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omments8.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omments9.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omments13.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lexi\OneDrive\Documents\Pai Regular\Informes MSPS\Movimiento Biologico\2026\Julio\"/>
    </mc:Choice>
  </mc:AlternateContent>
  <xr:revisionPtr revIDLastSave="0" documentId="13_ncr:1_{58BAF3BD-B568-4373-A475-98FF75A1F2CD}" xr6:coauthVersionLast="47" xr6:coauthVersionMax="47" xr10:uidLastSave="{00000000-0000-0000-0000-000000000000}"/>
  <bookViews>
    <workbookView xWindow="-108" yWindow="-108" windowWidth="23256" windowHeight="12456" firstSheet="4" activeTab="11" xr2:uid="{E21CBD14-2CC1-4308-8FB4-C52F74499F97}"/>
  </bookViews>
  <sheets>
    <sheet name="Validador" sheetId="28" state="hidden" r:id="rId1"/>
    <sheet name="ET" sheetId="43" state="hidden" r:id="rId2"/>
    <sheet name="SIG.A" sheetId="41" state="hidden" r:id="rId3"/>
    <sheet name="CLASF. PERDIDAS" sheetId="58" r:id="rId4"/>
    <sheet name="INSTRUCTIVO" sheetId="59" r:id="rId5"/>
    <sheet name="ENERO" sheetId="40" r:id="rId6"/>
    <sheet name="FEBRERO" sheetId="71" r:id="rId7"/>
    <sheet name="MARZO" sheetId="72" r:id="rId8"/>
    <sheet name="ABRIL" sheetId="73" r:id="rId9"/>
    <sheet name="MAYO" sheetId="74" r:id="rId10"/>
    <sheet name="JUNIO" sheetId="75" r:id="rId11"/>
    <sheet name="JULIO" sheetId="76" r:id="rId12"/>
    <sheet name="AGOSTO" sheetId="77" r:id="rId13"/>
    <sheet name="SEPTIEMBRE" sheetId="78" r:id="rId14"/>
    <sheet name="OCTUBRE" sheetId="79" r:id="rId15"/>
    <sheet name="NOVIEMBRE" sheetId="80" r:id="rId16"/>
    <sheet name="DICIEMBRE" sheetId="81" r:id="rId17"/>
  </sheets>
  <functionGroups builtInGroupCount="19"/>
  <externalReferences>
    <externalReference r:id="rId18"/>
    <externalReference r:id="rId19"/>
  </externalReferences>
  <definedNames>
    <definedName name="_xlnm._FilterDatabase" localSheetId="1" hidden="1">ET!$A$1:$D$1123</definedName>
    <definedName name="_xlnm._FilterDatabase" localSheetId="0" hidden="1">Validador!$A$1:$A$1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54" i="76" l="1"/>
  <c r="L358" i="76" s="1"/>
  <c r="AL897" i="81"/>
  <c r="AK897" i="81"/>
  <c r="AJ897" i="81"/>
  <c r="AI897" i="81"/>
  <c r="AH897" i="81"/>
  <c r="AG897" i="81"/>
  <c r="AF897" i="81"/>
  <c r="AE897" i="81"/>
  <c r="AD897" i="81"/>
  <c r="AC897" i="81"/>
  <c r="AM897" i="81" s="1"/>
  <c r="I897" i="81" s="1"/>
  <c r="AB897" i="81"/>
  <c r="AA897" i="81"/>
  <c r="Z897" i="81"/>
  <c r="K897" i="81"/>
  <c r="H897" i="81"/>
  <c r="G897" i="81"/>
  <c r="F897" i="81"/>
  <c r="AL896" i="81"/>
  <c r="AK896" i="81"/>
  <c r="AJ896" i="81"/>
  <c r="AI896" i="81"/>
  <c r="AH896" i="81"/>
  <c r="AG896" i="81"/>
  <c r="AF896" i="81"/>
  <c r="AE896" i="81"/>
  <c r="AD896" i="81"/>
  <c r="AC896" i="81"/>
  <c r="AB896" i="81"/>
  <c r="AA896" i="81"/>
  <c r="Z896" i="81"/>
  <c r="K896" i="81"/>
  <c r="H896" i="81"/>
  <c r="G896" i="81"/>
  <c r="F896" i="81"/>
  <c r="AL895" i="81"/>
  <c r="AK895" i="81"/>
  <c r="AJ895" i="81"/>
  <c r="AI895" i="81"/>
  <c r="AH895" i="81"/>
  <c r="AG895" i="81"/>
  <c r="AF895" i="81"/>
  <c r="AE895" i="81"/>
  <c r="AD895" i="81"/>
  <c r="AC895" i="81"/>
  <c r="AB895" i="81"/>
  <c r="AA895" i="81"/>
  <c r="Z895" i="81"/>
  <c r="K895" i="81"/>
  <c r="G895" i="81"/>
  <c r="H895" i="81" s="1"/>
  <c r="F895" i="81"/>
  <c r="AL894" i="81"/>
  <c r="AK894" i="81"/>
  <c r="AJ894" i="81"/>
  <c r="AI894" i="81"/>
  <c r="AH894" i="81"/>
  <c r="AG894" i="81"/>
  <c r="AF894" i="81"/>
  <c r="AE894" i="81"/>
  <c r="AD894" i="81"/>
  <c r="AC894" i="81"/>
  <c r="AB894" i="81"/>
  <c r="AA894" i="81"/>
  <c r="Z894" i="81"/>
  <c r="K894" i="81"/>
  <c r="G894" i="81"/>
  <c r="F894" i="81"/>
  <c r="A894" i="81"/>
  <c r="A895" i="81" s="1"/>
  <c r="AL893" i="81"/>
  <c r="AK893" i="81"/>
  <c r="AJ893" i="81"/>
  <c r="AI893" i="81"/>
  <c r="AH893" i="81"/>
  <c r="AG893" i="81"/>
  <c r="AF893" i="81"/>
  <c r="AE893" i="81"/>
  <c r="AD893" i="81"/>
  <c r="AC893" i="81"/>
  <c r="AB893" i="81"/>
  <c r="AA893" i="81"/>
  <c r="Z893" i="81"/>
  <c r="K893" i="81"/>
  <c r="G893" i="81"/>
  <c r="H893" i="81" s="1"/>
  <c r="F893" i="81"/>
  <c r="AL887" i="81"/>
  <c r="AK887" i="81"/>
  <c r="AJ887" i="81"/>
  <c r="AI887" i="81"/>
  <c r="AH887" i="81"/>
  <c r="AG887" i="81"/>
  <c r="AF887" i="81"/>
  <c r="AE887" i="81"/>
  <c r="AD887" i="81"/>
  <c r="AC887" i="81"/>
  <c r="AA887" i="81"/>
  <c r="Z887" i="81"/>
  <c r="AB887" i="81" s="1"/>
  <c r="AM887" i="81" s="1"/>
  <c r="I887" i="81" s="1"/>
  <c r="P887" i="81"/>
  <c r="K887" i="81"/>
  <c r="G887" i="81"/>
  <c r="F887" i="81"/>
  <c r="H887" i="81" s="1"/>
  <c r="AL886" i="81"/>
  <c r="AK886" i="81"/>
  <c r="AJ886" i="81"/>
  <c r="AI886" i="81"/>
  <c r="AH886" i="81"/>
  <c r="AG886" i="81"/>
  <c r="AF886" i="81"/>
  <c r="AE886" i="81"/>
  <c r="AD886" i="81"/>
  <c r="AC886" i="81"/>
  <c r="AA886" i="81"/>
  <c r="Z886" i="81"/>
  <c r="AB886" i="81" s="1"/>
  <c r="P886" i="81"/>
  <c r="K886" i="81"/>
  <c r="G886" i="81"/>
  <c r="F886" i="81"/>
  <c r="AL885" i="81"/>
  <c r="AK885" i="81"/>
  <c r="AJ885" i="81"/>
  <c r="AI885" i="81"/>
  <c r="AH885" i="81"/>
  <c r="AG885" i="81"/>
  <c r="AF885" i="81"/>
  <c r="AE885" i="81"/>
  <c r="AD885" i="81"/>
  <c r="AC885" i="81"/>
  <c r="AA885" i="81"/>
  <c r="Z885" i="81"/>
  <c r="AB885" i="81" s="1"/>
  <c r="P885" i="81"/>
  <c r="K885" i="81"/>
  <c r="G885" i="81"/>
  <c r="F885" i="81"/>
  <c r="AL884" i="81"/>
  <c r="AK884" i="81"/>
  <c r="AJ884" i="81"/>
  <c r="AI884" i="81"/>
  <c r="AH884" i="81"/>
  <c r="AG884" i="81"/>
  <c r="AF884" i="81"/>
  <c r="AE884" i="81"/>
  <c r="AD884" i="81"/>
  <c r="AC884" i="81"/>
  <c r="AA884" i="81"/>
  <c r="Z884" i="81"/>
  <c r="AB884" i="81" s="1"/>
  <c r="AM884" i="81" s="1"/>
  <c r="I884" i="81" s="1"/>
  <c r="P884" i="81"/>
  <c r="K884" i="81"/>
  <c r="G884" i="81"/>
  <c r="F884" i="81"/>
  <c r="H884" i="81" s="1"/>
  <c r="AL883" i="81"/>
  <c r="AK883" i="81"/>
  <c r="AJ883" i="81"/>
  <c r="AI883" i="81"/>
  <c r="AH883" i="81"/>
  <c r="AG883" i="81"/>
  <c r="AF883" i="81"/>
  <c r="AE883" i="81"/>
  <c r="AD883" i="81"/>
  <c r="AC883" i="81"/>
  <c r="AA883" i="81"/>
  <c r="Z883" i="81"/>
  <c r="AB883" i="81" s="1"/>
  <c r="P883" i="81"/>
  <c r="K883" i="81"/>
  <c r="G883" i="81"/>
  <c r="F883" i="81"/>
  <c r="H883" i="81" s="1"/>
  <c r="AL882" i="81"/>
  <c r="AK882" i="81"/>
  <c r="AJ882" i="81"/>
  <c r="AI882" i="81"/>
  <c r="AH882" i="81"/>
  <c r="AG882" i="81"/>
  <c r="AF882" i="81"/>
  <c r="AE882" i="81"/>
  <c r="AD882" i="81"/>
  <c r="AC882" i="81"/>
  <c r="AA882" i="81"/>
  <c r="Z882" i="81"/>
  <c r="AB882" i="81" s="1"/>
  <c r="P882" i="81"/>
  <c r="K882" i="81"/>
  <c r="G882" i="81"/>
  <c r="F882" i="81"/>
  <c r="H882" i="81" s="1"/>
  <c r="AL881" i="81"/>
  <c r="AK881" i="81"/>
  <c r="AJ881" i="81"/>
  <c r="AI881" i="81"/>
  <c r="AH881" i="81"/>
  <c r="AG881" i="81"/>
  <c r="AF881" i="81"/>
  <c r="AE881" i="81"/>
  <c r="AD881" i="81"/>
  <c r="AC881" i="81"/>
  <c r="AA881" i="81"/>
  <c r="Z881" i="81"/>
  <c r="AB881" i="81" s="1"/>
  <c r="P881" i="81"/>
  <c r="K881" i="81"/>
  <c r="G881" i="81"/>
  <c r="F881" i="81"/>
  <c r="H881" i="81" s="1"/>
  <c r="AL880" i="81"/>
  <c r="AK880" i="81"/>
  <c r="AJ880" i="81"/>
  <c r="AI880" i="81"/>
  <c r="AH880" i="81"/>
  <c r="AG880" i="81"/>
  <c r="AF880" i="81"/>
  <c r="AE880" i="81"/>
  <c r="AD880" i="81"/>
  <c r="AC880" i="81"/>
  <c r="AA880" i="81"/>
  <c r="Z880" i="81"/>
  <c r="AB880" i="81" s="1"/>
  <c r="K880" i="81"/>
  <c r="G880" i="81"/>
  <c r="F880" i="81"/>
  <c r="AL879" i="81"/>
  <c r="AK879" i="81"/>
  <c r="AJ879" i="81"/>
  <c r="AI879" i="81"/>
  <c r="AH879" i="81"/>
  <c r="AG879" i="81"/>
  <c r="AF879" i="81"/>
  <c r="AE879" i="81"/>
  <c r="AD879" i="81"/>
  <c r="AC879" i="81"/>
  <c r="AA879" i="81"/>
  <c r="Z879" i="81"/>
  <c r="K879" i="81"/>
  <c r="G879" i="81"/>
  <c r="F879" i="81"/>
  <c r="H879" i="81" s="1"/>
  <c r="B879" i="81"/>
  <c r="AL878" i="81"/>
  <c r="AK878" i="81"/>
  <c r="AJ878" i="81"/>
  <c r="AI878" i="81"/>
  <c r="AH878" i="81"/>
  <c r="AG878" i="81"/>
  <c r="AF878" i="81"/>
  <c r="AE878" i="81"/>
  <c r="AD878" i="81"/>
  <c r="AC878" i="81"/>
  <c r="AA878" i="81"/>
  <c r="Z878" i="81"/>
  <c r="K878" i="81"/>
  <c r="G878" i="81"/>
  <c r="H878" i="81" s="1"/>
  <c r="F878" i="81"/>
  <c r="B878" i="81"/>
  <c r="AL877" i="81"/>
  <c r="AK877" i="81"/>
  <c r="AJ877" i="81"/>
  <c r="AI877" i="81"/>
  <c r="AH877" i="81"/>
  <c r="AG877" i="81"/>
  <c r="AF877" i="81"/>
  <c r="AE877" i="81"/>
  <c r="AD877" i="81"/>
  <c r="AC877" i="81"/>
  <c r="AA877" i="81"/>
  <c r="Z877" i="81"/>
  <c r="AB877" i="81" s="1"/>
  <c r="AM877" i="81" s="1"/>
  <c r="I877" i="81" s="1"/>
  <c r="K877" i="81"/>
  <c r="G877" i="81"/>
  <c r="F877" i="81"/>
  <c r="B877" i="81"/>
  <c r="AL876" i="81"/>
  <c r="AK876" i="81"/>
  <c r="AJ876" i="81"/>
  <c r="AI876" i="81"/>
  <c r="AH876" i="81"/>
  <c r="AG876" i="81"/>
  <c r="AF876" i="81"/>
  <c r="AE876" i="81"/>
  <c r="AD876" i="81"/>
  <c r="AC876" i="81"/>
  <c r="AB876" i="81"/>
  <c r="AA876" i="81"/>
  <c r="Z876" i="81"/>
  <c r="K876" i="81"/>
  <c r="G876" i="81"/>
  <c r="F876" i="81"/>
  <c r="H876" i="81" s="1"/>
  <c r="B876" i="81"/>
  <c r="AL875" i="81"/>
  <c r="AK875" i="81"/>
  <c r="AJ875" i="81"/>
  <c r="AI875" i="81"/>
  <c r="AH875" i="81"/>
  <c r="AG875" i="81"/>
  <c r="AF875" i="81"/>
  <c r="AE875" i="81"/>
  <c r="AD875" i="81"/>
  <c r="AC875" i="81"/>
  <c r="AB875" i="81"/>
  <c r="AA875" i="81"/>
  <c r="Z875" i="81"/>
  <c r="K875" i="81"/>
  <c r="G875" i="81"/>
  <c r="F875" i="81"/>
  <c r="B875" i="81"/>
  <c r="AL874" i="81"/>
  <c r="AK874" i="81"/>
  <c r="AJ874" i="81"/>
  <c r="AI874" i="81"/>
  <c r="AH874" i="81"/>
  <c r="AG874" i="81"/>
  <c r="AF874" i="81"/>
  <c r="AE874" i="81"/>
  <c r="AD874" i="81"/>
  <c r="AC874" i="81"/>
  <c r="AA874" i="81"/>
  <c r="Z874" i="81"/>
  <c r="AB874" i="81" s="1"/>
  <c r="K874" i="81"/>
  <c r="G874" i="81"/>
  <c r="F874" i="81"/>
  <c r="B874" i="81"/>
  <c r="AL873" i="81"/>
  <c r="AK873" i="81"/>
  <c r="AJ873" i="81"/>
  <c r="AI873" i="81"/>
  <c r="AH873" i="81"/>
  <c r="AG873" i="81"/>
  <c r="AF873" i="81"/>
  <c r="AE873" i="81"/>
  <c r="AD873" i="81"/>
  <c r="AC873" i="81"/>
  <c r="AA873" i="81"/>
  <c r="Z873" i="81"/>
  <c r="K873" i="81"/>
  <c r="G873" i="81"/>
  <c r="F873" i="81"/>
  <c r="H873" i="81" s="1"/>
  <c r="B873" i="81"/>
  <c r="AL872" i="81"/>
  <c r="AK872" i="81"/>
  <c r="AJ872" i="81"/>
  <c r="AI872" i="81"/>
  <c r="AH872" i="81"/>
  <c r="AG872" i="81"/>
  <c r="AF872" i="81"/>
  <c r="AE872" i="81"/>
  <c r="AD872" i="81"/>
  <c r="AC872" i="81"/>
  <c r="AA872" i="81"/>
  <c r="Z872" i="81"/>
  <c r="AB872" i="81" s="1"/>
  <c r="AM872" i="81" s="1"/>
  <c r="I872" i="81" s="1"/>
  <c r="K872" i="81"/>
  <c r="G872" i="81"/>
  <c r="F872" i="81"/>
  <c r="H872" i="81" s="1"/>
  <c r="B872" i="81"/>
  <c r="A872" i="81"/>
  <c r="A873" i="81" s="1"/>
  <c r="A874" i="81" s="1"/>
  <c r="A875" i="81" s="1"/>
  <c r="A876" i="81" s="1"/>
  <c r="A877" i="81" s="1"/>
  <c r="A878" i="81" s="1"/>
  <c r="A879" i="81" s="1"/>
  <c r="A880" i="81" s="1"/>
  <c r="A881" i="81" s="1"/>
  <c r="A882" i="81" s="1"/>
  <c r="A883" i="81" s="1"/>
  <c r="A884" i="81" s="1"/>
  <c r="A885" i="81" s="1"/>
  <c r="A886" i="81" s="1"/>
  <c r="A887" i="81" s="1"/>
  <c r="AL871" i="81"/>
  <c r="AK871" i="81"/>
  <c r="AJ871" i="81"/>
  <c r="AI871" i="81"/>
  <c r="AH871" i="81"/>
  <c r="AG871" i="81"/>
  <c r="AF871" i="81"/>
  <c r="AE871" i="81"/>
  <c r="AD871" i="81"/>
  <c r="AC871" i="81"/>
  <c r="AA871" i="81"/>
  <c r="Z871" i="81"/>
  <c r="AB871" i="81" s="1"/>
  <c r="K871" i="81"/>
  <c r="G871" i="81"/>
  <c r="F871" i="81"/>
  <c r="H871" i="81" s="1"/>
  <c r="B871" i="81"/>
  <c r="AL869" i="81"/>
  <c r="AK869" i="81"/>
  <c r="AJ869" i="81"/>
  <c r="AI869" i="81"/>
  <c r="AH869" i="81"/>
  <c r="AG869" i="81"/>
  <c r="AF869" i="81"/>
  <c r="AE869" i="81"/>
  <c r="AD869" i="81"/>
  <c r="AC869" i="81"/>
  <c r="AA869" i="81"/>
  <c r="Z869" i="81"/>
  <c r="K869" i="81"/>
  <c r="G869" i="81"/>
  <c r="F869" i="81"/>
  <c r="AL868" i="81"/>
  <c r="AK868" i="81"/>
  <c r="AJ868" i="81"/>
  <c r="AI868" i="81"/>
  <c r="AH868" i="81"/>
  <c r="AG868" i="81"/>
  <c r="AF868" i="81"/>
  <c r="AE868" i="81"/>
  <c r="AD868" i="81"/>
  <c r="AC868" i="81"/>
  <c r="AA868" i="81"/>
  <c r="Z868" i="81"/>
  <c r="K868" i="81"/>
  <c r="G868" i="81"/>
  <c r="F868" i="81"/>
  <c r="H868" i="81" s="1"/>
  <c r="AL867" i="81"/>
  <c r="AK867" i="81"/>
  <c r="AJ867" i="81"/>
  <c r="AI867" i="81"/>
  <c r="AH867" i="81"/>
  <c r="AG867" i="81"/>
  <c r="AF867" i="81"/>
  <c r="AE867" i="81"/>
  <c r="AD867" i="81"/>
  <c r="AC867" i="81"/>
  <c r="AA867" i="81"/>
  <c r="Z867" i="81"/>
  <c r="AB867" i="81" s="1"/>
  <c r="K867" i="81"/>
  <c r="G867" i="81"/>
  <c r="F867" i="81"/>
  <c r="H867" i="81" s="1"/>
  <c r="AL866" i="81"/>
  <c r="AK866" i="81"/>
  <c r="AJ866" i="81"/>
  <c r="AI866" i="81"/>
  <c r="AH866" i="81"/>
  <c r="AG866" i="81"/>
  <c r="AF866" i="81"/>
  <c r="AE866" i="81"/>
  <c r="AD866" i="81"/>
  <c r="AC866" i="81"/>
  <c r="AA866" i="81"/>
  <c r="Z866" i="81"/>
  <c r="K866" i="81"/>
  <c r="G866" i="81"/>
  <c r="F866" i="81"/>
  <c r="AL865" i="81"/>
  <c r="AK865" i="81"/>
  <c r="AJ865" i="81"/>
  <c r="AI865" i="81"/>
  <c r="AH865" i="81"/>
  <c r="AG865" i="81"/>
  <c r="AF865" i="81"/>
  <c r="AE865" i="81"/>
  <c r="AD865" i="81"/>
  <c r="AC865" i="81"/>
  <c r="AA865" i="81"/>
  <c r="Z865" i="81"/>
  <c r="AB865" i="81" s="1"/>
  <c r="K865" i="81"/>
  <c r="G865" i="81"/>
  <c r="F865" i="81"/>
  <c r="AL864" i="81"/>
  <c r="AK864" i="81"/>
  <c r="AJ864" i="81"/>
  <c r="AI864" i="81"/>
  <c r="AH864" i="81"/>
  <c r="AG864" i="81"/>
  <c r="AF864" i="81"/>
  <c r="AE864" i="81"/>
  <c r="AD864" i="81"/>
  <c r="AC864" i="81"/>
  <c r="AA864" i="81"/>
  <c r="Z864" i="81"/>
  <c r="AB864" i="81" s="1"/>
  <c r="K864" i="81"/>
  <c r="G864" i="81"/>
  <c r="F864" i="81"/>
  <c r="H864" i="81" s="1"/>
  <c r="AL863" i="81"/>
  <c r="AK863" i="81"/>
  <c r="AJ863" i="81"/>
  <c r="AI863" i="81"/>
  <c r="AH863" i="81"/>
  <c r="AG863" i="81"/>
  <c r="AF863" i="81"/>
  <c r="AE863" i="81"/>
  <c r="AD863" i="81"/>
  <c r="AC863" i="81"/>
  <c r="AA863" i="81"/>
  <c r="Z863" i="81"/>
  <c r="K863" i="81"/>
  <c r="G863" i="81"/>
  <c r="F863" i="81"/>
  <c r="AL862" i="81"/>
  <c r="AK862" i="81"/>
  <c r="AJ862" i="81"/>
  <c r="AI862" i="81"/>
  <c r="AH862" i="81"/>
  <c r="AG862" i="81"/>
  <c r="AF862" i="81"/>
  <c r="AE862" i="81"/>
  <c r="AD862" i="81"/>
  <c r="AC862" i="81"/>
  <c r="AA862" i="81"/>
  <c r="Z862" i="81"/>
  <c r="K862" i="81"/>
  <c r="G862" i="81"/>
  <c r="F862" i="81"/>
  <c r="AL861" i="81"/>
  <c r="AK861" i="81"/>
  <c r="AJ861" i="81"/>
  <c r="AI861" i="81"/>
  <c r="AH861" i="81"/>
  <c r="AG861" i="81"/>
  <c r="AF861" i="81"/>
  <c r="AE861" i="81"/>
  <c r="AD861" i="81"/>
  <c r="AC861" i="81"/>
  <c r="AA861" i="81"/>
  <c r="Z861" i="81"/>
  <c r="AB861" i="81" s="1"/>
  <c r="K861" i="81"/>
  <c r="G861" i="81"/>
  <c r="F861" i="81"/>
  <c r="H861" i="81" s="1"/>
  <c r="AL860" i="81"/>
  <c r="AK860" i="81"/>
  <c r="AJ860" i="81"/>
  <c r="AI860" i="81"/>
  <c r="AH860" i="81"/>
  <c r="AG860" i="81"/>
  <c r="AF860" i="81"/>
  <c r="AE860" i="81"/>
  <c r="AD860" i="81"/>
  <c r="AC860" i="81"/>
  <c r="AA860" i="81"/>
  <c r="Z860" i="81"/>
  <c r="K860" i="81"/>
  <c r="G860" i="81"/>
  <c r="F860" i="81"/>
  <c r="H860" i="81" s="1"/>
  <c r="AL859" i="81"/>
  <c r="AK859" i="81"/>
  <c r="AJ859" i="81"/>
  <c r="AI859" i="81"/>
  <c r="AH859" i="81"/>
  <c r="AG859" i="81"/>
  <c r="AF859" i="81"/>
  <c r="AE859" i="81"/>
  <c r="AD859" i="81"/>
  <c r="AC859" i="81"/>
  <c r="AA859" i="81"/>
  <c r="Z859" i="81"/>
  <c r="K859" i="81"/>
  <c r="G859" i="81"/>
  <c r="F859" i="81"/>
  <c r="H859" i="81" s="1"/>
  <c r="A859" i="81"/>
  <c r="A860" i="81" s="1"/>
  <c r="A861" i="81" s="1"/>
  <c r="A862" i="81" s="1"/>
  <c r="A863" i="81" s="1"/>
  <c r="A864" i="81" s="1"/>
  <c r="A865" i="81" s="1"/>
  <c r="A866" i="81" s="1"/>
  <c r="A867" i="81" s="1"/>
  <c r="A868" i="81" s="1"/>
  <c r="A869" i="81" s="1"/>
  <c r="AL858" i="81"/>
  <c r="AK858" i="81"/>
  <c r="AJ858" i="81"/>
  <c r="AI858" i="81"/>
  <c r="AH858" i="81"/>
  <c r="AG858" i="81"/>
  <c r="AF858" i="81"/>
  <c r="AE858" i="81"/>
  <c r="AD858" i="81"/>
  <c r="AC858" i="81"/>
  <c r="AA858" i="81"/>
  <c r="Z858" i="81"/>
  <c r="AB858" i="81" s="1"/>
  <c r="K858" i="81"/>
  <c r="G858" i="81"/>
  <c r="F858" i="81"/>
  <c r="AL856" i="81"/>
  <c r="AK856" i="81"/>
  <c r="AJ856" i="81"/>
  <c r="AI856" i="81"/>
  <c r="AH856" i="81"/>
  <c r="AG856" i="81"/>
  <c r="AF856" i="81"/>
  <c r="AE856" i="81"/>
  <c r="AD856" i="81"/>
  <c r="AC856" i="81"/>
  <c r="AA856" i="81"/>
  <c r="Z856" i="81"/>
  <c r="K856" i="81"/>
  <c r="G856" i="81"/>
  <c r="F856" i="81"/>
  <c r="AL855" i="81"/>
  <c r="AK855" i="81"/>
  <c r="AJ855" i="81"/>
  <c r="AI855" i="81"/>
  <c r="AH855" i="81"/>
  <c r="AG855" i="81"/>
  <c r="AF855" i="81"/>
  <c r="AE855" i="81"/>
  <c r="AD855" i="81"/>
  <c r="AC855" i="81"/>
  <c r="AA855" i="81"/>
  <c r="Z855" i="81"/>
  <c r="K855" i="81"/>
  <c r="G855" i="81"/>
  <c r="F855" i="81"/>
  <c r="AL854" i="81"/>
  <c r="AK854" i="81"/>
  <c r="AJ854" i="81"/>
  <c r="AI854" i="81"/>
  <c r="AH854" i="81"/>
  <c r="AG854" i="81"/>
  <c r="AF854" i="81"/>
  <c r="AE854" i="81"/>
  <c r="AD854" i="81"/>
  <c r="AC854" i="81"/>
  <c r="AA854" i="81"/>
  <c r="Z854" i="81"/>
  <c r="K854" i="81"/>
  <c r="G854" i="81"/>
  <c r="F854" i="81"/>
  <c r="H854" i="81" s="1"/>
  <c r="AL853" i="81"/>
  <c r="AK853" i="81"/>
  <c r="AJ853" i="81"/>
  <c r="AI853" i="81"/>
  <c r="AH853" i="81"/>
  <c r="AG853" i="81"/>
  <c r="AF853" i="81"/>
  <c r="AE853" i="81"/>
  <c r="AD853" i="81"/>
  <c r="AC853" i="81"/>
  <c r="AA853" i="81"/>
  <c r="Z853" i="81"/>
  <c r="K853" i="81"/>
  <c r="G853" i="81"/>
  <c r="H853" i="81" s="1"/>
  <c r="F853" i="81"/>
  <c r="AL852" i="81"/>
  <c r="AK852" i="81"/>
  <c r="AJ852" i="81"/>
  <c r="AI852" i="81"/>
  <c r="AH852" i="81"/>
  <c r="AG852" i="81"/>
  <c r="AF852" i="81"/>
  <c r="AE852" i="81"/>
  <c r="AD852" i="81"/>
  <c r="AC852" i="81"/>
  <c r="AA852" i="81"/>
  <c r="Z852" i="81"/>
  <c r="AB852" i="81" s="1"/>
  <c r="AM852" i="81" s="1"/>
  <c r="I852" i="81" s="1"/>
  <c r="K852" i="81"/>
  <c r="G852" i="81"/>
  <c r="F852" i="81"/>
  <c r="AL851" i="81"/>
  <c r="AK851" i="81"/>
  <c r="AJ851" i="81"/>
  <c r="AI851" i="81"/>
  <c r="AH851" i="81"/>
  <c r="AG851" i="81"/>
  <c r="AF851" i="81"/>
  <c r="AE851" i="81"/>
  <c r="AD851" i="81"/>
  <c r="AC851" i="81"/>
  <c r="AA851" i="81"/>
  <c r="Z851" i="81"/>
  <c r="K851" i="81"/>
  <c r="G851" i="81"/>
  <c r="F851" i="81"/>
  <c r="AL850" i="81"/>
  <c r="AK850" i="81"/>
  <c r="AJ850" i="81"/>
  <c r="AI850" i="81"/>
  <c r="AH850" i="81"/>
  <c r="AG850" i="81"/>
  <c r="AF850" i="81"/>
  <c r="AE850" i="81"/>
  <c r="AD850" i="81"/>
  <c r="AC850" i="81"/>
  <c r="AA850" i="81"/>
  <c r="Z850" i="81"/>
  <c r="AB850" i="81" s="1"/>
  <c r="AM850" i="81" s="1"/>
  <c r="I850" i="81" s="1"/>
  <c r="K850" i="81"/>
  <c r="G850" i="81"/>
  <c r="F850" i="81"/>
  <c r="H850" i="81" s="1"/>
  <c r="AL849" i="81"/>
  <c r="AK849" i="81"/>
  <c r="AJ849" i="81"/>
  <c r="AI849" i="81"/>
  <c r="AH849" i="81"/>
  <c r="AG849" i="81"/>
  <c r="AF849" i="81"/>
  <c r="AE849" i="81"/>
  <c r="AD849" i="81"/>
  <c r="AC849" i="81"/>
  <c r="AA849" i="81"/>
  <c r="AB849" i="81" s="1"/>
  <c r="Z849" i="81"/>
  <c r="K849" i="81"/>
  <c r="G849" i="81"/>
  <c r="F849" i="81"/>
  <c r="AL848" i="81"/>
  <c r="AK848" i="81"/>
  <c r="AJ848" i="81"/>
  <c r="AI848" i="81"/>
  <c r="AH848" i="81"/>
  <c r="AG848" i="81"/>
  <c r="AF848" i="81"/>
  <c r="AE848" i="81"/>
  <c r="AD848" i="81"/>
  <c r="AC848" i="81"/>
  <c r="AA848" i="81"/>
  <c r="Z848" i="81"/>
  <c r="K848" i="81"/>
  <c r="G848" i="81"/>
  <c r="F848" i="81"/>
  <c r="AL847" i="81"/>
  <c r="AK847" i="81"/>
  <c r="AJ847" i="81"/>
  <c r="AI847" i="81"/>
  <c r="AH847" i="81"/>
  <c r="AG847" i="81"/>
  <c r="AF847" i="81"/>
  <c r="AE847" i="81"/>
  <c r="AD847" i="81"/>
  <c r="AC847" i="81"/>
  <c r="AA847" i="81"/>
  <c r="Z847" i="81"/>
  <c r="AB847" i="81" s="1"/>
  <c r="K847" i="81"/>
  <c r="G847" i="81"/>
  <c r="F847" i="81"/>
  <c r="H847" i="81" s="1"/>
  <c r="AL846" i="81"/>
  <c r="AK846" i="81"/>
  <c r="AJ846" i="81"/>
  <c r="AI846" i="81"/>
  <c r="AH846" i="81"/>
  <c r="AG846" i="81"/>
  <c r="AF846" i="81"/>
  <c r="AE846" i="81"/>
  <c r="AD846" i="81"/>
  <c r="AC846" i="81"/>
  <c r="AA846" i="81"/>
  <c r="Z846" i="81"/>
  <c r="K846" i="81"/>
  <c r="G846" i="81"/>
  <c r="H846" i="81" s="1"/>
  <c r="F846" i="81"/>
  <c r="AL845" i="81"/>
  <c r="AK845" i="81"/>
  <c r="AJ845" i="81"/>
  <c r="AI845" i="81"/>
  <c r="AH845" i="81"/>
  <c r="AG845" i="81"/>
  <c r="AF845" i="81"/>
  <c r="AE845" i="81"/>
  <c r="AD845" i="81"/>
  <c r="AC845" i="81"/>
  <c r="AA845" i="81"/>
  <c r="Z845" i="81"/>
  <c r="AB845" i="81" s="1"/>
  <c r="AM845" i="81" s="1"/>
  <c r="I845" i="81" s="1"/>
  <c r="K845" i="81"/>
  <c r="G845" i="81"/>
  <c r="F845" i="81"/>
  <c r="AL844" i="81"/>
  <c r="AK844" i="81"/>
  <c r="AJ844" i="81"/>
  <c r="AI844" i="81"/>
  <c r="AH844" i="81"/>
  <c r="AG844" i="81"/>
  <c r="AF844" i="81"/>
  <c r="AE844" i="81"/>
  <c r="AD844" i="81"/>
  <c r="AC844" i="81"/>
  <c r="AA844" i="81"/>
  <c r="Z844" i="81"/>
  <c r="K844" i="81"/>
  <c r="G844" i="81"/>
  <c r="F844" i="81"/>
  <c r="AL843" i="81"/>
  <c r="AK843" i="81"/>
  <c r="AJ843" i="81"/>
  <c r="AI843" i="81"/>
  <c r="AH843" i="81"/>
  <c r="AG843" i="81"/>
  <c r="AF843" i="81"/>
  <c r="AE843" i="81"/>
  <c r="AD843" i="81"/>
  <c r="AC843" i="81"/>
  <c r="AA843" i="81"/>
  <c r="Z843" i="81"/>
  <c r="AB843" i="81" s="1"/>
  <c r="AM843" i="81" s="1"/>
  <c r="I843" i="81" s="1"/>
  <c r="K843" i="81"/>
  <c r="G843" i="81"/>
  <c r="F843" i="81"/>
  <c r="H843" i="81" s="1"/>
  <c r="AL842" i="81"/>
  <c r="AK842" i="81"/>
  <c r="AJ842" i="81"/>
  <c r="AI842" i="81"/>
  <c r="AH842" i="81"/>
  <c r="AG842" i="81"/>
  <c r="AF842" i="81"/>
  <c r="AE842" i="81"/>
  <c r="AD842" i="81"/>
  <c r="AC842" i="81"/>
  <c r="AA842" i="81"/>
  <c r="Z842" i="81"/>
  <c r="AB842" i="81" s="1"/>
  <c r="K842" i="81"/>
  <c r="G842" i="81"/>
  <c r="H842" i="81" s="1"/>
  <c r="F842" i="81"/>
  <c r="AL841" i="81"/>
  <c r="AK841" i="81"/>
  <c r="AJ841" i="81"/>
  <c r="AI841" i="81"/>
  <c r="AH841" i="81"/>
  <c r="AG841" i="81"/>
  <c r="AF841" i="81"/>
  <c r="AE841" i="81"/>
  <c r="AD841" i="81"/>
  <c r="AC841" i="81"/>
  <c r="AA841" i="81"/>
  <c r="Z841" i="81"/>
  <c r="AB841" i="81" s="1"/>
  <c r="K841" i="81"/>
  <c r="G841" i="81"/>
  <c r="F841" i="81"/>
  <c r="H841" i="81" s="1"/>
  <c r="AL840" i="81"/>
  <c r="AK840" i="81"/>
  <c r="AJ840" i="81"/>
  <c r="AI840" i="81"/>
  <c r="AH840" i="81"/>
  <c r="AG840" i="81"/>
  <c r="AF840" i="81"/>
  <c r="AE840" i="81"/>
  <c r="AD840" i="81"/>
  <c r="AC840" i="81"/>
  <c r="AA840" i="81"/>
  <c r="Z840" i="81"/>
  <c r="K840" i="81"/>
  <c r="G840" i="81"/>
  <c r="F840" i="81"/>
  <c r="H840" i="81" s="1"/>
  <c r="AL839" i="81"/>
  <c r="AK839" i="81"/>
  <c r="AJ839" i="81"/>
  <c r="AI839" i="81"/>
  <c r="AH839" i="81"/>
  <c r="AG839" i="81"/>
  <c r="AF839" i="81"/>
  <c r="AE839" i="81"/>
  <c r="AD839" i="81"/>
  <c r="AC839" i="81"/>
  <c r="AA839" i="81"/>
  <c r="Z839" i="81"/>
  <c r="AB839" i="81" s="1"/>
  <c r="K839" i="81"/>
  <c r="G839" i="81"/>
  <c r="H839" i="81" s="1"/>
  <c r="F839" i="81"/>
  <c r="AL838" i="81"/>
  <c r="AK838" i="81"/>
  <c r="AJ838" i="81"/>
  <c r="AI838" i="81"/>
  <c r="AH838" i="81"/>
  <c r="AG838" i="81"/>
  <c r="AF838" i="81"/>
  <c r="AE838" i="81"/>
  <c r="AD838" i="81"/>
  <c r="AC838" i="81"/>
  <c r="AA838" i="81"/>
  <c r="Z838" i="81"/>
  <c r="AB838" i="81" s="1"/>
  <c r="AM838" i="81" s="1"/>
  <c r="I838" i="81" s="1"/>
  <c r="K838" i="81"/>
  <c r="G838" i="81"/>
  <c r="F838" i="81"/>
  <c r="H838" i="81" s="1"/>
  <c r="E838" i="81"/>
  <c r="AL837" i="81"/>
  <c r="AK837" i="81"/>
  <c r="AJ837" i="81"/>
  <c r="AI837" i="81"/>
  <c r="AH837" i="81"/>
  <c r="AG837" i="81"/>
  <c r="AF837" i="81"/>
  <c r="AE837" i="81"/>
  <c r="AD837" i="81"/>
  <c r="AC837" i="81"/>
  <c r="AA837" i="81"/>
  <c r="Z837" i="81"/>
  <c r="K837" i="81"/>
  <c r="G837" i="81"/>
  <c r="F837" i="81"/>
  <c r="H837" i="81" s="1"/>
  <c r="AL836" i="81"/>
  <c r="AK836" i="81"/>
  <c r="AJ836" i="81"/>
  <c r="AI836" i="81"/>
  <c r="AH836" i="81"/>
  <c r="AG836" i="81"/>
  <c r="AF836" i="81"/>
  <c r="AE836" i="81"/>
  <c r="AD836" i="81"/>
  <c r="AC836" i="81"/>
  <c r="AA836" i="81"/>
  <c r="Z836" i="81"/>
  <c r="AB836" i="81" s="1"/>
  <c r="AM836" i="81" s="1"/>
  <c r="I836" i="81" s="1"/>
  <c r="K836" i="81"/>
  <c r="H836" i="81"/>
  <c r="G836" i="81"/>
  <c r="F836" i="81"/>
  <c r="AL835" i="81"/>
  <c r="AK835" i="81"/>
  <c r="AJ835" i="81"/>
  <c r="AI835" i="81"/>
  <c r="AH835" i="81"/>
  <c r="AG835" i="81"/>
  <c r="AF835" i="81"/>
  <c r="AE835" i="81"/>
  <c r="AD835" i="81"/>
  <c r="AC835" i="81"/>
  <c r="AA835" i="81"/>
  <c r="Z835" i="81"/>
  <c r="AB835" i="81" s="1"/>
  <c r="K835" i="81"/>
  <c r="G835" i="81"/>
  <c r="F835" i="81"/>
  <c r="AL834" i="81"/>
  <c r="AK834" i="81"/>
  <c r="AJ834" i="81"/>
  <c r="AI834" i="81"/>
  <c r="AH834" i="81"/>
  <c r="AG834" i="81"/>
  <c r="AF834" i="81"/>
  <c r="AE834" i="81"/>
  <c r="AD834" i="81"/>
  <c r="AC834" i="81"/>
  <c r="AA834" i="81"/>
  <c r="Z834" i="81"/>
  <c r="K834" i="81"/>
  <c r="G834" i="81"/>
  <c r="F834" i="81"/>
  <c r="H834" i="81" s="1"/>
  <c r="AL833" i="81"/>
  <c r="AK833" i="81"/>
  <c r="AJ833" i="81"/>
  <c r="AI833" i="81"/>
  <c r="AH833" i="81"/>
  <c r="AG833" i="81"/>
  <c r="AF833" i="81"/>
  <c r="AE833" i="81"/>
  <c r="AD833" i="81"/>
  <c r="AC833" i="81"/>
  <c r="AA833" i="81"/>
  <c r="Z833" i="81"/>
  <c r="AB833" i="81" s="1"/>
  <c r="K833" i="81"/>
  <c r="H833" i="81"/>
  <c r="G833" i="81"/>
  <c r="F833" i="81"/>
  <c r="AL832" i="81"/>
  <c r="AK832" i="81"/>
  <c r="AJ832" i="81"/>
  <c r="AI832" i="81"/>
  <c r="AH832" i="81"/>
  <c r="AG832" i="81"/>
  <c r="AF832" i="81"/>
  <c r="AE832" i="81"/>
  <c r="AD832" i="81"/>
  <c r="AC832" i="81"/>
  <c r="AA832" i="81"/>
  <c r="Z832" i="81"/>
  <c r="AB832" i="81" s="1"/>
  <c r="K832" i="81"/>
  <c r="G832" i="81"/>
  <c r="F832" i="81"/>
  <c r="H832" i="81" s="1"/>
  <c r="AL831" i="81"/>
  <c r="AK831" i="81"/>
  <c r="AJ831" i="81"/>
  <c r="AI831" i="81"/>
  <c r="AH831" i="81"/>
  <c r="AG831" i="81"/>
  <c r="AF831" i="81"/>
  <c r="AE831" i="81"/>
  <c r="AD831" i="81"/>
  <c r="AC831" i="81"/>
  <c r="AB831" i="81"/>
  <c r="AA831" i="81"/>
  <c r="Z831" i="81"/>
  <c r="K831" i="81"/>
  <c r="G831" i="81"/>
  <c r="F831" i="81"/>
  <c r="AL830" i="81"/>
  <c r="AK830" i="81"/>
  <c r="AJ830" i="81"/>
  <c r="AI830" i="81"/>
  <c r="AH830" i="81"/>
  <c r="AG830" i="81"/>
  <c r="AF830" i="81"/>
  <c r="AE830" i="81"/>
  <c r="AD830" i="81"/>
  <c r="AC830" i="81"/>
  <c r="AA830" i="81"/>
  <c r="Z830" i="81"/>
  <c r="AB830" i="81" s="1"/>
  <c r="K830" i="81"/>
  <c r="G830" i="81"/>
  <c r="F830" i="81"/>
  <c r="AL829" i="81"/>
  <c r="AK829" i="81"/>
  <c r="AJ829" i="81"/>
  <c r="AI829" i="81"/>
  <c r="AH829" i="81"/>
  <c r="AG829" i="81"/>
  <c r="AF829" i="81"/>
  <c r="AE829" i="81"/>
  <c r="AD829" i="81"/>
  <c r="AC829" i="81"/>
  <c r="AA829" i="81"/>
  <c r="AB829" i="81" s="1"/>
  <c r="AM829" i="81" s="1"/>
  <c r="I829" i="81" s="1"/>
  <c r="Z829" i="81"/>
  <c r="K829" i="81"/>
  <c r="H829" i="81"/>
  <c r="G829" i="81"/>
  <c r="F829" i="81"/>
  <c r="AL828" i="81"/>
  <c r="AK828" i="81"/>
  <c r="AJ828" i="81"/>
  <c r="AI828" i="81"/>
  <c r="AH828" i="81"/>
  <c r="AG828" i="81"/>
  <c r="AF828" i="81"/>
  <c r="AE828" i="81"/>
  <c r="AD828" i="81"/>
  <c r="AC828" i="81"/>
  <c r="AA828" i="81"/>
  <c r="Z828" i="81"/>
  <c r="AB828" i="81" s="1"/>
  <c r="K828" i="81"/>
  <c r="G828" i="81"/>
  <c r="H828" i="81" s="1"/>
  <c r="F828" i="81"/>
  <c r="AL827" i="81"/>
  <c r="AK827" i="81"/>
  <c r="AJ827" i="81"/>
  <c r="AI827" i="81"/>
  <c r="AH827" i="81"/>
  <c r="AG827" i="81"/>
  <c r="AF827" i="81"/>
  <c r="AE827" i="81"/>
  <c r="AD827" i="81"/>
  <c r="AC827" i="81"/>
  <c r="AA827" i="81"/>
  <c r="Z827" i="81"/>
  <c r="K827" i="81"/>
  <c r="G827" i="81"/>
  <c r="F827" i="81"/>
  <c r="H827" i="81" s="1"/>
  <c r="AL826" i="81"/>
  <c r="AK826" i="81"/>
  <c r="AJ826" i="81"/>
  <c r="AI826" i="81"/>
  <c r="AH826" i="81"/>
  <c r="AG826" i="81"/>
  <c r="AF826" i="81"/>
  <c r="AE826" i="81"/>
  <c r="AD826" i="81"/>
  <c r="AC826" i="81"/>
  <c r="AA826" i="81"/>
  <c r="Z826" i="81"/>
  <c r="AB826" i="81" s="1"/>
  <c r="K826" i="81"/>
  <c r="G826" i="81"/>
  <c r="F826" i="81"/>
  <c r="H826" i="81" s="1"/>
  <c r="AL825" i="81"/>
  <c r="AK825" i="81"/>
  <c r="AJ825" i="81"/>
  <c r="AI825" i="81"/>
  <c r="AH825" i="81"/>
  <c r="AG825" i="81"/>
  <c r="AF825" i="81"/>
  <c r="AE825" i="81"/>
  <c r="AD825" i="81"/>
  <c r="AC825" i="81"/>
  <c r="AA825" i="81"/>
  <c r="Z825" i="81"/>
  <c r="AB825" i="81" s="1"/>
  <c r="K825" i="81"/>
  <c r="G825" i="81"/>
  <c r="F825" i="81"/>
  <c r="H825" i="81" s="1"/>
  <c r="AL824" i="81"/>
  <c r="AK824" i="81"/>
  <c r="AJ824" i="81"/>
  <c r="AI824" i="81"/>
  <c r="AH824" i="81"/>
  <c r="AG824" i="81"/>
  <c r="AF824" i="81"/>
  <c r="AE824" i="81"/>
  <c r="AD824" i="81"/>
  <c r="AC824" i="81"/>
  <c r="AA824" i="81"/>
  <c r="Z824" i="81"/>
  <c r="AB824" i="81" s="1"/>
  <c r="AM824" i="81" s="1"/>
  <c r="I824" i="81" s="1"/>
  <c r="K824" i="81"/>
  <c r="G824" i="81"/>
  <c r="F824" i="81"/>
  <c r="AL823" i="81"/>
  <c r="AK823" i="81"/>
  <c r="AJ823" i="81"/>
  <c r="AI823" i="81"/>
  <c r="AH823" i="81"/>
  <c r="AG823" i="81"/>
  <c r="AF823" i="81"/>
  <c r="AE823" i="81"/>
  <c r="AD823" i="81"/>
  <c r="AC823" i="81"/>
  <c r="AA823" i="81"/>
  <c r="Z823" i="81"/>
  <c r="AB823" i="81" s="1"/>
  <c r="K823" i="81"/>
  <c r="G823" i="81"/>
  <c r="F823" i="81"/>
  <c r="H823" i="81" s="1"/>
  <c r="A823" i="81"/>
  <c r="A824" i="81" s="1"/>
  <c r="A825" i="81" s="1"/>
  <c r="A826" i="81" s="1"/>
  <c r="A827" i="81" s="1"/>
  <c r="A828" i="81" s="1"/>
  <c r="A829" i="81" s="1"/>
  <c r="A830" i="81" s="1"/>
  <c r="A831" i="81" s="1"/>
  <c r="A832" i="81" s="1"/>
  <c r="A833" i="81" s="1"/>
  <c r="A834" i="81" s="1"/>
  <c r="A835" i="81" s="1"/>
  <c r="A836" i="81" s="1"/>
  <c r="A837" i="81" s="1"/>
  <c r="A838" i="81" s="1"/>
  <c r="A839" i="81" s="1"/>
  <c r="A840" i="81" s="1"/>
  <c r="A841" i="81" s="1"/>
  <c r="A842" i="81" s="1"/>
  <c r="A843" i="81" s="1"/>
  <c r="A844" i="81" s="1"/>
  <c r="A845" i="81" s="1"/>
  <c r="A846" i="81" s="1"/>
  <c r="A847" i="81" s="1"/>
  <c r="A848" i="81" s="1"/>
  <c r="A849" i="81" s="1"/>
  <c r="A850" i="81" s="1"/>
  <c r="A851" i="81" s="1"/>
  <c r="A852" i="81" s="1"/>
  <c r="A853" i="81" s="1"/>
  <c r="A854" i="81" s="1"/>
  <c r="A855" i="81" s="1"/>
  <c r="A856" i="81" s="1"/>
  <c r="AL822" i="81"/>
  <c r="AK822" i="81"/>
  <c r="AJ822" i="81"/>
  <c r="AI822" i="81"/>
  <c r="AH822" i="81"/>
  <c r="AG822" i="81"/>
  <c r="AF822" i="81"/>
  <c r="AE822" i="81"/>
  <c r="AD822" i="81"/>
  <c r="AC822" i="81"/>
  <c r="AA822" i="81"/>
  <c r="Z822" i="81"/>
  <c r="AB822" i="81" s="1"/>
  <c r="AM822" i="81" s="1"/>
  <c r="I822" i="81" s="1"/>
  <c r="K822" i="81"/>
  <c r="G822" i="81"/>
  <c r="F822" i="81"/>
  <c r="H822" i="81" s="1"/>
  <c r="J822" i="81" s="1"/>
  <c r="A822" i="81"/>
  <c r="AL821" i="81"/>
  <c r="AK821" i="81"/>
  <c r="AJ821" i="81"/>
  <c r="AI821" i="81"/>
  <c r="AH821" i="81"/>
  <c r="AG821" i="81"/>
  <c r="AF821" i="81"/>
  <c r="AE821" i="81"/>
  <c r="AD821" i="81"/>
  <c r="AC821" i="81"/>
  <c r="AA821" i="81"/>
  <c r="AB821" i="81" s="1"/>
  <c r="Z821" i="81"/>
  <c r="K821" i="81"/>
  <c r="G821" i="81"/>
  <c r="H821" i="81" s="1"/>
  <c r="F821" i="81"/>
  <c r="R813" i="81"/>
  <c r="L813" i="81"/>
  <c r="Q812" i="81"/>
  <c r="P812" i="81"/>
  <c r="Q811" i="81"/>
  <c r="P811" i="81"/>
  <c r="Q810" i="81"/>
  <c r="P810" i="81"/>
  <c r="AM809" i="81"/>
  <c r="I809" i="81" s="1"/>
  <c r="Q809" i="81"/>
  <c r="P809" i="81"/>
  <c r="H809" i="81"/>
  <c r="E809" i="81"/>
  <c r="R808" i="81"/>
  <c r="L808" i="81"/>
  <c r="Q807" i="81"/>
  <c r="P807" i="81"/>
  <c r="Q806" i="81"/>
  <c r="P806" i="81"/>
  <c r="Q805" i="81"/>
  <c r="P805" i="81"/>
  <c r="AM804" i="81"/>
  <c r="Q804" i="81"/>
  <c r="P804" i="81"/>
  <c r="I804" i="81"/>
  <c r="H804" i="81"/>
  <c r="E804" i="81"/>
  <c r="R803" i="81"/>
  <c r="L803" i="81"/>
  <c r="Q802" i="81"/>
  <c r="P802" i="81"/>
  <c r="Q801" i="81"/>
  <c r="P801" i="81"/>
  <c r="Q800" i="81"/>
  <c r="P800" i="81"/>
  <c r="AM799" i="81"/>
  <c r="I799" i="81" s="1"/>
  <c r="Q799" i="81"/>
  <c r="P799" i="81"/>
  <c r="H799" i="81"/>
  <c r="J799" i="81" s="1"/>
  <c r="E799" i="81"/>
  <c r="R798" i="81"/>
  <c r="L798" i="81"/>
  <c r="Q797" i="81"/>
  <c r="P797" i="81"/>
  <c r="Q796" i="81"/>
  <c r="P796" i="81"/>
  <c r="Q795" i="81"/>
  <c r="P795" i="81"/>
  <c r="AM794" i="81"/>
  <c r="I794" i="81" s="1"/>
  <c r="Q794" i="81"/>
  <c r="P794" i="81"/>
  <c r="H794" i="81"/>
  <c r="E794" i="81"/>
  <c r="A794" i="81"/>
  <c r="A799" i="81" s="1"/>
  <c r="R793" i="81"/>
  <c r="L793" i="81"/>
  <c r="Q792" i="81"/>
  <c r="P792" i="81"/>
  <c r="Q791" i="81"/>
  <c r="P791" i="81"/>
  <c r="Q790" i="81"/>
  <c r="P790" i="81"/>
  <c r="AM789" i="81"/>
  <c r="I789" i="81" s="1"/>
  <c r="Q789" i="81"/>
  <c r="P789" i="81"/>
  <c r="H789" i="81"/>
  <c r="E789" i="81"/>
  <c r="AB783" i="81"/>
  <c r="AM783" i="81" s="1"/>
  <c r="I783" i="81" s="1"/>
  <c r="Q783" i="81"/>
  <c r="P783" i="81"/>
  <c r="H783" i="81"/>
  <c r="E783" i="81"/>
  <c r="AB782" i="81"/>
  <c r="AM782" i="81" s="1"/>
  <c r="I782" i="81" s="1"/>
  <c r="Q782" i="81"/>
  <c r="P782" i="81"/>
  <c r="H782" i="81"/>
  <c r="E782" i="81"/>
  <c r="AB781" i="81"/>
  <c r="AM781" i="81" s="1"/>
  <c r="I781" i="81" s="1"/>
  <c r="J781" i="81" s="1"/>
  <c r="Q781" i="81"/>
  <c r="P781" i="81"/>
  <c r="H781" i="81"/>
  <c r="E781" i="81"/>
  <c r="AB780" i="81"/>
  <c r="AM780" i="81" s="1"/>
  <c r="I780" i="81" s="1"/>
  <c r="Q780" i="81"/>
  <c r="P780" i="81"/>
  <c r="H780" i="81"/>
  <c r="J780" i="81" s="1"/>
  <c r="E780" i="81"/>
  <c r="AB779" i="81"/>
  <c r="AM779" i="81" s="1"/>
  <c r="I779" i="81" s="1"/>
  <c r="Q779" i="81"/>
  <c r="P779" i="81"/>
  <c r="H779" i="81"/>
  <c r="E779" i="81"/>
  <c r="AM778" i="81"/>
  <c r="I778" i="81" s="1"/>
  <c r="AB778" i="81"/>
  <c r="Q778" i="81"/>
  <c r="P778" i="81"/>
  <c r="H778" i="81"/>
  <c r="E778" i="81"/>
  <c r="AB777" i="81"/>
  <c r="AM777" i="81" s="1"/>
  <c r="I777" i="81" s="1"/>
  <c r="Q777" i="81"/>
  <c r="P777" i="81"/>
  <c r="H777" i="81"/>
  <c r="E777" i="81"/>
  <c r="R776" i="81"/>
  <c r="L776" i="81"/>
  <c r="Q775" i="81"/>
  <c r="P775" i="81"/>
  <c r="Q774" i="81"/>
  <c r="P774" i="81"/>
  <c r="Q773" i="81"/>
  <c r="P773" i="81"/>
  <c r="Q772" i="81"/>
  <c r="P772" i="81"/>
  <c r="Q771" i="81"/>
  <c r="P771" i="81"/>
  <c r="AB770" i="81"/>
  <c r="AM770" i="81" s="1"/>
  <c r="I770" i="81" s="1"/>
  <c r="W770" i="81"/>
  <c r="Q770" i="81"/>
  <c r="P770" i="81"/>
  <c r="H770" i="81"/>
  <c r="E770" i="81"/>
  <c r="R769" i="81"/>
  <c r="L769" i="81"/>
  <c r="Q768" i="81"/>
  <c r="P768" i="81"/>
  <c r="Q767" i="81"/>
  <c r="P767" i="81"/>
  <c r="Q766" i="81"/>
  <c r="P766" i="81"/>
  <c r="Q765" i="81"/>
  <c r="P765" i="81"/>
  <c r="Q764" i="81"/>
  <c r="P764" i="81"/>
  <c r="AB763" i="81"/>
  <c r="AM763" i="81" s="1"/>
  <c r="I763" i="81" s="1"/>
  <c r="J763" i="81" s="1"/>
  <c r="W763" i="81"/>
  <c r="Q763" i="81"/>
  <c r="P763" i="81"/>
  <c r="H763" i="81"/>
  <c r="E763" i="81"/>
  <c r="R762" i="81"/>
  <c r="L762" i="81"/>
  <c r="Q761" i="81"/>
  <c r="P761" i="81"/>
  <c r="Q760" i="81"/>
  <c r="P760" i="81"/>
  <c r="Q759" i="81"/>
  <c r="P759" i="81"/>
  <c r="Q758" i="81"/>
  <c r="P758" i="81"/>
  <c r="Q757" i="81"/>
  <c r="P757" i="81"/>
  <c r="AM756" i="81"/>
  <c r="I756" i="81" s="1"/>
  <c r="AB756" i="81"/>
  <c r="W756" i="81"/>
  <c r="Q756" i="81"/>
  <c r="P756" i="81"/>
  <c r="H756" i="81"/>
  <c r="E756" i="81"/>
  <c r="R755" i="81"/>
  <c r="L755" i="81"/>
  <c r="Q754" i="81"/>
  <c r="P754" i="81"/>
  <c r="Q753" i="81"/>
  <c r="P753" i="81"/>
  <c r="Q752" i="81"/>
  <c r="P752" i="81"/>
  <c r="Q751" i="81"/>
  <c r="P751" i="81"/>
  <c r="Q750" i="81"/>
  <c r="P750" i="81"/>
  <c r="AM749" i="81"/>
  <c r="I749" i="81" s="1"/>
  <c r="J749" i="81" s="1"/>
  <c r="AB749" i="81"/>
  <c r="W749" i="81"/>
  <c r="Q749" i="81"/>
  <c r="P749" i="81"/>
  <c r="H749" i="81"/>
  <c r="E749" i="81"/>
  <c r="R748" i="81"/>
  <c r="L748" i="81"/>
  <c r="Q747" i="81"/>
  <c r="P747" i="81"/>
  <c r="Q746" i="81"/>
  <c r="P746" i="81"/>
  <c r="Q745" i="81"/>
  <c r="P745" i="81"/>
  <c r="Q744" i="81"/>
  <c r="P744" i="81"/>
  <c r="Q743" i="81"/>
  <c r="P743" i="81"/>
  <c r="AM742" i="81"/>
  <c r="I742" i="81" s="1"/>
  <c r="AB742" i="81"/>
  <c r="W742" i="81"/>
  <c r="Q742" i="81"/>
  <c r="P742" i="81"/>
  <c r="H742" i="81"/>
  <c r="J742" i="81" s="1"/>
  <c r="E742" i="81"/>
  <c r="R741" i="81"/>
  <c r="L741" i="81"/>
  <c r="Q740" i="81"/>
  <c r="P740" i="81"/>
  <c r="Q739" i="81"/>
  <c r="P739" i="81"/>
  <c r="Q738" i="81"/>
  <c r="P738" i="81"/>
  <c r="Q737" i="81"/>
  <c r="P737" i="81"/>
  <c r="Q736" i="81"/>
  <c r="P736" i="81"/>
  <c r="AB735" i="81"/>
  <c r="AM735" i="81" s="1"/>
  <c r="I735" i="81" s="1"/>
  <c r="W735" i="81"/>
  <c r="Q735" i="81"/>
  <c r="P735" i="81"/>
  <c r="H735" i="81"/>
  <c r="E735" i="81"/>
  <c r="R734" i="81"/>
  <c r="L734" i="81"/>
  <c r="Q733" i="81"/>
  <c r="P733" i="81"/>
  <c r="Q732" i="81"/>
  <c r="P732" i="81"/>
  <c r="Q731" i="81"/>
  <c r="P731" i="81"/>
  <c r="Q730" i="81"/>
  <c r="P730" i="81"/>
  <c r="Q729" i="81"/>
  <c r="P729" i="81"/>
  <c r="AM728" i="81"/>
  <c r="I728" i="81" s="1"/>
  <c r="AB728" i="81"/>
  <c r="W728" i="81"/>
  <c r="Q728" i="81"/>
  <c r="P728" i="81"/>
  <c r="H728" i="81"/>
  <c r="E728" i="81"/>
  <c r="R727" i="81"/>
  <c r="L727" i="81"/>
  <c r="Q726" i="81"/>
  <c r="P726" i="81"/>
  <c r="Q725" i="81"/>
  <c r="P725" i="81"/>
  <c r="Q724" i="81"/>
  <c r="P724" i="81"/>
  <c r="Q723" i="81"/>
  <c r="P723" i="81"/>
  <c r="Q722" i="81"/>
  <c r="P722" i="81"/>
  <c r="AB721" i="81"/>
  <c r="AM721" i="81" s="1"/>
  <c r="I721" i="81" s="1"/>
  <c r="W721" i="81"/>
  <c r="Q721" i="81"/>
  <c r="P721" i="81"/>
  <c r="H721" i="81"/>
  <c r="J721" i="81" s="1"/>
  <c r="E721" i="81"/>
  <c r="A721" i="81"/>
  <c r="A728" i="81" s="1"/>
  <c r="A735" i="81" s="1"/>
  <c r="A742" i="81" s="1"/>
  <c r="A749" i="81" s="1"/>
  <c r="A756" i="81" s="1"/>
  <c r="A763" i="81" s="1"/>
  <c r="A770" i="81" s="1"/>
  <c r="A777" i="81" s="1"/>
  <c r="A778" i="81" s="1"/>
  <c r="A779" i="81" s="1"/>
  <c r="A780" i="81" s="1"/>
  <c r="A781" i="81" s="1"/>
  <c r="A782" i="81" s="1"/>
  <c r="A783" i="81" s="1"/>
  <c r="R720" i="81"/>
  <c r="L720" i="81"/>
  <c r="Q719" i="81"/>
  <c r="P719" i="81"/>
  <c r="Q718" i="81"/>
  <c r="P718" i="81"/>
  <c r="Q717" i="81"/>
  <c r="P717" i="81"/>
  <c r="Q716" i="81"/>
  <c r="P716" i="81"/>
  <c r="Q715" i="81"/>
  <c r="P715" i="81"/>
  <c r="AM714" i="81"/>
  <c r="I714" i="81" s="1"/>
  <c r="J714" i="81" s="1"/>
  <c r="AB714" i="81"/>
  <c r="W714" i="81"/>
  <c r="Q714" i="81"/>
  <c r="P714" i="81"/>
  <c r="H714" i="81"/>
  <c r="E714" i="81"/>
  <c r="A714" i="81"/>
  <c r="R713" i="81"/>
  <c r="L713" i="81"/>
  <c r="Q712" i="81"/>
  <c r="P712" i="81"/>
  <c r="Q711" i="81"/>
  <c r="P711" i="81"/>
  <c r="Q710" i="81"/>
  <c r="P710" i="81"/>
  <c r="Q709" i="81"/>
  <c r="P709" i="81"/>
  <c r="Q708" i="81"/>
  <c r="P708" i="81"/>
  <c r="AM707" i="81"/>
  <c r="I707" i="81" s="1"/>
  <c r="AB707" i="81"/>
  <c r="W707" i="81"/>
  <c r="Q707" i="81"/>
  <c r="P707" i="81"/>
  <c r="H707" i="81"/>
  <c r="E707" i="81"/>
  <c r="R705" i="81"/>
  <c r="P869" i="81" s="1"/>
  <c r="L705" i="81"/>
  <c r="Q704" i="81"/>
  <c r="P704" i="81"/>
  <c r="Q703" i="81"/>
  <c r="P703" i="81"/>
  <c r="Q702" i="81"/>
  <c r="P702" i="81"/>
  <c r="Q701" i="81"/>
  <c r="P701" i="81"/>
  <c r="AB700" i="81"/>
  <c r="AM700" i="81" s="1"/>
  <c r="I700" i="81" s="1"/>
  <c r="W700" i="81"/>
  <c r="Q700" i="81"/>
  <c r="P700" i="81"/>
  <c r="J700" i="81"/>
  <c r="H700" i="81"/>
  <c r="E700" i="81"/>
  <c r="R699" i="81"/>
  <c r="L699" i="81"/>
  <c r="Q698" i="81"/>
  <c r="P698" i="81"/>
  <c r="Q697" i="81"/>
  <c r="P697" i="81"/>
  <c r="Q696" i="81"/>
  <c r="P696" i="81"/>
  <c r="Q695" i="81"/>
  <c r="P695" i="81"/>
  <c r="AB694" i="81"/>
  <c r="AM694" i="81" s="1"/>
  <c r="I694" i="81" s="1"/>
  <c r="J694" i="81" s="1"/>
  <c r="W694" i="81"/>
  <c r="Q694" i="81"/>
  <c r="P694" i="81"/>
  <c r="H694" i="81"/>
  <c r="E694" i="81"/>
  <c r="R693" i="81"/>
  <c r="L693" i="81"/>
  <c r="Q692" i="81"/>
  <c r="P692" i="81"/>
  <c r="Q691" i="81"/>
  <c r="P691" i="81"/>
  <c r="Q690" i="81"/>
  <c r="P690" i="81"/>
  <c r="Q689" i="81"/>
  <c r="P689" i="81"/>
  <c r="AB688" i="81"/>
  <c r="AM688" i="81" s="1"/>
  <c r="I688" i="81" s="1"/>
  <c r="W688" i="81"/>
  <c r="Q688" i="81"/>
  <c r="P688" i="81"/>
  <c r="H688" i="81"/>
  <c r="E688" i="81"/>
  <c r="R687" i="81"/>
  <c r="L687" i="81"/>
  <c r="Q686" i="81"/>
  <c r="P686" i="81"/>
  <c r="Q685" i="81"/>
  <c r="P685" i="81"/>
  <c r="Q684" i="81"/>
  <c r="P684" i="81"/>
  <c r="Q683" i="81"/>
  <c r="P683" i="81"/>
  <c r="AB682" i="81"/>
  <c r="AM682" i="81" s="1"/>
  <c r="I682" i="81" s="1"/>
  <c r="W682" i="81"/>
  <c r="Q682" i="81"/>
  <c r="P682" i="81"/>
  <c r="H682" i="81"/>
  <c r="E682" i="81"/>
  <c r="R681" i="81"/>
  <c r="L681" i="81"/>
  <c r="Q680" i="81"/>
  <c r="P680" i="81"/>
  <c r="Q679" i="81"/>
  <c r="P679" i="81"/>
  <c r="Q678" i="81"/>
  <c r="P678" i="81"/>
  <c r="Q677" i="81"/>
  <c r="P677" i="81"/>
  <c r="AB676" i="81"/>
  <c r="AM676" i="81" s="1"/>
  <c r="I676" i="81" s="1"/>
  <c r="W676" i="81"/>
  <c r="Q676" i="81"/>
  <c r="P676" i="81"/>
  <c r="H676" i="81"/>
  <c r="E676" i="81"/>
  <c r="R675" i="81"/>
  <c r="P864" i="81" s="1"/>
  <c r="L675" i="81"/>
  <c r="Q674" i="81"/>
  <c r="P674" i="81"/>
  <c r="Q673" i="81"/>
  <c r="P673" i="81"/>
  <c r="Q672" i="81"/>
  <c r="P672" i="81"/>
  <c r="Q671" i="81"/>
  <c r="P671" i="81"/>
  <c r="AB670" i="81"/>
  <c r="AM670" i="81" s="1"/>
  <c r="I670" i="81" s="1"/>
  <c r="J670" i="81" s="1"/>
  <c r="W670" i="81"/>
  <c r="Q670" i="81"/>
  <c r="P670" i="81"/>
  <c r="H670" i="81"/>
  <c r="E670" i="81"/>
  <c r="R669" i="81"/>
  <c r="L669" i="81"/>
  <c r="Q668" i="81"/>
  <c r="P668" i="81"/>
  <c r="Q667" i="81"/>
  <c r="P667" i="81"/>
  <c r="Q666" i="81"/>
  <c r="P666" i="81"/>
  <c r="Q665" i="81"/>
  <c r="P665" i="81"/>
  <c r="AB664" i="81"/>
  <c r="AM664" i="81" s="1"/>
  <c r="I664" i="81" s="1"/>
  <c r="W664" i="81"/>
  <c r="Q664" i="81"/>
  <c r="P664" i="81"/>
  <c r="H664" i="81"/>
  <c r="E664" i="81"/>
  <c r="R663" i="81"/>
  <c r="L663" i="81"/>
  <c r="Q662" i="81"/>
  <c r="P662" i="81"/>
  <c r="Q661" i="81"/>
  <c r="P661" i="81"/>
  <c r="Q660" i="81"/>
  <c r="P660" i="81"/>
  <c r="Q659" i="81"/>
  <c r="P659" i="81"/>
  <c r="AM658" i="81"/>
  <c r="I658" i="81" s="1"/>
  <c r="AB658" i="81"/>
  <c r="W658" i="81"/>
  <c r="Q658" i="81"/>
  <c r="P658" i="81"/>
  <c r="H658" i="81"/>
  <c r="E658" i="81"/>
  <c r="R657" i="81"/>
  <c r="L657" i="81"/>
  <c r="Q656" i="81"/>
  <c r="P656" i="81"/>
  <c r="Q655" i="81"/>
  <c r="P655" i="81"/>
  <c r="Q654" i="81"/>
  <c r="P654" i="81"/>
  <c r="Q653" i="81"/>
  <c r="P653" i="81"/>
  <c r="AM652" i="81"/>
  <c r="I652" i="81" s="1"/>
  <c r="AB652" i="81"/>
  <c r="W652" i="81"/>
  <c r="Q652" i="81"/>
  <c r="P652" i="81"/>
  <c r="H652" i="81"/>
  <c r="E652" i="81"/>
  <c r="R651" i="81"/>
  <c r="L651" i="81"/>
  <c r="Q650" i="81"/>
  <c r="P650" i="81"/>
  <c r="Q649" i="81"/>
  <c r="P649" i="81"/>
  <c r="Q648" i="81"/>
  <c r="P648" i="81"/>
  <c r="Q647" i="81"/>
  <c r="P647" i="81"/>
  <c r="AB646" i="81"/>
  <c r="AM646" i="81" s="1"/>
  <c r="I646" i="81" s="1"/>
  <c r="W646" i="81"/>
  <c r="Q646" i="81"/>
  <c r="P646" i="81"/>
  <c r="H646" i="81"/>
  <c r="E646" i="81"/>
  <c r="R645" i="81"/>
  <c r="L645" i="81"/>
  <c r="Q644" i="81"/>
  <c r="P644" i="81"/>
  <c r="Q643" i="81"/>
  <c r="P643" i="81"/>
  <c r="Q642" i="81"/>
  <c r="P642" i="81"/>
  <c r="Q641" i="81"/>
  <c r="P641" i="81"/>
  <c r="AM640" i="81"/>
  <c r="I640" i="81" s="1"/>
  <c r="AB640" i="81"/>
  <c r="W640" i="81"/>
  <c r="Q640" i="81"/>
  <c r="P640" i="81"/>
  <c r="J640" i="81"/>
  <c r="H640" i="81"/>
  <c r="E640" i="81"/>
  <c r="A640" i="81"/>
  <c r="A646" i="81" s="1"/>
  <c r="A652" i="81" s="1"/>
  <c r="A658" i="81" s="1"/>
  <c r="A664" i="81" s="1"/>
  <c r="A670" i="81" s="1"/>
  <c r="A676" i="81" s="1"/>
  <c r="A682" i="81" s="1"/>
  <c r="A688" i="81" s="1"/>
  <c r="A694" i="81" s="1"/>
  <c r="A700" i="81" s="1"/>
  <c r="R639" i="81"/>
  <c r="L639" i="81"/>
  <c r="Q638" i="81"/>
  <c r="P638" i="81"/>
  <c r="Q637" i="81"/>
  <c r="P637" i="81"/>
  <c r="Q636" i="81"/>
  <c r="P636" i="81"/>
  <c r="Q635" i="81"/>
  <c r="P635" i="81"/>
  <c r="AB634" i="81"/>
  <c r="AM634" i="81" s="1"/>
  <c r="I634" i="81" s="1"/>
  <c r="W634" i="81"/>
  <c r="Q634" i="81"/>
  <c r="P634" i="81"/>
  <c r="H634" i="81"/>
  <c r="E634" i="81"/>
  <c r="R632" i="81"/>
  <c r="L632" i="81"/>
  <c r="Q631" i="81"/>
  <c r="P631" i="81"/>
  <c r="Q630" i="81"/>
  <c r="P630" i="81"/>
  <c r="Q629" i="81"/>
  <c r="P629" i="81"/>
  <c r="Q628" i="81"/>
  <c r="P628" i="81"/>
  <c r="AW627" i="81"/>
  <c r="AM627" i="81"/>
  <c r="I627" i="81" s="1"/>
  <c r="AB627" i="81"/>
  <c r="Q627" i="81"/>
  <c r="P627" i="81"/>
  <c r="H627" i="81"/>
  <c r="E627" i="81"/>
  <c r="R626" i="81"/>
  <c r="L626" i="81"/>
  <c r="Q625" i="81"/>
  <c r="P625" i="81"/>
  <c r="Q624" i="81"/>
  <c r="P624" i="81"/>
  <c r="Q623" i="81"/>
  <c r="P623" i="81"/>
  <c r="Q622" i="81"/>
  <c r="P622" i="81"/>
  <c r="AM621" i="81"/>
  <c r="I621" i="81" s="1"/>
  <c r="AB621" i="81"/>
  <c r="Q621" i="81"/>
  <c r="P621" i="81"/>
  <c r="H621" i="81"/>
  <c r="J621" i="81" s="1"/>
  <c r="AQ621" i="81" s="1"/>
  <c r="AR621" i="81" s="1"/>
  <c r="W621" i="81" s="1"/>
  <c r="E621" i="81"/>
  <c r="R620" i="81"/>
  <c r="L620" i="81"/>
  <c r="Q619" i="81"/>
  <c r="P619" i="81"/>
  <c r="Q618" i="81"/>
  <c r="P618" i="81"/>
  <c r="Q617" i="81"/>
  <c r="P617" i="81"/>
  <c r="Q616" i="81"/>
  <c r="P616" i="81"/>
  <c r="AB615" i="81"/>
  <c r="AM615" i="81" s="1"/>
  <c r="I615" i="81" s="1"/>
  <c r="Q615" i="81"/>
  <c r="P615" i="81"/>
  <c r="H615" i="81"/>
  <c r="E615" i="81"/>
  <c r="R614" i="81"/>
  <c r="L614" i="81"/>
  <c r="Q613" i="81"/>
  <c r="P613" i="81"/>
  <c r="Q612" i="81"/>
  <c r="P612" i="81"/>
  <c r="Q611" i="81"/>
  <c r="P611" i="81"/>
  <c r="Q610" i="81"/>
  <c r="P610" i="81"/>
  <c r="AM609" i="81"/>
  <c r="I609" i="81" s="1"/>
  <c r="AB609" i="81"/>
  <c r="Q609" i="81"/>
  <c r="P609" i="81"/>
  <c r="H609" i="81"/>
  <c r="AW609" i="81" s="1"/>
  <c r="E609" i="81"/>
  <c r="R608" i="81"/>
  <c r="L608" i="81"/>
  <c r="Q607" i="81"/>
  <c r="P607" i="81"/>
  <c r="Q606" i="81"/>
  <c r="P606" i="81"/>
  <c r="Q605" i="81"/>
  <c r="P605" i="81"/>
  <c r="Q604" i="81"/>
  <c r="P604" i="81"/>
  <c r="AB603" i="81"/>
  <c r="AM603" i="81" s="1"/>
  <c r="I603" i="81" s="1"/>
  <c r="Q603" i="81"/>
  <c r="P603" i="81"/>
  <c r="H603" i="81"/>
  <c r="E603" i="81"/>
  <c r="R602" i="81"/>
  <c r="L602" i="81"/>
  <c r="Q601" i="81"/>
  <c r="P601" i="81"/>
  <c r="Q600" i="81"/>
  <c r="P600" i="81"/>
  <c r="Q599" i="81"/>
  <c r="P599" i="81"/>
  <c r="Q598" i="81"/>
  <c r="P598" i="81"/>
  <c r="AB597" i="81"/>
  <c r="AM597" i="81" s="1"/>
  <c r="I597" i="81" s="1"/>
  <c r="Q597" i="81"/>
  <c r="P597" i="81"/>
  <c r="H597" i="81"/>
  <c r="AW597" i="81" s="1"/>
  <c r="E597" i="81"/>
  <c r="R596" i="81"/>
  <c r="P850" i="81" s="1"/>
  <c r="L596" i="81"/>
  <c r="Q595" i="81"/>
  <c r="P595" i="81"/>
  <c r="Q594" i="81"/>
  <c r="P594" i="81"/>
  <c r="Q593" i="81"/>
  <c r="P593" i="81"/>
  <c r="Q592" i="81"/>
  <c r="P592" i="81"/>
  <c r="AB591" i="81"/>
  <c r="AM591" i="81" s="1"/>
  <c r="I591" i="81" s="1"/>
  <c r="J591" i="81" s="1"/>
  <c r="Q591" i="81"/>
  <c r="P591" i="81"/>
  <c r="H591" i="81"/>
  <c r="AW591" i="81" s="1"/>
  <c r="E591" i="81"/>
  <c r="R590" i="81"/>
  <c r="L590" i="81"/>
  <c r="Q589" i="81"/>
  <c r="P589" i="81"/>
  <c r="Q588" i="81"/>
  <c r="P588" i="81"/>
  <c r="Q587" i="81"/>
  <c r="P587" i="81"/>
  <c r="Q586" i="81"/>
  <c r="P586" i="81"/>
  <c r="AM585" i="81"/>
  <c r="I585" i="81" s="1"/>
  <c r="AB585" i="81"/>
  <c r="Q585" i="81"/>
  <c r="P585" i="81"/>
  <c r="H585" i="81"/>
  <c r="AW585" i="81" s="1"/>
  <c r="E585" i="81"/>
  <c r="R584" i="81"/>
  <c r="L584" i="81"/>
  <c r="Q583" i="81"/>
  <c r="P583" i="81"/>
  <c r="Q582" i="81"/>
  <c r="P582" i="81"/>
  <c r="Q581" i="81"/>
  <c r="P581" i="81"/>
  <c r="Q580" i="81"/>
  <c r="P580" i="81"/>
  <c r="AM579" i="81"/>
  <c r="AB579" i="81"/>
  <c r="Q579" i="81"/>
  <c r="P579" i="81"/>
  <c r="I579" i="81"/>
  <c r="H579" i="81"/>
  <c r="AW579" i="81" s="1"/>
  <c r="E579" i="81"/>
  <c r="R578" i="81"/>
  <c r="P847" i="81" s="1"/>
  <c r="L578" i="81"/>
  <c r="Q577" i="81"/>
  <c r="P577" i="81"/>
  <c r="Q576" i="81"/>
  <c r="P576" i="81"/>
  <c r="Q575" i="81"/>
  <c r="P575" i="81"/>
  <c r="Q574" i="81"/>
  <c r="P574" i="81"/>
  <c r="AB573" i="81"/>
  <c r="AM573" i="81" s="1"/>
  <c r="I573" i="81" s="1"/>
  <c r="Q573" i="81"/>
  <c r="P573" i="81"/>
  <c r="H573" i="81"/>
  <c r="E573" i="81"/>
  <c r="R572" i="81"/>
  <c r="P846" i="81" s="1"/>
  <c r="L572" i="81"/>
  <c r="Q571" i="81"/>
  <c r="P571" i="81"/>
  <c r="D571" i="81"/>
  <c r="Q570" i="81"/>
  <c r="P570" i="81"/>
  <c r="Q569" i="81"/>
  <c r="P569" i="81"/>
  <c r="Q568" i="81"/>
  <c r="P568" i="81"/>
  <c r="AB567" i="81"/>
  <c r="AM567" i="81" s="1"/>
  <c r="I567" i="81" s="1"/>
  <c r="Q567" i="81"/>
  <c r="P567" i="81"/>
  <c r="H567" i="81"/>
  <c r="E567" i="81"/>
  <c r="R566" i="81"/>
  <c r="L566" i="81"/>
  <c r="Q565" i="81"/>
  <c r="P565" i="81"/>
  <c r="D565" i="81"/>
  <c r="Q564" i="81"/>
  <c r="P564" i="81"/>
  <c r="Q563" i="81"/>
  <c r="P563" i="81"/>
  <c r="Q562" i="81"/>
  <c r="P562" i="81"/>
  <c r="AB561" i="81"/>
  <c r="AM561" i="81" s="1"/>
  <c r="I561" i="81" s="1"/>
  <c r="Q561" i="81"/>
  <c r="P561" i="81"/>
  <c r="H561" i="81"/>
  <c r="E561" i="81"/>
  <c r="R560" i="81"/>
  <c r="L560" i="81"/>
  <c r="Q559" i="81"/>
  <c r="P559" i="81"/>
  <c r="Q558" i="81"/>
  <c r="P558" i="81"/>
  <c r="Q557" i="81"/>
  <c r="P557" i="81"/>
  <c r="Q556" i="81"/>
  <c r="P556" i="81"/>
  <c r="AM555" i="81"/>
  <c r="I555" i="81" s="1"/>
  <c r="AB555" i="81"/>
  <c r="Q555" i="81"/>
  <c r="P555" i="81"/>
  <c r="H555" i="81"/>
  <c r="AW555" i="81" s="1"/>
  <c r="E555" i="81"/>
  <c r="R554" i="81"/>
  <c r="L554" i="81"/>
  <c r="Q553" i="81"/>
  <c r="P553" i="81"/>
  <c r="Q552" i="81"/>
  <c r="P552" i="81"/>
  <c r="Q551" i="81"/>
  <c r="P551" i="81"/>
  <c r="Q550" i="81"/>
  <c r="P550" i="81"/>
  <c r="AB549" i="81"/>
  <c r="AM549" i="81" s="1"/>
  <c r="I549" i="81" s="1"/>
  <c r="Q549" i="81"/>
  <c r="P549" i="81"/>
  <c r="H549" i="81"/>
  <c r="AW549" i="81" s="1"/>
  <c r="E549" i="81"/>
  <c r="R548" i="81"/>
  <c r="L548" i="81"/>
  <c r="Q547" i="81"/>
  <c r="P547" i="81"/>
  <c r="Q546" i="81"/>
  <c r="P546" i="81"/>
  <c r="Q545" i="81"/>
  <c r="P545" i="81"/>
  <c r="Q544" i="81"/>
  <c r="P544" i="81"/>
  <c r="AM543" i="81"/>
  <c r="I543" i="81" s="1"/>
  <c r="AB543" i="81"/>
  <c r="Q543" i="81"/>
  <c r="P543" i="81"/>
  <c r="H543" i="81"/>
  <c r="E543" i="81"/>
  <c r="R542" i="81"/>
  <c r="L542" i="81"/>
  <c r="Q541" i="81"/>
  <c r="P541" i="81"/>
  <c r="Q540" i="81"/>
  <c r="P540" i="81"/>
  <c r="Q539" i="81"/>
  <c r="P539" i="81"/>
  <c r="Q538" i="81"/>
  <c r="P538" i="81"/>
  <c r="AB537" i="81"/>
  <c r="AM537" i="81" s="1"/>
  <c r="I537" i="81" s="1"/>
  <c r="Q537" i="81"/>
  <c r="P537" i="81"/>
  <c r="H537" i="81"/>
  <c r="AW537" i="81" s="1"/>
  <c r="E537" i="81"/>
  <c r="R536" i="81"/>
  <c r="L536" i="81"/>
  <c r="Q535" i="81"/>
  <c r="P535" i="81"/>
  <c r="Q534" i="81"/>
  <c r="P534" i="81"/>
  <c r="Q533" i="81"/>
  <c r="P533" i="81"/>
  <c r="Q532" i="81"/>
  <c r="P532" i="81"/>
  <c r="AM531" i="81"/>
  <c r="I531" i="81" s="1"/>
  <c r="AB531" i="81"/>
  <c r="Q531" i="81"/>
  <c r="P531" i="81"/>
  <c r="H531" i="81"/>
  <c r="AW531" i="81" s="1"/>
  <c r="E531" i="81"/>
  <c r="R530" i="81"/>
  <c r="P839" i="81" s="1"/>
  <c r="L530" i="81"/>
  <c r="Q529" i="81"/>
  <c r="P529" i="81"/>
  <c r="Q528" i="81"/>
  <c r="P528" i="81"/>
  <c r="Q527" i="81"/>
  <c r="P527" i="81"/>
  <c r="Q526" i="81"/>
  <c r="P526" i="81"/>
  <c r="AW525" i="81"/>
  <c r="AM525" i="81"/>
  <c r="I525" i="81" s="1"/>
  <c r="AB525" i="81"/>
  <c r="Q525" i="81"/>
  <c r="P525" i="81"/>
  <c r="H525" i="81"/>
  <c r="E525" i="81"/>
  <c r="R524" i="81"/>
  <c r="L524" i="81"/>
  <c r="Q523" i="81"/>
  <c r="P523" i="81"/>
  <c r="Q522" i="81"/>
  <c r="P522" i="81"/>
  <c r="Q521" i="81"/>
  <c r="P521" i="81"/>
  <c r="Q520" i="81"/>
  <c r="P520" i="81"/>
  <c r="AB519" i="81"/>
  <c r="AM519" i="81" s="1"/>
  <c r="I519" i="81" s="1"/>
  <c r="Q519" i="81"/>
  <c r="P519" i="81"/>
  <c r="H519" i="81"/>
  <c r="AW519" i="81" s="1"/>
  <c r="E519" i="81"/>
  <c r="R518" i="81"/>
  <c r="L518" i="81"/>
  <c r="Q517" i="81"/>
  <c r="P517" i="81"/>
  <c r="Q516" i="81"/>
  <c r="P516" i="81"/>
  <c r="Q515" i="81"/>
  <c r="P515" i="81"/>
  <c r="Q514" i="81"/>
  <c r="P514" i="81"/>
  <c r="AM513" i="81"/>
  <c r="I513" i="81" s="1"/>
  <c r="AB513" i="81"/>
  <c r="Q513" i="81"/>
  <c r="P513" i="81"/>
  <c r="H513" i="81"/>
  <c r="E513" i="81"/>
  <c r="R512" i="81"/>
  <c r="L512" i="81"/>
  <c r="Q511" i="81"/>
  <c r="P511" i="81"/>
  <c r="Q510" i="81"/>
  <c r="P510" i="81"/>
  <c r="Q509" i="81"/>
  <c r="P509" i="81"/>
  <c r="Q508" i="81"/>
  <c r="P508" i="81"/>
  <c r="AB507" i="81"/>
  <c r="AM507" i="81" s="1"/>
  <c r="I507" i="81" s="1"/>
  <c r="Q507" i="81"/>
  <c r="P507" i="81"/>
  <c r="H507" i="81"/>
  <c r="AW507" i="81" s="1"/>
  <c r="E507" i="81"/>
  <c r="R506" i="81"/>
  <c r="L506" i="81"/>
  <c r="Q505" i="81"/>
  <c r="P505" i="81"/>
  <c r="Q504" i="81"/>
  <c r="P504" i="81"/>
  <c r="Q503" i="81"/>
  <c r="P503" i="81"/>
  <c r="Q502" i="81"/>
  <c r="P502" i="81"/>
  <c r="AB501" i="81"/>
  <c r="AM501" i="81" s="1"/>
  <c r="I501" i="81" s="1"/>
  <c r="Q501" i="81"/>
  <c r="P501" i="81"/>
  <c r="H501" i="81"/>
  <c r="E501" i="81"/>
  <c r="R500" i="81"/>
  <c r="L500" i="81"/>
  <c r="Q499" i="81"/>
  <c r="P499" i="81"/>
  <c r="Q498" i="81"/>
  <c r="P498" i="81"/>
  <c r="Q497" i="81"/>
  <c r="P497" i="81"/>
  <c r="Q496" i="81"/>
  <c r="P496" i="81"/>
  <c r="AB495" i="81"/>
  <c r="AM495" i="81" s="1"/>
  <c r="I495" i="81" s="1"/>
  <c r="Q495" i="81"/>
  <c r="P495" i="81"/>
  <c r="H495" i="81"/>
  <c r="AW495" i="81" s="1"/>
  <c r="E495" i="81"/>
  <c r="R494" i="81"/>
  <c r="L494" i="81"/>
  <c r="Q493" i="81"/>
  <c r="P493" i="81"/>
  <c r="Q492" i="81"/>
  <c r="P492" i="81"/>
  <c r="Q491" i="81"/>
  <c r="P491" i="81"/>
  <c r="Q490" i="81"/>
  <c r="P490" i="81"/>
  <c r="AW489" i="81"/>
  <c r="AM489" i="81"/>
  <c r="I489" i="81" s="1"/>
  <c r="AB489" i="81"/>
  <c r="Q489" i="81"/>
  <c r="P489" i="81"/>
  <c r="H489" i="81"/>
  <c r="E489" i="81"/>
  <c r="R488" i="81"/>
  <c r="P832" i="81" s="1"/>
  <c r="L488" i="81"/>
  <c r="Q487" i="81"/>
  <c r="P487" i="81"/>
  <c r="Q486" i="81"/>
  <c r="P486" i="81"/>
  <c r="Q485" i="81"/>
  <c r="P485" i="81"/>
  <c r="Q484" i="81"/>
  <c r="P484" i="81"/>
  <c r="AW483" i="81"/>
  <c r="AM483" i="81"/>
  <c r="I483" i="81" s="1"/>
  <c r="AB483" i="81"/>
  <c r="Q483" i="81"/>
  <c r="P483" i="81"/>
  <c r="H483" i="81"/>
  <c r="E483" i="81"/>
  <c r="R482" i="81"/>
  <c r="L482" i="81"/>
  <c r="Q481" i="81"/>
  <c r="P481" i="81"/>
  <c r="Q480" i="81"/>
  <c r="P480" i="81"/>
  <c r="Q479" i="81"/>
  <c r="P479" i="81"/>
  <c r="Q478" i="81"/>
  <c r="P478" i="81"/>
  <c r="AM477" i="81"/>
  <c r="I477" i="81" s="1"/>
  <c r="AB477" i="81"/>
  <c r="Q477" i="81"/>
  <c r="P477" i="81"/>
  <c r="H477" i="81"/>
  <c r="AW477" i="81" s="1"/>
  <c r="E477" i="81"/>
  <c r="R476" i="81"/>
  <c r="L476" i="81"/>
  <c r="Q475" i="81"/>
  <c r="P475" i="81"/>
  <c r="Q474" i="81"/>
  <c r="P474" i="81"/>
  <c r="Q473" i="81"/>
  <c r="P473" i="81"/>
  <c r="Q472" i="81"/>
  <c r="P472" i="81"/>
  <c r="AM471" i="81"/>
  <c r="I471" i="81" s="1"/>
  <c r="AB471" i="81"/>
  <c r="Q471" i="81"/>
  <c r="P471" i="81"/>
  <c r="H471" i="81"/>
  <c r="AW471" i="81" s="1"/>
  <c r="E471" i="81"/>
  <c r="R470" i="81"/>
  <c r="L470" i="81"/>
  <c r="Q469" i="81"/>
  <c r="P469" i="81"/>
  <c r="Q468" i="81"/>
  <c r="P468" i="81"/>
  <c r="Q467" i="81"/>
  <c r="P467" i="81"/>
  <c r="Q466" i="81"/>
  <c r="P466" i="81"/>
  <c r="AB465" i="81"/>
  <c r="AM465" i="81" s="1"/>
  <c r="I465" i="81" s="1"/>
  <c r="Q465" i="81"/>
  <c r="P465" i="81"/>
  <c r="H465" i="81"/>
  <c r="E465" i="81"/>
  <c r="R464" i="81"/>
  <c r="L464" i="81"/>
  <c r="Q463" i="81"/>
  <c r="P463" i="81"/>
  <c r="Q462" i="81"/>
  <c r="P462" i="81"/>
  <c r="Q461" i="81"/>
  <c r="P461" i="81"/>
  <c r="Q460" i="81"/>
  <c r="P460" i="81"/>
  <c r="AB459" i="81"/>
  <c r="AM459" i="81" s="1"/>
  <c r="I459" i="81" s="1"/>
  <c r="Q459" i="81"/>
  <c r="P459" i="81"/>
  <c r="H459" i="81"/>
  <c r="E459" i="81"/>
  <c r="R458" i="81"/>
  <c r="L458" i="81"/>
  <c r="AM453" i="81"/>
  <c r="AB453" i="81"/>
  <c r="I453" i="81"/>
  <c r="H453" i="81"/>
  <c r="E453" i="81"/>
  <c r="R452" i="81"/>
  <c r="L452" i="81"/>
  <c r="Q451" i="81"/>
  <c r="P451" i="81"/>
  <c r="Q450" i="81"/>
  <c r="P450" i="81"/>
  <c r="Q449" i="81"/>
  <c r="P449" i="81"/>
  <c r="Q448" i="81"/>
  <c r="P448" i="81"/>
  <c r="AB447" i="81"/>
  <c r="AM447" i="81" s="1"/>
  <c r="I447" i="81" s="1"/>
  <c r="Q447" i="81"/>
  <c r="P447" i="81"/>
  <c r="H447" i="81"/>
  <c r="AW447" i="81" s="1"/>
  <c r="E447" i="81"/>
  <c r="R446" i="81"/>
  <c r="L446" i="81"/>
  <c r="Q445" i="81"/>
  <c r="P445" i="81"/>
  <c r="Q444" i="81"/>
  <c r="P444" i="81"/>
  <c r="Q443" i="81"/>
  <c r="P443" i="81"/>
  <c r="Q442" i="81"/>
  <c r="P442" i="81"/>
  <c r="AB441" i="81"/>
  <c r="AM441" i="81" s="1"/>
  <c r="I441" i="81" s="1"/>
  <c r="Q441" i="81"/>
  <c r="P441" i="81"/>
  <c r="H441" i="81"/>
  <c r="E441" i="81"/>
  <c r="R440" i="81"/>
  <c r="P824" i="81" s="1"/>
  <c r="L440" i="81"/>
  <c r="Q439" i="81"/>
  <c r="P439" i="81"/>
  <c r="Q438" i="81"/>
  <c r="P438" i="81"/>
  <c r="Q437" i="81"/>
  <c r="P437" i="81"/>
  <c r="Q436" i="81"/>
  <c r="P436" i="81"/>
  <c r="AW435" i="81"/>
  <c r="AM435" i="81"/>
  <c r="I435" i="81" s="1"/>
  <c r="AB435" i="81"/>
  <c r="Q435" i="81"/>
  <c r="P435" i="81"/>
  <c r="H435" i="81"/>
  <c r="E435" i="81"/>
  <c r="R434" i="81"/>
  <c r="L434" i="81"/>
  <c r="Q433" i="81"/>
  <c r="P433" i="81"/>
  <c r="Q432" i="81"/>
  <c r="P432" i="81"/>
  <c r="Q431" i="81"/>
  <c r="P431" i="81"/>
  <c r="Q430" i="81"/>
  <c r="P430" i="81"/>
  <c r="AW429" i="81"/>
  <c r="AB429" i="81"/>
  <c r="AM429" i="81" s="1"/>
  <c r="I429" i="81" s="1"/>
  <c r="Q429" i="81"/>
  <c r="P429" i="81"/>
  <c r="H429" i="81"/>
  <c r="E429" i="81"/>
  <c r="A429" i="81"/>
  <c r="A435" i="81" s="1"/>
  <c r="A441" i="81" s="1"/>
  <c r="A447" i="81" s="1"/>
  <c r="A453" i="81" s="1"/>
  <c r="A459" i="81" s="1"/>
  <c r="A465" i="81" s="1"/>
  <c r="A471" i="81" s="1"/>
  <c r="A477" i="81" s="1"/>
  <c r="A483" i="81" s="1"/>
  <c r="A489" i="81" s="1"/>
  <c r="A495" i="81" s="1"/>
  <c r="A501" i="81" s="1"/>
  <c r="A507" i="81" s="1"/>
  <c r="A513" i="81" s="1"/>
  <c r="A519" i="81" s="1"/>
  <c r="A525" i="81" s="1"/>
  <c r="A531" i="81" s="1"/>
  <c r="A537" i="81" s="1"/>
  <c r="A543" i="81" s="1"/>
  <c r="A549" i="81" s="1"/>
  <c r="A555" i="81" s="1"/>
  <c r="A561" i="81" s="1"/>
  <c r="A567" i="81" s="1"/>
  <c r="A573" i="81" s="1"/>
  <c r="A579" i="81" s="1"/>
  <c r="A585" i="81" s="1"/>
  <c r="A591" i="81" s="1"/>
  <c r="A597" i="81" s="1"/>
  <c r="A603" i="81" s="1"/>
  <c r="A609" i="81" s="1"/>
  <c r="A615" i="81" s="1"/>
  <c r="A621" i="81" s="1"/>
  <c r="A627" i="81" s="1"/>
  <c r="R428" i="81"/>
  <c r="L428" i="81"/>
  <c r="Q427" i="81"/>
  <c r="P427" i="81"/>
  <c r="Q426" i="81"/>
  <c r="P426" i="81"/>
  <c r="Q425" i="81"/>
  <c r="P425" i="81"/>
  <c r="Q424" i="81"/>
  <c r="P424" i="81"/>
  <c r="AM423" i="81"/>
  <c r="I423" i="81" s="1"/>
  <c r="AB423" i="81"/>
  <c r="Q423" i="81"/>
  <c r="P423" i="81"/>
  <c r="H423" i="81"/>
  <c r="AW423" i="81" s="1"/>
  <c r="E423" i="81"/>
  <c r="A423" i="81"/>
  <c r="R422" i="81"/>
  <c r="L422" i="81"/>
  <c r="Q421" i="81"/>
  <c r="P421" i="81"/>
  <c r="Q420" i="81"/>
  <c r="P420" i="81"/>
  <c r="Q419" i="81"/>
  <c r="P419" i="81"/>
  <c r="Q418" i="81"/>
  <c r="P418" i="81"/>
  <c r="AB417" i="81"/>
  <c r="AM417" i="81" s="1"/>
  <c r="I417" i="81" s="1"/>
  <c r="Q417" i="81"/>
  <c r="P417" i="81"/>
  <c r="H417" i="81"/>
  <c r="AW417" i="81" s="1"/>
  <c r="E417" i="81"/>
  <c r="R409" i="81"/>
  <c r="P897" i="81" s="1"/>
  <c r="L409" i="81"/>
  <c r="Q408" i="81"/>
  <c r="P408" i="81"/>
  <c r="Q407" i="81"/>
  <c r="P407" i="81"/>
  <c r="Q406" i="81"/>
  <c r="P406" i="81"/>
  <c r="AM405" i="81"/>
  <c r="J405" i="81" s="1"/>
  <c r="Q405" i="81"/>
  <c r="P405" i="81"/>
  <c r="G405" i="81"/>
  <c r="E897" i="81" s="1"/>
  <c r="R404" i="81"/>
  <c r="L404" i="81"/>
  <c r="Q403" i="81"/>
  <c r="P403" i="81"/>
  <c r="Q402" i="81"/>
  <c r="P402" i="81"/>
  <c r="Q401" i="81"/>
  <c r="P401" i="81"/>
  <c r="AM400" i="81"/>
  <c r="J400" i="81" s="1"/>
  <c r="Q400" i="81"/>
  <c r="P400" i="81"/>
  <c r="G400" i="81"/>
  <c r="E896" i="81" s="1"/>
  <c r="R399" i="81"/>
  <c r="L399" i="81"/>
  <c r="Q398" i="81"/>
  <c r="P398" i="81"/>
  <c r="Q397" i="81"/>
  <c r="P397" i="81"/>
  <c r="Q396" i="81"/>
  <c r="P396" i="81"/>
  <c r="AM395" i="81"/>
  <c r="J395" i="81" s="1"/>
  <c r="Q395" i="81"/>
  <c r="P395" i="81"/>
  <c r="G395" i="81"/>
  <c r="E895" i="81" s="1"/>
  <c r="R394" i="81"/>
  <c r="L394" i="81"/>
  <c r="Q393" i="81"/>
  <c r="P393" i="81"/>
  <c r="Q392" i="81"/>
  <c r="P392" i="81"/>
  <c r="Q391" i="81"/>
  <c r="P391" i="81"/>
  <c r="AM390" i="81"/>
  <c r="J390" i="81" s="1"/>
  <c r="Q390" i="81"/>
  <c r="P390" i="81"/>
  <c r="G390" i="81"/>
  <c r="E894" i="81" s="1"/>
  <c r="R389" i="81"/>
  <c r="L389" i="81"/>
  <c r="Q388" i="81"/>
  <c r="P388" i="81"/>
  <c r="Q387" i="81"/>
  <c r="P387" i="81"/>
  <c r="Q386" i="81"/>
  <c r="P386" i="81"/>
  <c r="AM385" i="81"/>
  <c r="Q385" i="81"/>
  <c r="P385" i="81"/>
  <c r="J385" i="81"/>
  <c r="G385" i="81"/>
  <c r="E893" i="81" s="1"/>
  <c r="AM379" i="81"/>
  <c r="J379" i="81" s="1"/>
  <c r="AB379" i="81"/>
  <c r="Q379" i="81"/>
  <c r="P379" i="81"/>
  <c r="G379" i="81"/>
  <c r="E887" i="81" s="1"/>
  <c r="AB378" i="81"/>
  <c r="AM378" i="81" s="1"/>
  <c r="J378" i="81" s="1"/>
  <c r="Q378" i="81"/>
  <c r="P378" i="81"/>
  <c r="G378" i="81"/>
  <c r="E886" i="81" s="1"/>
  <c r="AM377" i="81"/>
  <c r="J377" i="81" s="1"/>
  <c r="AB377" i="81"/>
  <c r="Q377" i="81"/>
  <c r="P377" i="81"/>
  <c r="G377" i="81"/>
  <c r="E885" i="81" s="1"/>
  <c r="AB376" i="81"/>
  <c r="AM376" i="81" s="1"/>
  <c r="J376" i="81" s="1"/>
  <c r="Q376" i="81"/>
  <c r="P376" i="81"/>
  <c r="G376" i="81"/>
  <c r="E884" i="81" s="1"/>
  <c r="AB375" i="81"/>
  <c r="AM375" i="81" s="1"/>
  <c r="J375" i="81" s="1"/>
  <c r="Q375" i="81"/>
  <c r="P375" i="81"/>
  <c r="G375" i="81"/>
  <c r="E883" i="81" s="1"/>
  <c r="AB374" i="81"/>
  <c r="AM374" i="81" s="1"/>
  <c r="J374" i="81" s="1"/>
  <c r="Q374" i="81"/>
  <c r="P374" i="81"/>
  <c r="G374" i="81"/>
  <c r="E882" i="81" s="1"/>
  <c r="AB373" i="81"/>
  <c r="AM373" i="81" s="1"/>
  <c r="J373" i="81" s="1"/>
  <c r="Q373" i="81"/>
  <c r="P373" i="81"/>
  <c r="G373" i="81"/>
  <c r="E881" i="81" s="1"/>
  <c r="R372" i="81"/>
  <c r="L372" i="81"/>
  <c r="Q371" i="81"/>
  <c r="P371" i="81"/>
  <c r="Q370" i="81"/>
  <c r="P370" i="81"/>
  <c r="Q369" i="81"/>
  <c r="P369" i="81"/>
  <c r="Q367" i="81"/>
  <c r="P367" i="81"/>
  <c r="AB366" i="81"/>
  <c r="AM366" i="81" s="1"/>
  <c r="J366" i="81" s="1"/>
  <c r="Q366" i="81"/>
  <c r="P366" i="81"/>
  <c r="G366" i="81"/>
  <c r="E880" i="81" s="1"/>
  <c r="R365" i="81"/>
  <c r="L365" i="81"/>
  <c r="Q364" i="81"/>
  <c r="P364" i="81"/>
  <c r="Q363" i="81"/>
  <c r="P363" i="81"/>
  <c r="Q361" i="81"/>
  <c r="P361" i="81"/>
  <c r="Q360" i="81"/>
  <c r="P360" i="81"/>
  <c r="AB359" i="81"/>
  <c r="AM359" i="81" s="1"/>
  <c r="J359" i="81" s="1"/>
  <c r="Q359" i="81"/>
  <c r="P359" i="81"/>
  <c r="G359" i="81"/>
  <c r="E879" i="81" s="1"/>
  <c r="R358" i="81"/>
  <c r="L358" i="81"/>
  <c r="Q357" i="81"/>
  <c r="P357" i="81"/>
  <c r="Q356" i="81"/>
  <c r="P356" i="81"/>
  <c r="Q355" i="81"/>
  <c r="P355" i="81"/>
  <c r="Q353" i="81"/>
  <c r="P353" i="81"/>
  <c r="AB352" i="81"/>
  <c r="AM352" i="81" s="1"/>
  <c r="J352" i="81" s="1"/>
  <c r="Q352" i="81"/>
  <c r="P352" i="81"/>
  <c r="G352" i="81"/>
  <c r="E878" i="81" s="1"/>
  <c r="R351" i="81"/>
  <c r="L351" i="81"/>
  <c r="Q350" i="81"/>
  <c r="P350" i="81"/>
  <c r="Q349" i="81"/>
  <c r="P349" i="81"/>
  <c r="Q348" i="81"/>
  <c r="P348" i="81"/>
  <c r="Q346" i="81"/>
  <c r="P346" i="81"/>
  <c r="AB345" i="81"/>
  <c r="AM345" i="81" s="1"/>
  <c r="J345" i="81" s="1"/>
  <c r="Q345" i="81"/>
  <c r="P345" i="81"/>
  <c r="G345" i="81"/>
  <c r="E877" i="81" s="1"/>
  <c r="R344" i="81"/>
  <c r="L344" i="81"/>
  <c r="Q343" i="81"/>
  <c r="P343" i="81"/>
  <c r="Q342" i="81"/>
  <c r="P342" i="81"/>
  <c r="Q341" i="81"/>
  <c r="P341" i="81"/>
  <c r="Q340" i="81"/>
  <c r="P340" i="81"/>
  <c r="Q339" i="81"/>
  <c r="P339" i="81"/>
  <c r="AB338" i="81"/>
  <c r="AM338" i="81" s="1"/>
  <c r="J338" i="81" s="1"/>
  <c r="Q338" i="81"/>
  <c r="P338" i="81"/>
  <c r="G338" i="81"/>
  <c r="E876" i="81" s="1"/>
  <c r="R337" i="81"/>
  <c r="L337" i="81"/>
  <c r="Q336" i="81"/>
  <c r="P336" i="81"/>
  <c r="Q335" i="81"/>
  <c r="P335" i="81"/>
  <c r="Q334" i="81"/>
  <c r="P334" i="81"/>
  <c r="Q333" i="81"/>
  <c r="P333" i="81"/>
  <c r="Q332" i="81"/>
  <c r="P332" i="81"/>
  <c r="AB331" i="81"/>
  <c r="AM331" i="81" s="1"/>
  <c r="J331" i="81" s="1"/>
  <c r="Q331" i="81"/>
  <c r="P331" i="81"/>
  <c r="G331" i="81"/>
  <c r="E875" i="81" s="1"/>
  <c r="A331" i="81"/>
  <c r="A338" i="81" s="1"/>
  <c r="A345" i="81" s="1"/>
  <c r="A352" i="81" s="1"/>
  <c r="A359" i="81" s="1"/>
  <c r="A366" i="81" s="1"/>
  <c r="A373" i="81" s="1"/>
  <c r="A374" i="81" s="1"/>
  <c r="A375" i="81" s="1"/>
  <c r="A376" i="81" s="1"/>
  <c r="A377" i="81" s="1"/>
  <c r="A378" i="81" s="1"/>
  <c r="A379" i="81" s="1"/>
  <c r="R330" i="81"/>
  <c r="L330" i="81"/>
  <c r="Q329" i="81"/>
  <c r="P329" i="81"/>
  <c r="Q328" i="81"/>
  <c r="P328" i="81"/>
  <c r="Q327" i="81"/>
  <c r="P327" i="81"/>
  <c r="Q326" i="81"/>
  <c r="P326" i="81"/>
  <c r="Q325" i="81"/>
  <c r="P325" i="81"/>
  <c r="AM324" i="81"/>
  <c r="J324" i="81" s="1"/>
  <c r="AB324" i="81"/>
  <c r="Q324" i="81"/>
  <c r="P324" i="81"/>
  <c r="G324" i="81"/>
  <c r="E874" i="81" s="1"/>
  <c r="R323" i="81"/>
  <c r="L323" i="81"/>
  <c r="Q322" i="81"/>
  <c r="P322" i="81"/>
  <c r="Q321" i="81"/>
  <c r="P321" i="81"/>
  <c r="Q320" i="81"/>
  <c r="P320" i="81"/>
  <c r="Q319" i="81"/>
  <c r="P319" i="81"/>
  <c r="Q318" i="81"/>
  <c r="P318" i="81"/>
  <c r="AB317" i="81"/>
  <c r="AM317" i="81" s="1"/>
  <c r="J317" i="81" s="1"/>
  <c r="Q317" i="81"/>
  <c r="P317" i="81"/>
  <c r="G317" i="81"/>
  <c r="E873" i="81" s="1"/>
  <c r="R316" i="81"/>
  <c r="L316" i="81"/>
  <c r="Q315" i="81"/>
  <c r="P315" i="81"/>
  <c r="Q314" i="81"/>
  <c r="P314" i="81"/>
  <c r="Q313" i="81"/>
  <c r="P313" i="81"/>
  <c r="Q312" i="81"/>
  <c r="P312" i="81"/>
  <c r="Q311" i="81"/>
  <c r="P311" i="81"/>
  <c r="AB310" i="81"/>
  <c r="AM310" i="81" s="1"/>
  <c r="J310" i="81" s="1"/>
  <c r="Q310" i="81"/>
  <c r="P310" i="81"/>
  <c r="G310" i="81"/>
  <c r="E872" i="81" s="1"/>
  <c r="A310" i="81"/>
  <c r="A317" i="81" s="1"/>
  <c r="A324" i="81" s="1"/>
  <c r="R309" i="81"/>
  <c r="L309" i="81"/>
  <c r="Q308" i="81"/>
  <c r="P308" i="81"/>
  <c r="Q307" i="81"/>
  <c r="P307" i="81"/>
  <c r="Q306" i="81"/>
  <c r="P306" i="81"/>
  <c r="Q305" i="81"/>
  <c r="P305" i="81"/>
  <c r="Q304" i="81"/>
  <c r="P304" i="81"/>
  <c r="AM303" i="81"/>
  <c r="J303" i="81" s="1"/>
  <c r="AB303" i="81"/>
  <c r="Q303" i="81"/>
  <c r="P303" i="81"/>
  <c r="G303" i="81"/>
  <c r="E871" i="81" s="1"/>
  <c r="R301" i="81"/>
  <c r="L301" i="81"/>
  <c r="Q300" i="81"/>
  <c r="P300" i="81"/>
  <c r="Q299" i="81"/>
  <c r="P299" i="81"/>
  <c r="Q298" i="81"/>
  <c r="P298" i="81"/>
  <c r="Q297" i="81"/>
  <c r="P297" i="81"/>
  <c r="AM296" i="81"/>
  <c r="J296" i="81" s="1"/>
  <c r="AB296" i="81"/>
  <c r="Q296" i="81"/>
  <c r="P296" i="81"/>
  <c r="G296" i="81"/>
  <c r="E869" i="81" s="1"/>
  <c r="R295" i="81"/>
  <c r="L295" i="81"/>
  <c r="Q294" i="81"/>
  <c r="P294" i="81"/>
  <c r="Q293" i="81"/>
  <c r="P293" i="81"/>
  <c r="Q292" i="81"/>
  <c r="P292" i="81"/>
  <c r="Q291" i="81"/>
  <c r="P291" i="81"/>
  <c r="AB290" i="81"/>
  <c r="AM290" i="81" s="1"/>
  <c r="J290" i="81" s="1"/>
  <c r="Q290" i="81"/>
  <c r="P290" i="81"/>
  <c r="G290" i="81"/>
  <c r="E868" i="81" s="1"/>
  <c r="R289" i="81"/>
  <c r="L289" i="81"/>
  <c r="Q288" i="81"/>
  <c r="P288" i="81"/>
  <c r="Q287" i="81"/>
  <c r="P287" i="81"/>
  <c r="Q286" i="81"/>
  <c r="P286" i="81"/>
  <c r="Q285" i="81"/>
  <c r="P285" i="81"/>
  <c r="AM284" i="81"/>
  <c r="J284" i="81" s="1"/>
  <c r="AB284" i="81"/>
  <c r="Q284" i="81"/>
  <c r="P284" i="81"/>
  <c r="G284" i="81"/>
  <c r="E867" i="81" s="1"/>
  <c r="R283" i="81"/>
  <c r="L283" i="81"/>
  <c r="Q282" i="81"/>
  <c r="P282" i="81"/>
  <c r="Q281" i="81"/>
  <c r="P281" i="81"/>
  <c r="Q280" i="81"/>
  <c r="P280" i="81"/>
  <c r="Q279" i="81"/>
  <c r="P279" i="81"/>
  <c r="AB278" i="81"/>
  <c r="AM278" i="81" s="1"/>
  <c r="J278" i="81" s="1"/>
  <c r="Q278" i="81"/>
  <c r="P278" i="81"/>
  <c r="G278" i="81"/>
  <c r="E866" i="81" s="1"/>
  <c r="R277" i="81"/>
  <c r="L277" i="81"/>
  <c r="Q276" i="81"/>
  <c r="P276" i="81"/>
  <c r="Q275" i="81"/>
  <c r="P275" i="81"/>
  <c r="Q274" i="81"/>
  <c r="P274" i="81"/>
  <c r="Q273" i="81"/>
  <c r="P273" i="81"/>
  <c r="AB272" i="81"/>
  <c r="AM272" i="81" s="1"/>
  <c r="J272" i="81" s="1"/>
  <c r="Q272" i="81"/>
  <c r="P272" i="81"/>
  <c r="G272" i="81"/>
  <c r="E865" i="81" s="1"/>
  <c r="R271" i="81"/>
  <c r="L271" i="81"/>
  <c r="Q270" i="81"/>
  <c r="P270" i="81"/>
  <c r="Q269" i="81"/>
  <c r="P269" i="81"/>
  <c r="Q268" i="81"/>
  <c r="P268" i="81"/>
  <c r="Q267" i="81"/>
  <c r="P267" i="81"/>
  <c r="AB266" i="81"/>
  <c r="AM266" i="81" s="1"/>
  <c r="J266" i="81" s="1"/>
  <c r="Q266" i="81"/>
  <c r="P266" i="81"/>
  <c r="G266" i="81"/>
  <c r="E864" i="81" s="1"/>
  <c r="R265" i="81"/>
  <c r="L265" i="81"/>
  <c r="Q264" i="81"/>
  <c r="P264" i="81"/>
  <c r="Q263" i="81"/>
  <c r="P263" i="81"/>
  <c r="Q262" i="81"/>
  <c r="P262" i="81"/>
  <c r="Q261" i="81"/>
  <c r="P261" i="81"/>
  <c r="AB260" i="81"/>
  <c r="AM260" i="81" s="1"/>
  <c r="J260" i="81" s="1"/>
  <c r="Q260" i="81"/>
  <c r="P260" i="81"/>
  <c r="G260" i="81"/>
  <c r="E863" i="81" s="1"/>
  <c r="R259" i="81"/>
  <c r="L259" i="81"/>
  <c r="Q258" i="81"/>
  <c r="P258" i="81"/>
  <c r="Q257" i="81"/>
  <c r="P257" i="81"/>
  <c r="Q256" i="81"/>
  <c r="P256" i="81"/>
  <c r="Q255" i="81"/>
  <c r="P255" i="81"/>
  <c r="AB254" i="81"/>
  <c r="AM254" i="81" s="1"/>
  <c r="J254" i="81" s="1"/>
  <c r="Q254" i="81"/>
  <c r="P254" i="81"/>
  <c r="G254" i="81"/>
  <c r="E862" i="81" s="1"/>
  <c r="R253" i="81"/>
  <c r="L253" i="81"/>
  <c r="Q252" i="81"/>
  <c r="P252" i="81"/>
  <c r="Q251" i="81"/>
  <c r="P251" i="81"/>
  <c r="Q250" i="81"/>
  <c r="P250" i="81"/>
  <c r="Q249" i="81"/>
  <c r="P249" i="81"/>
  <c r="AB248" i="81"/>
  <c r="AM248" i="81" s="1"/>
  <c r="J248" i="81" s="1"/>
  <c r="Q248" i="81"/>
  <c r="P248" i="81"/>
  <c r="G248" i="81"/>
  <c r="E861" i="81" s="1"/>
  <c r="R247" i="81"/>
  <c r="L247" i="81"/>
  <c r="Q246" i="81"/>
  <c r="P246" i="81"/>
  <c r="Q245" i="81"/>
  <c r="P245" i="81"/>
  <c r="Q244" i="81"/>
  <c r="P244" i="81"/>
  <c r="Q243" i="81"/>
  <c r="P243" i="81"/>
  <c r="AB242" i="81"/>
  <c r="AM242" i="81" s="1"/>
  <c r="Q242" i="81"/>
  <c r="P242" i="81"/>
  <c r="J242" i="81"/>
  <c r="G242" i="81"/>
  <c r="E860" i="81" s="1"/>
  <c r="R241" i="81"/>
  <c r="L241" i="81"/>
  <c r="Q240" i="81"/>
  <c r="P240" i="81"/>
  <c r="Q239" i="81"/>
  <c r="P239" i="81"/>
  <c r="Q238" i="81"/>
  <c r="P238" i="81"/>
  <c r="Q237" i="81"/>
  <c r="P237" i="81"/>
  <c r="AB236" i="81"/>
  <c r="AM236" i="81" s="1"/>
  <c r="J236" i="81" s="1"/>
  <c r="Q236" i="81"/>
  <c r="P236" i="81"/>
  <c r="G236" i="81"/>
  <c r="E859" i="81" s="1"/>
  <c r="R235" i="81"/>
  <c r="L235" i="81"/>
  <c r="Q234" i="81"/>
  <c r="P234" i="81"/>
  <c r="Q233" i="81"/>
  <c r="P233" i="81"/>
  <c r="Q232" i="81"/>
  <c r="P232" i="81"/>
  <c r="Q231" i="81"/>
  <c r="P231" i="81"/>
  <c r="AM230" i="81"/>
  <c r="J230" i="81" s="1"/>
  <c r="AB230" i="81"/>
  <c r="Q230" i="81"/>
  <c r="P230" i="81"/>
  <c r="G230" i="81"/>
  <c r="E858" i="81" s="1"/>
  <c r="R228" i="81"/>
  <c r="L228" i="81"/>
  <c r="Q227" i="81"/>
  <c r="P227" i="81"/>
  <c r="Q226" i="81"/>
  <c r="P226" i="81"/>
  <c r="Q225" i="81"/>
  <c r="P225" i="81"/>
  <c r="Q224" i="81"/>
  <c r="P224" i="81"/>
  <c r="AB223" i="81"/>
  <c r="AM223" i="81" s="1"/>
  <c r="J223" i="81" s="1"/>
  <c r="Q223" i="81"/>
  <c r="P223" i="81"/>
  <c r="G223" i="81"/>
  <c r="E856" i="81" s="1"/>
  <c r="R222" i="81"/>
  <c r="L222" i="81"/>
  <c r="Q221" i="81"/>
  <c r="P221" i="81"/>
  <c r="Q220" i="81"/>
  <c r="P220" i="81"/>
  <c r="Q219" i="81"/>
  <c r="P219" i="81"/>
  <c r="Q218" i="81"/>
  <c r="P218" i="81"/>
  <c r="AM217" i="81"/>
  <c r="J217" i="81" s="1"/>
  <c r="AB217" i="81"/>
  <c r="Q217" i="81"/>
  <c r="P217" i="81"/>
  <c r="G217" i="81"/>
  <c r="E855" i="81" s="1"/>
  <c r="R216" i="81"/>
  <c r="L216" i="81"/>
  <c r="Q215" i="81"/>
  <c r="P215" i="81"/>
  <c r="Q214" i="81"/>
  <c r="P214" i="81"/>
  <c r="Q213" i="81"/>
  <c r="P213" i="81"/>
  <c r="Q212" i="81"/>
  <c r="P212" i="81"/>
  <c r="AB211" i="81"/>
  <c r="AM211" i="81" s="1"/>
  <c r="J211" i="81" s="1"/>
  <c r="Q211" i="81"/>
  <c r="P211" i="81"/>
  <c r="G211" i="81"/>
  <c r="E854" i="81" s="1"/>
  <c r="R210" i="81"/>
  <c r="L210" i="81"/>
  <c r="Q209" i="81"/>
  <c r="P209" i="81"/>
  <c r="Q208" i="81"/>
  <c r="P208" i="81"/>
  <c r="Q207" i="81"/>
  <c r="P207" i="81"/>
  <c r="Q206" i="81"/>
  <c r="P206" i="81"/>
  <c r="AB205" i="81"/>
  <c r="AM205" i="81" s="1"/>
  <c r="J205" i="81" s="1"/>
  <c r="Q205" i="81"/>
  <c r="P205" i="81"/>
  <c r="G205" i="81"/>
  <c r="E853" i="81" s="1"/>
  <c r="R204" i="81"/>
  <c r="L204" i="81"/>
  <c r="Q203" i="81"/>
  <c r="P203" i="81"/>
  <c r="Q202" i="81"/>
  <c r="P202" i="81"/>
  <c r="Q201" i="81"/>
  <c r="P201" i="81"/>
  <c r="Q200" i="81"/>
  <c r="P200" i="81"/>
  <c r="AM199" i="81"/>
  <c r="AB199" i="81"/>
  <c r="Q199" i="81"/>
  <c r="P199" i="81"/>
  <c r="J199" i="81"/>
  <c r="G199" i="81"/>
  <c r="E852" i="81" s="1"/>
  <c r="R198" i="81"/>
  <c r="L198" i="81"/>
  <c r="Q197" i="81"/>
  <c r="P197" i="81"/>
  <c r="Q196" i="81"/>
  <c r="P196" i="81"/>
  <c r="Q195" i="81"/>
  <c r="P195" i="81"/>
  <c r="Q194" i="81"/>
  <c r="P194" i="81"/>
  <c r="AM193" i="81"/>
  <c r="J193" i="81" s="1"/>
  <c r="AB193" i="81"/>
  <c r="Q193" i="81"/>
  <c r="P193" i="81"/>
  <c r="G193" i="81"/>
  <c r="E851" i="81" s="1"/>
  <c r="R192" i="81"/>
  <c r="L192" i="81"/>
  <c r="Q191" i="81"/>
  <c r="P191" i="81"/>
  <c r="Q190" i="81"/>
  <c r="P190" i="81"/>
  <c r="Q189" i="81"/>
  <c r="P189" i="81"/>
  <c r="Q188" i="81"/>
  <c r="P188" i="81"/>
  <c r="AB187" i="81"/>
  <c r="AM187" i="81" s="1"/>
  <c r="J187" i="81" s="1"/>
  <c r="Q187" i="81"/>
  <c r="P187" i="81"/>
  <c r="G187" i="81"/>
  <c r="E850" i="81" s="1"/>
  <c r="R186" i="81"/>
  <c r="L186" i="81"/>
  <c r="Q185" i="81"/>
  <c r="P185" i="81"/>
  <c r="Q184" i="81"/>
  <c r="P184" i="81"/>
  <c r="Q183" i="81"/>
  <c r="P183" i="81"/>
  <c r="Q182" i="81"/>
  <c r="P182" i="81"/>
  <c r="AB181" i="81"/>
  <c r="AM181" i="81" s="1"/>
  <c r="Q181" i="81"/>
  <c r="P181" i="81"/>
  <c r="J181" i="81"/>
  <c r="G181" i="81"/>
  <c r="E849" i="81" s="1"/>
  <c r="R180" i="81"/>
  <c r="L180" i="81"/>
  <c r="Q179" i="81"/>
  <c r="P179" i="81"/>
  <c r="Q178" i="81"/>
  <c r="P178" i="81"/>
  <c r="Q177" i="81"/>
  <c r="P177" i="81"/>
  <c r="Q176" i="81"/>
  <c r="P176" i="81"/>
  <c r="AM175" i="81"/>
  <c r="J175" i="81" s="1"/>
  <c r="AB175" i="81"/>
  <c r="Q175" i="81"/>
  <c r="P175" i="81"/>
  <c r="G175" i="81"/>
  <c r="E848" i="81" s="1"/>
  <c r="R174" i="81"/>
  <c r="L174" i="81"/>
  <c r="Q173" i="81"/>
  <c r="P173" i="81"/>
  <c r="Q172" i="81"/>
  <c r="P172" i="81"/>
  <c r="Q171" i="81"/>
  <c r="P171" i="81"/>
  <c r="Q170" i="81"/>
  <c r="P170" i="81"/>
  <c r="AB169" i="81"/>
  <c r="AM169" i="81" s="1"/>
  <c r="J169" i="81" s="1"/>
  <c r="Q169" i="81"/>
  <c r="P169" i="81"/>
  <c r="G169" i="81"/>
  <c r="E847" i="81" s="1"/>
  <c r="R168" i="81"/>
  <c r="L168" i="81"/>
  <c r="Q167" i="81"/>
  <c r="P167" i="81"/>
  <c r="Q166" i="81"/>
  <c r="P166" i="81"/>
  <c r="Q165" i="81"/>
  <c r="P165" i="81"/>
  <c r="Q164" i="81"/>
  <c r="P164" i="81"/>
  <c r="AB163" i="81"/>
  <c r="AM163" i="81" s="1"/>
  <c r="J163" i="81" s="1"/>
  <c r="Q163" i="81"/>
  <c r="P163" i="81"/>
  <c r="G163" i="81"/>
  <c r="E846" i="81" s="1"/>
  <c r="R162" i="81"/>
  <c r="L162" i="81"/>
  <c r="Q161" i="81"/>
  <c r="P161" i="81"/>
  <c r="Q160" i="81"/>
  <c r="P160" i="81"/>
  <c r="Q159" i="81"/>
  <c r="P159" i="81"/>
  <c r="Q158" i="81"/>
  <c r="P158" i="81"/>
  <c r="AB157" i="81"/>
  <c r="AM157" i="81" s="1"/>
  <c r="J157" i="81" s="1"/>
  <c r="Q157" i="81"/>
  <c r="P157" i="81"/>
  <c r="G157" i="81"/>
  <c r="E845" i="81" s="1"/>
  <c r="R156" i="81"/>
  <c r="L156" i="81"/>
  <c r="Q155" i="81"/>
  <c r="P155" i="81"/>
  <c r="Q154" i="81"/>
  <c r="P154" i="81"/>
  <c r="Q153" i="81"/>
  <c r="P153" i="81"/>
  <c r="Q152" i="81"/>
  <c r="P152" i="81"/>
  <c r="AB151" i="81"/>
  <c r="AM151" i="81" s="1"/>
  <c r="J151" i="81" s="1"/>
  <c r="Q151" i="81"/>
  <c r="P151" i="81"/>
  <c r="G151" i="81"/>
  <c r="E844" i="81" s="1"/>
  <c r="R150" i="81"/>
  <c r="L150" i="81"/>
  <c r="Q149" i="81"/>
  <c r="P149" i="81"/>
  <c r="Q148" i="81"/>
  <c r="P148" i="81"/>
  <c r="Q147" i="81"/>
  <c r="P147" i="81"/>
  <c r="Q146" i="81"/>
  <c r="P146" i="81"/>
  <c r="AB145" i="81"/>
  <c r="AM145" i="81" s="1"/>
  <c r="J145" i="81" s="1"/>
  <c r="Q145" i="81"/>
  <c r="P145" i="81"/>
  <c r="G145" i="81"/>
  <c r="E843" i="81" s="1"/>
  <c r="R144" i="81"/>
  <c r="L144" i="81"/>
  <c r="Q143" i="81"/>
  <c r="P143" i="81"/>
  <c r="Q142" i="81"/>
  <c r="P142" i="81"/>
  <c r="Q141" i="81"/>
  <c r="P141" i="81"/>
  <c r="Q140" i="81"/>
  <c r="P140" i="81"/>
  <c r="AB139" i="81"/>
  <c r="AM139" i="81" s="1"/>
  <c r="Q139" i="81"/>
  <c r="P139" i="81"/>
  <c r="J139" i="81"/>
  <c r="G139" i="81"/>
  <c r="E842" i="81" s="1"/>
  <c r="R138" i="81"/>
  <c r="L138" i="81"/>
  <c r="Q137" i="81"/>
  <c r="P137" i="81"/>
  <c r="Q136" i="81"/>
  <c r="P136" i="81"/>
  <c r="Q135" i="81"/>
  <c r="P135" i="81"/>
  <c r="Q134" i="81"/>
  <c r="P134" i="81"/>
  <c r="AB133" i="81"/>
  <c r="AM133" i="81" s="1"/>
  <c r="J133" i="81" s="1"/>
  <c r="Q133" i="81"/>
  <c r="P133" i="81"/>
  <c r="G133" i="81"/>
  <c r="E841" i="81" s="1"/>
  <c r="R132" i="81"/>
  <c r="L132" i="81"/>
  <c r="Q131" i="81"/>
  <c r="P131" i="81"/>
  <c r="Q130" i="81"/>
  <c r="P130" i="81"/>
  <c r="Q129" i="81"/>
  <c r="P129" i="81"/>
  <c r="Q128" i="81"/>
  <c r="P128" i="81"/>
  <c r="AB127" i="81"/>
  <c r="AM127" i="81" s="1"/>
  <c r="J127" i="81" s="1"/>
  <c r="Q127" i="81"/>
  <c r="P127" i="81"/>
  <c r="G127" i="81"/>
  <c r="E840" i="81" s="1"/>
  <c r="R126" i="81"/>
  <c r="L126" i="81"/>
  <c r="Q125" i="81"/>
  <c r="P125" i="81"/>
  <c r="Q124" i="81"/>
  <c r="P124" i="81"/>
  <c r="Q123" i="81"/>
  <c r="P123" i="81"/>
  <c r="Q122" i="81"/>
  <c r="P122" i="81"/>
  <c r="AM121" i="81"/>
  <c r="J121" i="81" s="1"/>
  <c r="AB121" i="81"/>
  <c r="Q121" i="81"/>
  <c r="P121" i="81"/>
  <c r="G121" i="81"/>
  <c r="E839" i="81" s="1"/>
  <c r="R120" i="81"/>
  <c r="L120" i="81"/>
  <c r="Q119" i="81"/>
  <c r="P119" i="81"/>
  <c r="Q118" i="81"/>
  <c r="P118" i="81"/>
  <c r="Q117" i="81"/>
  <c r="P117" i="81"/>
  <c r="Q116" i="81"/>
  <c r="P116" i="81"/>
  <c r="AB115" i="81"/>
  <c r="AM115" i="81" s="1"/>
  <c r="J115" i="81" s="1"/>
  <c r="Q115" i="81"/>
  <c r="P115" i="81"/>
  <c r="G115" i="81"/>
  <c r="R114" i="81"/>
  <c r="L114" i="81"/>
  <c r="Q113" i="81"/>
  <c r="P113" i="81"/>
  <c r="Q112" i="81"/>
  <c r="P112" i="81"/>
  <c r="Q111" i="81"/>
  <c r="P111" i="81"/>
  <c r="Q110" i="81"/>
  <c r="P110" i="81"/>
  <c r="AB109" i="81"/>
  <c r="AM109" i="81" s="1"/>
  <c r="J109" i="81" s="1"/>
  <c r="Q109" i="81"/>
  <c r="P109" i="81"/>
  <c r="G109" i="81"/>
  <c r="E837" i="81" s="1"/>
  <c r="R108" i="81"/>
  <c r="L108" i="81"/>
  <c r="Q107" i="81"/>
  <c r="P107" i="81"/>
  <c r="Q106" i="81"/>
  <c r="P106" i="81"/>
  <c r="Q105" i="81"/>
  <c r="P105" i="81"/>
  <c r="Q104" i="81"/>
  <c r="P104" i="81"/>
  <c r="AB103" i="81"/>
  <c r="AM103" i="81" s="1"/>
  <c r="Q103" i="81"/>
  <c r="P103" i="81"/>
  <c r="J103" i="81"/>
  <c r="G103" i="81"/>
  <c r="E836" i="81" s="1"/>
  <c r="R102" i="81"/>
  <c r="L102" i="81"/>
  <c r="Q101" i="81"/>
  <c r="P101" i="81"/>
  <c r="Q100" i="81"/>
  <c r="P100" i="81"/>
  <c r="Q99" i="81"/>
  <c r="P99" i="81"/>
  <c r="Q98" i="81"/>
  <c r="P98" i="81"/>
  <c r="AB97" i="81"/>
  <c r="AM97" i="81" s="1"/>
  <c r="Q97" i="81"/>
  <c r="P97" i="81"/>
  <c r="J97" i="81"/>
  <c r="G97" i="81"/>
  <c r="E835" i="81" s="1"/>
  <c r="R96" i="81"/>
  <c r="L96" i="81"/>
  <c r="Q95" i="81"/>
  <c r="P95" i="81"/>
  <c r="Q94" i="81"/>
  <c r="P94" i="81"/>
  <c r="Q93" i="81"/>
  <c r="P93" i="81"/>
  <c r="Q92" i="81"/>
  <c r="P92" i="81"/>
  <c r="AB91" i="81"/>
  <c r="AM91" i="81" s="1"/>
  <c r="J91" i="81" s="1"/>
  <c r="Q91" i="81"/>
  <c r="P91" i="81"/>
  <c r="G91" i="81"/>
  <c r="E834" i="81" s="1"/>
  <c r="R90" i="81"/>
  <c r="L90" i="81"/>
  <c r="Q89" i="81"/>
  <c r="P89" i="81"/>
  <c r="Q88" i="81"/>
  <c r="P88" i="81"/>
  <c r="Q87" i="81"/>
  <c r="P87" i="81"/>
  <c r="Q86" i="81"/>
  <c r="P86" i="81"/>
  <c r="AB85" i="81"/>
  <c r="AM85" i="81" s="1"/>
  <c r="J85" i="81" s="1"/>
  <c r="Q85" i="81"/>
  <c r="P85" i="81"/>
  <c r="G85" i="81"/>
  <c r="E833" i="81" s="1"/>
  <c r="R84" i="81"/>
  <c r="L84" i="81"/>
  <c r="Q83" i="81"/>
  <c r="P83" i="81"/>
  <c r="Q82" i="81"/>
  <c r="P82" i="81"/>
  <c r="Q81" i="81"/>
  <c r="P81" i="81"/>
  <c r="Q80" i="81"/>
  <c r="P80" i="81"/>
  <c r="AM79" i="81"/>
  <c r="J79" i="81" s="1"/>
  <c r="AB79" i="81"/>
  <c r="Q79" i="81"/>
  <c r="P79" i="81"/>
  <c r="G79" i="81"/>
  <c r="E832" i="81" s="1"/>
  <c r="R78" i="81"/>
  <c r="L78" i="81"/>
  <c r="Q77" i="81"/>
  <c r="P77" i="81"/>
  <c r="Q76" i="81"/>
  <c r="P76" i="81"/>
  <c r="Q75" i="81"/>
  <c r="P75" i="81"/>
  <c r="Q74" i="81"/>
  <c r="P74" i="81"/>
  <c r="AB73" i="81"/>
  <c r="AM73" i="81" s="1"/>
  <c r="J73" i="81" s="1"/>
  <c r="Q73" i="81"/>
  <c r="P73" i="81"/>
  <c r="G73" i="81"/>
  <c r="E831" i="81" s="1"/>
  <c r="R72" i="81"/>
  <c r="L72" i="81"/>
  <c r="Q71" i="81"/>
  <c r="P71" i="81"/>
  <c r="Q70" i="81"/>
  <c r="P70" i="81"/>
  <c r="Q69" i="81"/>
  <c r="P69" i="81"/>
  <c r="Q68" i="81"/>
  <c r="P68" i="81"/>
  <c r="AM67" i="81"/>
  <c r="J67" i="81" s="1"/>
  <c r="AB67" i="81"/>
  <c r="Q67" i="81"/>
  <c r="P67" i="81"/>
  <c r="G67" i="81"/>
  <c r="E830" i="81" s="1"/>
  <c r="R66" i="81"/>
  <c r="L66" i="81"/>
  <c r="Q65" i="81"/>
  <c r="P65" i="81"/>
  <c r="Q64" i="81"/>
  <c r="P64" i="81"/>
  <c r="Q63" i="81"/>
  <c r="P63" i="81"/>
  <c r="Q62" i="81"/>
  <c r="P62" i="81"/>
  <c r="AB61" i="81"/>
  <c r="AM61" i="81" s="1"/>
  <c r="Q61" i="81"/>
  <c r="P61" i="81"/>
  <c r="J61" i="81"/>
  <c r="G61" i="81"/>
  <c r="E829" i="81" s="1"/>
  <c r="R60" i="81"/>
  <c r="L60" i="81"/>
  <c r="Q59" i="81"/>
  <c r="P59" i="81"/>
  <c r="Q58" i="81"/>
  <c r="P58" i="81"/>
  <c r="Q57" i="81"/>
  <c r="P57" i="81"/>
  <c r="Q56" i="81"/>
  <c r="P56" i="81"/>
  <c r="AB55" i="81"/>
  <c r="AM55" i="81" s="1"/>
  <c r="Q55" i="81"/>
  <c r="P55" i="81"/>
  <c r="J55" i="81"/>
  <c r="G55" i="81"/>
  <c r="E828" i="81" s="1"/>
  <c r="R54" i="81"/>
  <c r="L54" i="81"/>
  <c r="Q53" i="81"/>
  <c r="P53" i="81"/>
  <c r="Q52" i="81"/>
  <c r="P52" i="81"/>
  <c r="Q51" i="81"/>
  <c r="P51" i="81"/>
  <c r="Q50" i="81"/>
  <c r="P50" i="81"/>
  <c r="AB49" i="81"/>
  <c r="AM49" i="81" s="1"/>
  <c r="J49" i="81" s="1"/>
  <c r="Q49" i="81"/>
  <c r="P49" i="81"/>
  <c r="G49" i="81"/>
  <c r="E827" i="81" s="1"/>
  <c r="R48" i="81"/>
  <c r="L48" i="81"/>
  <c r="Q47" i="81"/>
  <c r="P47" i="81"/>
  <c r="Q46" i="81"/>
  <c r="P46" i="81"/>
  <c r="Q45" i="81"/>
  <c r="P45" i="81"/>
  <c r="Q44" i="81"/>
  <c r="P44" i="81"/>
  <c r="AB43" i="81"/>
  <c r="AM43" i="81" s="1"/>
  <c r="J43" i="81" s="1"/>
  <c r="Q43" i="81"/>
  <c r="P43" i="81"/>
  <c r="G43" i="81"/>
  <c r="E826" i="81" s="1"/>
  <c r="R42" i="81"/>
  <c r="L42" i="81"/>
  <c r="Q41" i="81"/>
  <c r="P41" i="81"/>
  <c r="Q40" i="81"/>
  <c r="P40" i="81"/>
  <c r="Q39" i="81"/>
  <c r="P39" i="81"/>
  <c r="Q38" i="81"/>
  <c r="P38" i="81"/>
  <c r="AB37" i="81"/>
  <c r="AM37" i="81" s="1"/>
  <c r="J37" i="81" s="1"/>
  <c r="Q37" i="81"/>
  <c r="P37" i="81"/>
  <c r="G37" i="81"/>
  <c r="E825" i="81" s="1"/>
  <c r="R36" i="81"/>
  <c r="L36" i="81"/>
  <c r="Q35" i="81"/>
  <c r="P35" i="81"/>
  <c r="Q34" i="81"/>
  <c r="P34" i="81"/>
  <c r="Q33" i="81"/>
  <c r="P33" i="81"/>
  <c r="Q32" i="81"/>
  <c r="P32" i="81"/>
  <c r="AB31" i="81"/>
  <c r="AM31" i="81" s="1"/>
  <c r="J31" i="81" s="1"/>
  <c r="Q31" i="81"/>
  <c r="P31" i="81"/>
  <c r="G31" i="81"/>
  <c r="E824" i="81" s="1"/>
  <c r="R30" i="81"/>
  <c r="L30" i="81"/>
  <c r="Q29" i="81"/>
  <c r="P29" i="81"/>
  <c r="Q28" i="81"/>
  <c r="P28" i="81"/>
  <c r="Q27" i="81"/>
  <c r="P27" i="81"/>
  <c r="Q26" i="81"/>
  <c r="P26" i="81"/>
  <c r="AB25" i="81"/>
  <c r="AM25" i="81" s="1"/>
  <c r="J25" i="81" s="1"/>
  <c r="Q25" i="81"/>
  <c r="P25" i="81"/>
  <c r="G25" i="81"/>
  <c r="E823" i="81" s="1"/>
  <c r="R24" i="81"/>
  <c r="L24" i="81"/>
  <c r="Q23" i="81"/>
  <c r="P23" i="81"/>
  <c r="Q22" i="81"/>
  <c r="P22" i="81"/>
  <c r="Q21" i="81"/>
  <c r="P21" i="81"/>
  <c r="Q20" i="81"/>
  <c r="P20" i="81"/>
  <c r="AB19" i="81"/>
  <c r="AM19" i="81" s="1"/>
  <c r="Q19" i="81"/>
  <c r="P19" i="81"/>
  <c r="J19" i="81"/>
  <c r="G19" i="81"/>
  <c r="E822" i="81" s="1"/>
  <c r="A19" i="81"/>
  <c r="A25" i="81" s="1"/>
  <c r="A31" i="81" s="1"/>
  <c r="A37" i="81" s="1"/>
  <c r="A43" i="81" s="1"/>
  <c r="A49" i="81" s="1"/>
  <c r="A55" i="81" s="1"/>
  <c r="A61" i="81" s="1"/>
  <c r="A67" i="81" s="1"/>
  <c r="A73" i="81" s="1"/>
  <c r="A79" i="81" s="1"/>
  <c r="A85" i="81" s="1"/>
  <c r="A91" i="81" s="1"/>
  <c r="A97" i="81" s="1"/>
  <c r="A103" i="81" s="1"/>
  <c r="A109" i="81" s="1"/>
  <c r="A115" i="81" s="1"/>
  <c r="A121" i="81" s="1"/>
  <c r="A127" i="81" s="1"/>
  <c r="A133" i="81" s="1"/>
  <c r="A139" i="81" s="1"/>
  <c r="A145" i="81" s="1"/>
  <c r="A151" i="81" s="1"/>
  <c r="A157" i="81" s="1"/>
  <c r="A163" i="81" s="1"/>
  <c r="A169" i="81" s="1"/>
  <c r="A175" i="81" s="1"/>
  <c r="A181" i="81" s="1"/>
  <c r="A187" i="81" s="1"/>
  <c r="A193" i="81" s="1"/>
  <c r="A199" i="81" s="1"/>
  <c r="A205" i="81" s="1"/>
  <c r="A211" i="81" s="1"/>
  <c r="A217" i="81" s="1"/>
  <c r="A223" i="81" s="1"/>
  <c r="R18" i="81"/>
  <c r="L18" i="81"/>
  <c r="Q17" i="81"/>
  <c r="P17" i="81"/>
  <c r="Q16" i="81"/>
  <c r="P16" i="81"/>
  <c r="Q15" i="81"/>
  <c r="P15" i="81"/>
  <c r="Q14" i="81"/>
  <c r="P14" i="81"/>
  <c r="AB13" i="81"/>
  <c r="AM13" i="81" s="1"/>
  <c r="Q13" i="81"/>
  <c r="P13" i="81"/>
  <c r="J13" i="81"/>
  <c r="G13" i="81"/>
  <c r="E821" i="81" s="1"/>
  <c r="L6" i="81"/>
  <c r="AL897" i="80"/>
  <c r="AK897" i="80"/>
  <c r="AJ897" i="80"/>
  <c r="AI897" i="80"/>
  <c r="AH897" i="80"/>
  <c r="AG897" i="80"/>
  <c r="AF897" i="80"/>
  <c r="AE897" i="80"/>
  <c r="AD897" i="80"/>
  <c r="AC897" i="80"/>
  <c r="AB897" i="80"/>
  <c r="AA897" i="80"/>
  <c r="Z897" i="80"/>
  <c r="AM897" i="80" s="1"/>
  <c r="I897" i="80" s="1"/>
  <c r="K897" i="80"/>
  <c r="G897" i="80"/>
  <c r="F897" i="80"/>
  <c r="AL896" i="80"/>
  <c r="AK896" i="80"/>
  <c r="AJ896" i="80"/>
  <c r="AI896" i="80"/>
  <c r="AH896" i="80"/>
  <c r="AG896" i="80"/>
  <c r="AF896" i="80"/>
  <c r="AE896" i="80"/>
  <c r="AD896" i="80"/>
  <c r="AC896" i="80"/>
  <c r="AB896" i="80"/>
  <c r="AA896" i="80"/>
  <c r="Z896" i="80"/>
  <c r="K896" i="80"/>
  <c r="G896" i="80"/>
  <c r="F896" i="80"/>
  <c r="H896" i="80" s="1"/>
  <c r="AL895" i="80"/>
  <c r="AK895" i="80"/>
  <c r="AJ895" i="80"/>
  <c r="AI895" i="80"/>
  <c r="AH895" i="80"/>
  <c r="AG895" i="80"/>
  <c r="AF895" i="80"/>
  <c r="AE895" i="80"/>
  <c r="AD895" i="80"/>
  <c r="AC895" i="80"/>
  <c r="AB895" i="80"/>
  <c r="AA895" i="80"/>
  <c r="Z895" i="80"/>
  <c r="K895" i="80"/>
  <c r="G895" i="80"/>
  <c r="F895" i="80"/>
  <c r="H895" i="80" s="1"/>
  <c r="AL894" i="80"/>
  <c r="AK894" i="80"/>
  <c r="AJ894" i="80"/>
  <c r="AI894" i="80"/>
  <c r="AH894" i="80"/>
  <c r="AG894" i="80"/>
  <c r="AF894" i="80"/>
  <c r="AE894" i="80"/>
  <c r="AD894" i="80"/>
  <c r="AC894" i="80"/>
  <c r="AB894" i="80"/>
  <c r="AA894" i="80"/>
  <c r="Z894" i="80"/>
  <c r="K894" i="80"/>
  <c r="G894" i="80"/>
  <c r="F894" i="80"/>
  <c r="H894" i="80" s="1"/>
  <c r="A894" i="80"/>
  <c r="A895" i="80" s="1"/>
  <c r="AL893" i="80"/>
  <c r="AK893" i="80"/>
  <c r="AJ893" i="80"/>
  <c r="AI893" i="80"/>
  <c r="AH893" i="80"/>
  <c r="AG893" i="80"/>
  <c r="AF893" i="80"/>
  <c r="AE893" i="80"/>
  <c r="AD893" i="80"/>
  <c r="AC893" i="80"/>
  <c r="AB893" i="80"/>
  <c r="AA893" i="80"/>
  <c r="Z893" i="80"/>
  <c r="K893" i="80"/>
  <c r="G893" i="80"/>
  <c r="F893" i="80"/>
  <c r="AL887" i="80"/>
  <c r="AK887" i="80"/>
  <c r="AJ887" i="80"/>
  <c r="AI887" i="80"/>
  <c r="AH887" i="80"/>
  <c r="AG887" i="80"/>
  <c r="AF887" i="80"/>
  <c r="AE887" i="80"/>
  <c r="AD887" i="80"/>
  <c r="AC887" i="80"/>
  <c r="AA887" i="80"/>
  <c r="Z887" i="80"/>
  <c r="AB887" i="80" s="1"/>
  <c r="P887" i="80"/>
  <c r="K887" i="80"/>
  <c r="G887" i="80"/>
  <c r="F887" i="80"/>
  <c r="H887" i="80" s="1"/>
  <c r="AL886" i="80"/>
  <c r="AK886" i="80"/>
  <c r="AJ886" i="80"/>
  <c r="AI886" i="80"/>
  <c r="AH886" i="80"/>
  <c r="AG886" i="80"/>
  <c r="AF886" i="80"/>
  <c r="AE886" i="80"/>
  <c r="AD886" i="80"/>
  <c r="AC886" i="80"/>
  <c r="AA886" i="80"/>
  <c r="Z886" i="80"/>
  <c r="P886" i="80"/>
  <c r="K886" i="80"/>
  <c r="G886" i="80"/>
  <c r="F886" i="80"/>
  <c r="H886" i="80" s="1"/>
  <c r="AL885" i="80"/>
  <c r="AK885" i="80"/>
  <c r="AJ885" i="80"/>
  <c r="AI885" i="80"/>
  <c r="AH885" i="80"/>
  <c r="AG885" i="80"/>
  <c r="AF885" i="80"/>
  <c r="AE885" i="80"/>
  <c r="AD885" i="80"/>
  <c r="AC885" i="80"/>
  <c r="AA885" i="80"/>
  <c r="Z885" i="80"/>
  <c r="AB885" i="80" s="1"/>
  <c r="P885" i="80"/>
  <c r="K885" i="80"/>
  <c r="G885" i="80"/>
  <c r="F885" i="80"/>
  <c r="H885" i="80" s="1"/>
  <c r="AL884" i="80"/>
  <c r="AK884" i="80"/>
  <c r="AJ884" i="80"/>
  <c r="AI884" i="80"/>
  <c r="AH884" i="80"/>
  <c r="AG884" i="80"/>
  <c r="AF884" i="80"/>
  <c r="AE884" i="80"/>
  <c r="AD884" i="80"/>
  <c r="AC884" i="80"/>
  <c r="AA884" i="80"/>
  <c r="Z884" i="80"/>
  <c r="AB884" i="80" s="1"/>
  <c r="P884" i="80"/>
  <c r="K884" i="80"/>
  <c r="G884" i="80"/>
  <c r="F884" i="80"/>
  <c r="H884" i="80" s="1"/>
  <c r="AL883" i="80"/>
  <c r="AK883" i="80"/>
  <c r="AJ883" i="80"/>
  <c r="AI883" i="80"/>
  <c r="AH883" i="80"/>
  <c r="AG883" i="80"/>
  <c r="AF883" i="80"/>
  <c r="AE883" i="80"/>
  <c r="AD883" i="80"/>
  <c r="AC883" i="80"/>
  <c r="AA883" i="80"/>
  <c r="Z883" i="80"/>
  <c r="AB883" i="80" s="1"/>
  <c r="P883" i="80"/>
  <c r="K883" i="80"/>
  <c r="G883" i="80"/>
  <c r="F883" i="80"/>
  <c r="AL882" i="80"/>
  <c r="AK882" i="80"/>
  <c r="AJ882" i="80"/>
  <c r="AI882" i="80"/>
  <c r="AH882" i="80"/>
  <c r="AG882" i="80"/>
  <c r="AF882" i="80"/>
  <c r="AE882" i="80"/>
  <c r="AD882" i="80"/>
  <c r="AC882" i="80"/>
  <c r="AA882" i="80"/>
  <c r="Z882" i="80"/>
  <c r="AB882" i="80" s="1"/>
  <c r="P882" i="80"/>
  <c r="K882" i="80"/>
  <c r="G882" i="80"/>
  <c r="F882" i="80"/>
  <c r="H882" i="80" s="1"/>
  <c r="AL881" i="80"/>
  <c r="AK881" i="80"/>
  <c r="AJ881" i="80"/>
  <c r="AI881" i="80"/>
  <c r="AH881" i="80"/>
  <c r="AG881" i="80"/>
  <c r="AF881" i="80"/>
  <c r="AE881" i="80"/>
  <c r="AD881" i="80"/>
  <c r="AC881" i="80"/>
  <c r="AA881" i="80"/>
  <c r="Z881" i="80"/>
  <c r="P881" i="80"/>
  <c r="K881" i="80"/>
  <c r="G881" i="80"/>
  <c r="F881" i="80"/>
  <c r="AL880" i="80"/>
  <c r="AK880" i="80"/>
  <c r="AJ880" i="80"/>
  <c r="AI880" i="80"/>
  <c r="AH880" i="80"/>
  <c r="AG880" i="80"/>
  <c r="AF880" i="80"/>
  <c r="AE880" i="80"/>
  <c r="AD880" i="80"/>
  <c r="AC880" i="80"/>
  <c r="AA880" i="80"/>
  <c r="Z880" i="80"/>
  <c r="AB880" i="80" s="1"/>
  <c r="AM880" i="80" s="1"/>
  <c r="I880" i="80" s="1"/>
  <c r="K880" i="80"/>
  <c r="G880" i="80"/>
  <c r="F880" i="80"/>
  <c r="AL879" i="80"/>
  <c r="AK879" i="80"/>
  <c r="AJ879" i="80"/>
  <c r="AI879" i="80"/>
  <c r="AH879" i="80"/>
  <c r="AG879" i="80"/>
  <c r="AF879" i="80"/>
  <c r="AE879" i="80"/>
  <c r="AD879" i="80"/>
  <c r="AC879" i="80"/>
  <c r="AA879" i="80"/>
  <c r="Z879" i="80"/>
  <c r="K879" i="80"/>
  <c r="G879" i="80"/>
  <c r="F879" i="80"/>
  <c r="H879" i="80" s="1"/>
  <c r="B879" i="80"/>
  <c r="AL878" i="80"/>
  <c r="AK878" i="80"/>
  <c r="AJ878" i="80"/>
  <c r="AI878" i="80"/>
  <c r="AH878" i="80"/>
  <c r="AG878" i="80"/>
  <c r="AF878" i="80"/>
  <c r="AE878" i="80"/>
  <c r="AD878" i="80"/>
  <c r="AC878" i="80"/>
  <c r="AA878" i="80"/>
  <c r="AB878" i="80" s="1"/>
  <c r="Z878" i="80"/>
  <c r="K878" i="80"/>
  <c r="G878" i="80"/>
  <c r="F878" i="80"/>
  <c r="H878" i="80" s="1"/>
  <c r="B878" i="80"/>
  <c r="AL877" i="80"/>
  <c r="AK877" i="80"/>
  <c r="AJ877" i="80"/>
  <c r="AI877" i="80"/>
  <c r="AH877" i="80"/>
  <c r="AG877" i="80"/>
  <c r="AF877" i="80"/>
  <c r="AE877" i="80"/>
  <c r="AD877" i="80"/>
  <c r="AC877" i="80"/>
  <c r="AA877" i="80"/>
  <c r="AB877" i="80" s="1"/>
  <c r="AM877" i="80" s="1"/>
  <c r="I877" i="80" s="1"/>
  <c r="Z877" i="80"/>
  <c r="K877" i="80"/>
  <c r="G877" i="80"/>
  <c r="F877" i="80"/>
  <c r="H877" i="80" s="1"/>
  <c r="B877" i="80"/>
  <c r="AL876" i="80"/>
  <c r="AK876" i="80"/>
  <c r="AJ876" i="80"/>
  <c r="AI876" i="80"/>
  <c r="AH876" i="80"/>
  <c r="AG876" i="80"/>
  <c r="AF876" i="80"/>
  <c r="AE876" i="80"/>
  <c r="AD876" i="80"/>
  <c r="AC876" i="80"/>
  <c r="AA876" i="80"/>
  <c r="Z876" i="80"/>
  <c r="AB876" i="80" s="1"/>
  <c r="K876" i="80"/>
  <c r="G876" i="80"/>
  <c r="F876" i="80"/>
  <c r="B876" i="80"/>
  <c r="A876" i="80"/>
  <c r="A877" i="80" s="1"/>
  <c r="A878" i="80" s="1"/>
  <c r="A879" i="80" s="1"/>
  <c r="A880" i="80" s="1"/>
  <c r="A881" i="80" s="1"/>
  <c r="A882" i="80" s="1"/>
  <c r="A883" i="80" s="1"/>
  <c r="A884" i="80" s="1"/>
  <c r="A885" i="80" s="1"/>
  <c r="A886" i="80" s="1"/>
  <c r="A887" i="80" s="1"/>
  <c r="AL875" i="80"/>
  <c r="AK875" i="80"/>
  <c r="AJ875" i="80"/>
  <c r="AI875" i="80"/>
  <c r="AH875" i="80"/>
  <c r="AG875" i="80"/>
  <c r="AF875" i="80"/>
  <c r="AE875" i="80"/>
  <c r="AD875" i="80"/>
  <c r="AC875" i="80"/>
  <c r="AA875" i="80"/>
  <c r="Z875" i="80"/>
  <c r="K875" i="80"/>
  <c r="G875" i="80"/>
  <c r="H875" i="80" s="1"/>
  <c r="F875" i="80"/>
  <c r="B875" i="80"/>
  <c r="AL874" i="80"/>
  <c r="AK874" i="80"/>
  <c r="AJ874" i="80"/>
  <c r="AI874" i="80"/>
  <c r="AH874" i="80"/>
  <c r="AG874" i="80"/>
  <c r="AF874" i="80"/>
  <c r="AE874" i="80"/>
  <c r="AD874" i="80"/>
  <c r="AC874" i="80"/>
  <c r="AA874" i="80"/>
  <c r="Z874" i="80"/>
  <c r="K874" i="80"/>
  <c r="G874" i="80"/>
  <c r="F874" i="80"/>
  <c r="H874" i="80" s="1"/>
  <c r="E874" i="80"/>
  <c r="B874" i="80"/>
  <c r="AL873" i="80"/>
  <c r="AK873" i="80"/>
  <c r="AJ873" i="80"/>
  <c r="AI873" i="80"/>
  <c r="AH873" i="80"/>
  <c r="AG873" i="80"/>
  <c r="AF873" i="80"/>
  <c r="AE873" i="80"/>
  <c r="AD873" i="80"/>
  <c r="AC873" i="80"/>
  <c r="AA873" i="80"/>
  <c r="Z873" i="80"/>
  <c r="AB873" i="80" s="1"/>
  <c r="K873" i="80"/>
  <c r="G873" i="80"/>
  <c r="F873" i="80"/>
  <c r="H873" i="80" s="1"/>
  <c r="B873" i="80"/>
  <c r="AL872" i="80"/>
  <c r="AK872" i="80"/>
  <c r="AJ872" i="80"/>
  <c r="AI872" i="80"/>
  <c r="AH872" i="80"/>
  <c r="AG872" i="80"/>
  <c r="AF872" i="80"/>
  <c r="AE872" i="80"/>
  <c r="AD872" i="80"/>
  <c r="AC872" i="80"/>
  <c r="AA872" i="80"/>
  <c r="Z872" i="80"/>
  <c r="AB872" i="80" s="1"/>
  <c r="K872" i="80"/>
  <c r="G872" i="80"/>
  <c r="F872" i="80"/>
  <c r="B872" i="80"/>
  <c r="A872" i="80"/>
  <c r="A873" i="80" s="1"/>
  <c r="A874" i="80" s="1"/>
  <c r="A875" i="80" s="1"/>
  <c r="AL871" i="80"/>
  <c r="AK871" i="80"/>
  <c r="AJ871" i="80"/>
  <c r="AI871" i="80"/>
  <c r="AH871" i="80"/>
  <c r="AG871" i="80"/>
  <c r="AF871" i="80"/>
  <c r="AE871" i="80"/>
  <c r="AD871" i="80"/>
  <c r="AC871" i="80"/>
  <c r="AA871" i="80"/>
  <c r="Z871" i="80"/>
  <c r="AB871" i="80" s="1"/>
  <c r="K871" i="80"/>
  <c r="G871" i="80"/>
  <c r="F871" i="80"/>
  <c r="H871" i="80" s="1"/>
  <c r="B871" i="80"/>
  <c r="AL869" i="80"/>
  <c r="AK869" i="80"/>
  <c r="AJ869" i="80"/>
  <c r="AI869" i="80"/>
  <c r="AH869" i="80"/>
  <c r="AG869" i="80"/>
  <c r="AF869" i="80"/>
  <c r="AE869" i="80"/>
  <c r="AD869" i="80"/>
  <c r="AC869" i="80"/>
  <c r="AA869" i="80"/>
  <c r="Z869" i="80"/>
  <c r="AB869" i="80" s="1"/>
  <c r="K869" i="80"/>
  <c r="G869" i="80"/>
  <c r="H869" i="80" s="1"/>
  <c r="F869" i="80"/>
  <c r="AL868" i="80"/>
  <c r="AK868" i="80"/>
  <c r="AJ868" i="80"/>
  <c r="AI868" i="80"/>
  <c r="AH868" i="80"/>
  <c r="AG868" i="80"/>
  <c r="AF868" i="80"/>
  <c r="AE868" i="80"/>
  <c r="AD868" i="80"/>
  <c r="AC868" i="80"/>
  <c r="AA868" i="80"/>
  <c r="Z868" i="80"/>
  <c r="AB868" i="80" s="1"/>
  <c r="K868" i="80"/>
  <c r="G868" i="80"/>
  <c r="F868" i="80"/>
  <c r="AL867" i="80"/>
  <c r="AK867" i="80"/>
  <c r="AJ867" i="80"/>
  <c r="AI867" i="80"/>
  <c r="AH867" i="80"/>
  <c r="AG867" i="80"/>
  <c r="AF867" i="80"/>
  <c r="AE867" i="80"/>
  <c r="AD867" i="80"/>
  <c r="AC867" i="80"/>
  <c r="AA867" i="80"/>
  <c r="Z867" i="80"/>
  <c r="K867" i="80"/>
  <c r="G867" i="80"/>
  <c r="F867" i="80"/>
  <c r="H867" i="80" s="1"/>
  <c r="AL866" i="80"/>
  <c r="AK866" i="80"/>
  <c r="AJ866" i="80"/>
  <c r="AI866" i="80"/>
  <c r="AH866" i="80"/>
  <c r="AG866" i="80"/>
  <c r="AF866" i="80"/>
  <c r="AE866" i="80"/>
  <c r="AD866" i="80"/>
  <c r="AC866" i="80"/>
  <c r="AA866" i="80"/>
  <c r="Z866" i="80"/>
  <c r="AB866" i="80" s="1"/>
  <c r="K866" i="80"/>
  <c r="G866" i="80"/>
  <c r="H866" i="80" s="1"/>
  <c r="F866" i="80"/>
  <c r="AL865" i="80"/>
  <c r="AK865" i="80"/>
  <c r="AJ865" i="80"/>
  <c r="AI865" i="80"/>
  <c r="AH865" i="80"/>
  <c r="AG865" i="80"/>
  <c r="AF865" i="80"/>
  <c r="AE865" i="80"/>
  <c r="AD865" i="80"/>
  <c r="AC865" i="80"/>
  <c r="AA865" i="80"/>
  <c r="Z865" i="80"/>
  <c r="AB865" i="80" s="1"/>
  <c r="K865" i="80"/>
  <c r="G865" i="80"/>
  <c r="H865" i="80" s="1"/>
  <c r="F865" i="80"/>
  <c r="AL864" i="80"/>
  <c r="AK864" i="80"/>
  <c r="AJ864" i="80"/>
  <c r="AI864" i="80"/>
  <c r="AH864" i="80"/>
  <c r="AG864" i="80"/>
  <c r="AF864" i="80"/>
  <c r="AE864" i="80"/>
  <c r="AD864" i="80"/>
  <c r="AC864" i="80"/>
  <c r="AA864" i="80"/>
  <c r="Z864" i="80"/>
  <c r="AB864" i="80" s="1"/>
  <c r="K864" i="80"/>
  <c r="G864" i="80"/>
  <c r="F864" i="80"/>
  <c r="H864" i="80" s="1"/>
  <c r="AL863" i="80"/>
  <c r="AK863" i="80"/>
  <c r="AJ863" i="80"/>
  <c r="AI863" i="80"/>
  <c r="AH863" i="80"/>
  <c r="AG863" i="80"/>
  <c r="AF863" i="80"/>
  <c r="AE863" i="80"/>
  <c r="AD863" i="80"/>
  <c r="AC863" i="80"/>
  <c r="AA863" i="80"/>
  <c r="Z863" i="80"/>
  <c r="AB863" i="80" s="1"/>
  <c r="K863" i="80"/>
  <c r="G863" i="80"/>
  <c r="F863" i="80"/>
  <c r="AL862" i="80"/>
  <c r="AK862" i="80"/>
  <c r="AJ862" i="80"/>
  <c r="AI862" i="80"/>
  <c r="AH862" i="80"/>
  <c r="AG862" i="80"/>
  <c r="AF862" i="80"/>
  <c r="AE862" i="80"/>
  <c r="AD862" i="80"/>
  <c r="AC862" i="80"/>
  <c r="AA862" i="80"/>
  <c r="Z862" i="80"/>
  <c r="AB862" i="80" s="1"/>
  <c r="K862" i="80"/>
  <c r="G862" i="80"/>
  <c r="H862" i="80" s="1"/>
  <c r="F862" i="80"/>
  <c r="AL861" i="80"/>
  <c r="AK861" i="80"/>
  <c r="AJ861" i="80"/>
  <c r="AI861" i="80"/>
  <c r="AH861" i="80"/>
  <c r="AG861" i="80"/>
  <c r="AF861" i="80"/>
  <c r="AE861" i="80"/>
  <c r="AD861" i="80"/>
  <c r="AC861" i="80"/>
  <c r="AA861" i="80"/>
  <c r="Z861" i="80"/>
  <c r="AB861" i="80" s="1"/>
  <c r="K861" i="80"/>
  <c r="G861" i="80"/>
  <c r="H861" i="80" s="1"/>
  <c r="F861" i="80"/>
  <c r="AL860" i="80"/>
  <c r="AK860" i="80"/>
  <c r="AJ860" i="80"/>
  <c r="AI860" i="80"/>
  <c r="AH860" i="80"/>
  <c r="AG860" i="80"/>
  <c r="AF860" i="80"/>
  <c r="AE860" i="80"/>
  <c r="AD860" i="80"/>
  <c r="AC860" i="80"/>
  <c r="AA860" i="80"/>
  <c r="Z860" i="80"/>
  <c r="AB860" i="80" s="1"/>
  <c r="K860" i="80"/>
  <c r="G860" i="80"/>
  <c r="F860" i="80"/>
  <c r="H860" i="80" s="1"/>
  <c r="AL859" i="80"/>
  <c r="AK859" i="80"/>
  <c r="AJ859" i="80"/>
  <c r="AI859" i="80"/>
  <c r="AH859" i="80"/>
  <c r="AG859" i="80"/>
  <c r="AF859" i="80"/>
  <c r="AE859" i="80"/>
  <c r="AD859" i="80"/>
  <c r="AC859" i="80"/>
  <c r="AA859" i="80"/>
  <c r="Z859" i="80"/>
  <c r="AB859" i="80" s="1"/>
  <c r="K859" i="80"/>
  <c r="G859" i="80"/>
  <c r="H859" i="80" s="1"/>
  <c r="F859" i="80"/>
  <c r="A859" i="80"/>
  <c r="A860" i="80" s="1"/>
  <c r="A861" i="80" s="1"/>
  <c r="A862" i="80" s="1"/>
  <c r="A863" i="80" s="1"/>
  <c r="A864" i="80" s="1"/>
  <c r="A865" i="80" s="1"/>
  <c r="A866" i="80" s="1"/>
  <c r="A867" i="80" s="1"/>
  <c r="A868" i="80" s="1"/>
  <c r="A869" i="80" s="1"/>
  <c r="AL858" i="80"/>
  <c r="AK858" i="80"/>
  <c r="AJ858" i="80"/>
  <c r="AI858" i="80"/>
  <c r="AH858" i="80"/>
  <c r="AG858" i="80"/>
  <c r="AF858" i="80"/>
  <c r="AE858" i="80"/>
  <c r="AD858" i="80"/>
  <c r="AC858" i="80"/>
  <c r="AA858" i="80"/>
  <c r="Z858" i="80"/>
  <c r="K858" i="80"/>
  <c r="G858" i="80"/>
  <c r="F858" i="80"/>
  <c r="AL856" i="80"/>
  <c r="AK856" i="80"/>
  <c r="AJ856" i="80"/>
  <c r="AI856" i="80"/>
  <c r="AH856" i="80"/>
  <c r="AG856" i="80"/>
  <c r="AF856" i="80"/>
  <c r="AE856" i="80"/>
  <c r="AD856" i="80"/>
  <c r="AC856" i="80"/>
  <c r="AA856" i="80"/>
  <c r="Z856" i="80"/>
  <c r="K856" i="80"/>
  <c r="G856" i="80"/>
  <c r="H856" i="80" s="1"/>
  <c r="F856" i="80"/>
  <c r="AL855" i="80"/>
  <c r="AK855" i="80"/>
  <c r="AJ855" i="80"/>
  <c r="AI855" i="80"/>
  <c r="AH855" i="80"/>
  <c r="AG855" i="80"/>
  <c r="AF855" i="80"/>
  <c r="AE855" i="80"/>
  <c r="AD855" i="80"/>
  <c r="AC855" i="80"/>
  <c r="AA855" i="80"/>
  <c r="Z855" i="80"/>
  <c r="AB855" i="80" s="1"/>
  <c r="K855" i="80"/>
  <c r="G855" i="80"/>
  <c r="F855" i="80"/>
  <c r="H855" i="80" s="1"/>
  <c r="AL854" i="80"/>
  <c r="AK854" i="80"/>
  <c r="AJ854" i="80"/>
  <c r="AI854" i="80"/>
  <c r="AH854" i="80"/>
  <c r="AG854" i="80"/>
  <c r="AF854" i="80"/>
  <c r="AE854" i="80"/>
  <c r="AD854" i="80"/>
  <c r="AC854" i="80"/>
  <c r="AA854" i="80"/>
  <c r="Z854" i="80"/>
  <c r="K854" i="80"/>
  <c r="G854" i="80"/>
  <c r="F854" i="80"/>
  <c r="H854" i="80" s="1"/>
  <c r="AL853" i="80"/>
  <c r="AK853" i="80"/>
  <c r="AJ853" i="80"/>
  <c r="AI853" i="80"/>
  <c r="AH853" i="80"/>
  <c r="AG853" i="80"/>
  <c r="AF853" i="80"/>
  <c r="AE853" i="80"/>
  <c r="AD853" i="80"/>
  <c r="AC853" i="80"/>
  <c r="AA853" i="80"/>
  <c r="AB853" i="80" s="1"/>
  <c r="Z853" i="80"/>
  <c r="K853" i="80"/>
  <c r="G853" i="80"/>
  <c r="F853" i="80"/>
  <c r="AL852" i="80"/>
  <c r="AK852" i="80"/>
  <c r="AJ852" i="80"/>
  <c r="AI852" i="80"/>
  <c r="AH852" i="80"/>
  <c r="AG852" i="80"/>
  <c r="AF852" i="80"/>
  <c r="AE852" i="80"/>
  <c r="AD852" i="80"/>
  <c r="AC852" i="80"/>
  <c r="AA852" i="80"/>
  <c r="Z852" i="80"/>
  <c r="AB852" i="80" s="1"/>
  <c r="K852" i="80"/>
  <c r="G852" i="80"/>
  <c r="F852" i="80"/>
  <c r="H852" i="80" s="1"/>
  <c r="AL851" i="80"/>
  <c r="AK851" i="80"/>
  <c r="AJ851" i="80"/>
  <c r="AI851" i="80"/>
  <c r="AH851" i="80"/>
  <c r="AG851" i="80"/>
  <c r="AF851" i="80"/>
  <c r="AE851" i="80"/>
  <c r="AD851" i="80"/>
  <c r="AC851" i="80"/>
  <c r="AA851" i="80"/>
  <c r="AB851" i="80" s="1"/>
  <c r="Z851" i="80"/>
  <c r="K851" i="80"/>
  <c r="G851" i="80"/>
  <c r="H851" i="80" s="1"/>
  <c r="F851" i="80"/>
  <c r="AL850" i="80"/>
  <c r="AK850" i="80"/>
  <c r="AJ850" i="80"/>
  <c r="AI850" i="80"/>
  <c r="AH850" i="80"/>
  <c r="AG850" i="80"/>
  <c r="AF850" i="80"/>
  <c r="AE850" i="80"/>
  <c r="AD850" i="80"/>
  <c r="AC850" i="80"/>
  <c r="AA850" i="80"/>
  <c r="Z850" i="80"/>
  <c r="AB850" i="80" s="1"/>
  <c r="K850" i="80"/>
  <c r="G850" i="80"/>
  <c r="F850" i="80"/>
  <c r="AL849" i="80"/>
  <c r="AK849" i="80"/>
  <c r="AJ849" i="80"/>
  <c r="AI849" i="80"/>
  <c r="AH849" i="80"/>
  <c r="AG849" i="80"/>
  <c r="AF849" i="80"/>
  <c r="AE849" i="80"/>
  <c r="AD849" i="80"/>
  <c r="AC849" i="80"/>
  <c r="AA849" i="80"/>
  <c r="Z849" i="80"/>
  <c r="K849" i="80"/>
  <c r="G849" i="80"/>
  <c r="F849" i="80"/>
  <c r="H849" i="80" s="1"/>
  <c r="AL848" i="80"/>
  <c r="AK848" i="80"/>
  <c r="AJ848" i="80"/>
  <c r="AI848" i="80"/>
  <c r="AH848" i="80"/>
  <c r="AG848" i="80"/>
  <c r="AF848" i="80"/>
  <c r="AE848" i="80"/>
  <c r="AD848" i="80"/>
  <c r="AC848" i="80"/>
  <c r="AA848" i="80"/>
  <c r="Z848" i="80"/>
  <c r="K848" i="80"/>
  <c r="G848" i="80"/>
  <c r="F848" i="80"/>
  <c r="H848" i="80" s="1"/>
  <c r="AL847" i="80"/>
  <c r="AK847" i="80"/>
  <c r="AJ847" i="80"/>
  <c r="AI847" i="80"/>
  <c r="AH847" i="80"/>
  <c r="AG847" i="80"/>
  <c r="AF847" i="80"/>
  <c r="AE847" i="80"/>
  <c r="AD847" i="80"/>
  <c r="AC847" i="80"/>
  <c r="AA847" i="80"/>
  <c r="Z847" i="80"/>
  <c r="AB847" i="80" s="1"/>
  <c r="K847" i="80"/>
  <c r="H847" i="80"/>
  <c r="G847" i="80"/>
  <c r="F847" i="80"/>
  <c r="AL846" i="80"/>
  <c r="AK846" i="80"/>
  <c r="AJ846" i="80"/>
  <c r="AI846" i="80"/>
  <c r="AH846" i="80"/>
  <c r="AG846" i="80"/>
  <c r="AF846" i="80"/>
  <c r="AE846" i="80"/>
  <c r="AD846" i="80"/>
  <c r="AC846" i="80"/>
  <c r="AA846" i="80"/>
  <c r="Z846" i="80"/>
  <c r="AB846" i="80" s="1"/>
  <c r="K846" i="80"/>
  <c r="G846" i="80"/>
  <c r="F846" i="80"/>
  <c r="H846" i="80" s="1"/>
  <c r="AL845" i="80"/>
  <c r="AK845" i="80"/>
  <c r="AJ845" i="80"/>
  <c r="AI845" i="80"/>
  <c r="AH845" i="80"/>
  <c r="AG845" i="80"/>
  <c r="AF845" i="80"/>
  <c r="AE845" i="80"/>
  <c r="AD845" i="80"/>
  <c r="AC845" i="80"/>
  <c r="AB845" i="80"/>
  <c r="AA845" i="80"/>
  <c r="Z845" i="80"/>
  <c r="K845" i="80"/>
  <c r="G845" i="80"/>
  <c r="F845" i="80"/>
  <c r="H845" i="80" s="1"/>
  <c r="AL844" i="80"/>
  <c r="AK844" i="80"/>
  <c r="AJ844" i="80"/>
  <c r="AI844" i="80"/>
  <c r="AH844" i="80"/>
  <c r="AG844" i="80"/>
  <c r="AF844" i="80"/>
  <c r="AE844" i="80"/>
  <c r="AD844" i="80"/>
  <c r="AC844" i="80"/>
  <c r="AA844" i="80"/>
  <c r="Z844" i="80"/>
  <c r="AB844" i="80" s="1"/>
  <c r="K844" i="80"/>
  <c r="G844" i="80"/>
  <c r="H844" i="80" s="1"/>
  <c r="F844" i="80"/>
  <c r="AL843" i="80"/>
  <c r="AK843" i="80"/>
  <c r="AJ843" i="80"/>
  <c r="AI843" i="80"/>
  <c r="AH843" i="80"/>
  <c r="AG843" i="80"/>
  <c r="AF843" i="80"/>
  <c r="AE843" i="80"/>
  <c r="AD843" i="80"/>
  <c r="AC843" i="80"/>
  <c r="AA843" i="80"/>
  <c r="Z843" i="80"/>
  <c r="AB843" i="80" s="1"/>
  <c r="K843" i="80"/>
  <c r="G843" i="80"/>
  <c r="F843" i="80"/>
  <c r="H843" i="80" s="1"/>
  <c r="AL842" i="80"/>
  <c r="AK842" i="80"/>
  <c r="AJ842" i="80"/>
  <c r="AI842" i="80"/>
  <c r="AH842" i="80"/>
  <c r="AG842" i="80"/>
  <c r="AF842" i="80"/>
  <c r="AE842" i="80"/>
  <c r="AD842" i="80"/>
  <c r="AC842" i="80"/>
  <c r="AA842" i="80"/>
  <c r="Z842" i="80"/>
  <c r="K842" i="80"/>
  <c r="H842" i="80"/>
  <c r="G842" i="80"/>
  <c r="F842" i="80"/>
  <c r="AL841" i="80"/>
  <c r="AK841" i="80"/>
  <c r="AJ841" i="80"/>
  <c r="AI841" i="80"/>
  <c r="AH841" i="80"/>
  <c r="AG841" i="80"/>
  <c r="AF841" i="80"/>
  <c r="AE841" i="80"/>
  <c r="AD841" i="80"/>
  <c r="AC841" i="80"/>
  <c r="AA841" i="80"/>
  <c r="Z841" i="80"/>
  <c r="AB841" i="80" s="1"/>
  <c r="K841" i="80"/>
  <c r="G841" i="80"/>
  <c r="F841" i="80"/>
  <c r="AL840" i="80"/>
  <c r="AK840" i="80"/>
  <c r="AJ840" i="80"/>
  <c r="AM840" i="80" s="1"/>
  <c r="I840" i="80" s="1"/>
  <c r="AI840" i="80"/>
  <c r="AH840" i="80"/>
  <c r="AG840" i="80"/>
  <c r="AF840" i="80"/>
  <c r="AE840" i="80"/>
  <c r="AD840" i="80"/>
  <c r="AC840" i="80"/>
  <c r="AB840" i="80"/>
  <c r="AA840" i="80"/>
  <c r="Z840" i="80"/>
  <c r="K840" i="80"/>
  <c r="G840" i="80"/>
  <c r="H840" i="80" s="1"/>
  <c r="F840" i="80"/>
  <c r="AL839" i="80"/>
  <c r="AK839" i="80"/>
  <c r="AJ839" i="80"/>
  <c r="AI839" i="80"/>
  <c r="AH839" i="80"/>
  <c r="AG839" i="80"/>
  <c r="AF839" i="80"/>
  <c r="AE839" i="80"/>
  <c r="AD839" i="80"/>
  <c r="AC839" i="80"/>
  <c r="AA839" i="80"/>
  <c r="Z839" i="80"/>
  <c r="K839" i="80"/>
  <c r="G839" i="80"/>
  <c r="F839" i="80"/>
  <c r="H839" i="80" s="1"/>
  <c r="AL838" i="80"/>
  <c r="AK838" i="80"/>
  <c r="AJ838" i="80"/>
  <c r="AI838" i="80"/>
  <c r="AH838" i="80"/>
  <c r="AG838" i="80"/>
  <c r="AF838" i="80"/>
  <c r="AE838" i="80"/>
  <c r="AD838" i="80"/>
  <c r="AC838" i="80"/>
  <c r="AA838" i="80"/>
  <c r="Z838" i="80"/>
  <c r="K838" i="80"/>
  <c r="G838" i="80"/>
  <c r="F838" i="80"/>
  <c r="E838" i="80"/>
  <c r="AL837" i="80"/>
  <c r="AK837" i="80"/>
  <c r="AJ837" i="80"/>
  <c r="AI837" i="80"/>
  <c r="AH837" i="80"/>
  <c r="AG837" i="80"/>
  <c r="AF837" i="80"/>
  <c r="AE837" i="80"/>
  <c r="AD837" i="80"/>
  <c r="AC837" i="80"/>
  <c r="AA837" i="80"/>
  <c r="Z837" i="80"/>
  <c r="AB837" i="80" s="1"/>
  <c r="AM837" i="80" s="1"/>
  <c r="I837" i="80" s="1"/>
  <c r="K837" i="80"/>
  <c r="G837" i="80"/>
  <c r="H837" i="80" s="1"/>
  <c r="F837" i="80"/>
  <c r="AL836" i="80"/>
  <c r="AK836" i="80"/>
  <c r="AJ836" i="80"/>
  <c r="AI836" i="80"/>
  <c r="AH836" i="80"/>
  <c r="AG836" i="80"/>
  <c r="AF836" i="80"/>
  <c r="AM836" i="80" s="1"/>
  <c r="I836" i="80" s="1"/>
  <c r="AE836" i="80"/>
  <c r="AD836" i="80"/>
  <c r="AC836" i="80"/>
  <c r="AA836" i="80"/>
  <c r="Z836" i="80"/>
  <c r="AB836" i="80" s="1"/>
  <c r="K836" i="80"/>
  <c r="G836" i="80"/>
  <c r="F836" i="80"/>
  <c r="H836" i="80" s="1"/>
  <c r="AL835" i="80"/>
  <c r="AK835" i="80"/>
  <c r="AJ835" i="80"/>
  <c r="AI835" i="80"/>
  <c r="AH835" i="80"/>
  <c r="AG835" i="80"/>
  <c r="AF835" i="80"/>
  <c r="AE835" i="80"/>
  <c r="AD835" i="80"/>
  <c r="AC835" i="80"/>
  <c r="AA835" i="80"/>
  <c r="Z835" i="80"/>
  <c r="K835" i="80"/>
  <c r="H835" i="80"/>
  <c r="G835" i="80"/>
  <c r="F835" i="80"/>
  <c r="AL834" i="80"/>
  <c r="AK834" i="80"/>
  <c r="AJ834" i="80"/>
  <c r="AI834" i="80"/>
  <c r="AH834" i="80"/>
  <c r="AG834" i="80"/>
  <c r="AF834" i="80"/>
  <c r="AE834" i="80"/>
  <c r="AD834" i="80"/>
  <c r="AC834" i="80"/>
  <c r="AA834" i="80"/>
  <c r="Z834" i="80"/>
  <c r="AB834" i="80" s="1"/>
  <c r="K834" i="80"/>
  <c r="G834" i="80"/>
  <c r="F834" i="80"/>
  <c r="AL833" i="80"/>
  <c r="AK833" i="80"/>
  <c r="AJ833" i="80"/>
  <c r="AI833" i="80"/>
  <c r="AH833" i="80"/>
  <c r="AG833" i="80"/>
  <c r="AF833" i="80"/>
  <c r="AE833" i="80"/>
  <c r="AD833" i="80"/>
  <c r="AC833" i="80"/>
  <c r="AB833" i="80"/>
  <c r="AA833" i="80"/>
  <c r="Z833" i="80"/>
  <c r="K833" i="80"/>
  <c r="G833" i="80"/>
  <c r="F833" i="80"/>
  <c r="H833" i="80" s="1"/>
  <c r="AL832" i="80"/>
  <c r="AK832" i="80"/>
  <c r="AJ832" i="80"/>
  <c r="AI832" i="80"/>
  <c r="AH832" i="80"/>
  <c r="AG832" i="80"/>
  <c r="AF832" i="80"/>
  <c r="AE832" i="80"/>
  <c r="AD832" i="80"/>
  <c r="AC832" i="80"/>
  <c r="AA832" i="80"/>
  <c r="Z832" i="80"/>
  <c r="AB832" i="80" s="1"/>
  <c r="K832" i="80"/>
  <c r="G832" i="80"/>
  <c r="F832" i="80"/>
  <c r="H832" i="80" s="1"/>
  <c r="AL831" i="80"/>
  <c r="AK831" i="80"/>
  <c r="AJ831" i="80"/>
  <c r="AI831" i="80"/>
  <c r="AH831" i="80"/>
  <c r="AG831" i="80"/>
  <c r="AF831" i="80"/>
  <c r="AE831" i="80"/>
  <c r="AD831" i="80"/>
  <c r="AC831" i="80"/>
  <c r="AA831" i="80"/>
  <c r="Z831" i="80"/>
  <c r="AB831" i="80" s="1"/>
  <c r="K831" i="80"/>
  <c r="G831" i="80"/>
  <c r="F831" i="80"/>
  <c r="AL830" i="80"/>
  <c r="AK830" i="80"/>
  <c r="AJ830" i="80"/>
  <c r="AI830" i="80"/>
  <c r="AH830" i="80"/>
  <c r="AG830" i="80"/>
  <c r="AF830" i="80"/>
  <c r="AE830" i="80"/>
  <c r="AD830" i="80"/>
  <c r="AC830" i="80"/>
  <c r="AA830" i="80"/>
  <c r="AB830" i="80" s="1"/>
  <c r="Z830" i="80"/>
  <c r="K830" i="80"/>
  <c r="H830" i="80"/>
  <c r="G830" i="80"/>
  <c r="F830" i="80"/>
  <c r="AL829" i="80"/>
  <c r="AK829" i="80"/>
  <c r="AJ829" i="80"/>
  <c r="AI829" i="80"/>
  <c r="AH829" i="80"/>
  <c r="AG829" i="80"/>
  <c r="AF829" i="80"/>
  <c r="AE829" i="80"/>
  <c r="AD829" i="80"/>
  <c r="AC829" i="80"/>
  <c r="AA829" i="80"/>
  <c r="Z829" i="80"/>
  <c r="K829" i="80"/>
  <c r="G829" i="80"/>
  <c r="F829" i="80"/>
  <c r="AL828" i="80"/>
  <c r="AK828" i="80"/>
  <c r="AJ828" i="80"/>
  <c r="AI828" i="80"/>
  <c r="AH828" i="80"/>
  <c r="AG828" i="80"/>
  <c r="AF828" i="80"/>
  <c r="AE828" i="80"/>
  <c r="AD828" i="80"/>
  <c r="AC828" i="80"/>
  <c r="AA828" i="80"/>
  <c r="Z828" i="80"/>
  <c r="AB828" i="80" s="1"/>
  <c r="AM828" i="80" s="1"/>
  <c r="I828" i="80" s="1"/>
  <c r="K828" i="80"/>
  <c r="G828" i="80"/>
  <c r="F828" i="80"/>
  <c r="H828" i="80" s="1"/>
  <c r="AL827" i="80"/>
  <c r="AK827" i="80"/>
  <c r="AJ827" i="80"/>
  <c r="AI827" i="80"/>
  <c r="AH827" i="80"/>
  <c r="AG827" i="80"/>
  <c r="AF827" i="80"/>
  <c r="AE827" i="80"/>
  <c r="AD827" i="80"/>
  <c r="AC827" i="80"/>
  <c r="AA827" i="80"/>
  <c r="Z827" i="80"/>
  <c r="K827" i="80"/>
  <c r="G827" i="80"/>
  <c r="F827" i="80"/>
  <c r="H827" i="80" s="1"/>
  <c r="AL826" i="80"/>
  <c r="AK826" i="80"/>
  <c r="AJ826" i="80"/>
  <c r="AI826" i="80"/>
  <c r="AH826" i="80"/>
  <c r="AG826" i="80"/>
  <c r="AF826" i="80"/>
  <c r="AE826" i="80"/>
  <c r="AD826" i="80"/>
  <c r="AC826" i="80"/>
  <c r="AA826" i="80"/>
  <c r="Z826" i="80"/>
  <c r="AB826" i="80" s="1"/>
  <c r="K826" i="80"/>
  <c r="H826" i="80"/>
  <c r="G826" i="80"/>
  <c r="F826" i="80"/>
  <c r="AL825" i="80"/>
  <c r="AK825" i="80"/>
  <c r="AJ825" i="80"/>
  <c r="AI825" i="80"/>
  <c r="AH825" i="80"/>
  <c r="AG825" i="80"/>
  <c r="AF825" i="80"/>
  <c r="AE825" i="80"/>
  <c r="AD825" i="80"/>
  <c r="AC825" i="80"/>
  <c r="AB825" i="80"/>
  <c r="AA825" i="80"/>
  <c r="Z825" i="80"/>
  <c r="K825" i="80"/>
  <c r="G825" i="80"/>
  <c r="F825" i="80"/>
  <c r="A825" i="80"/>
  <c r="A826" i="80" s="1"/>
  <c r="A827" i="80" s="1"/>
  <c r="A828" i="80" s="1"/>
  <c r="A829" i="80" s="1"/>
  <c r="A830" i="80" s="1"/>
  <c r="A831" i="80" s="1"/>
  <c r="A832" i="80" s="1"/>
  <c r="A833" i="80" s="1"/>
  <c r="A834" i="80" s="1"/>
  <c r="A835" i="80" s="1"/>
  <c r="A836" i="80" s="1"/>
  <c r="A837" i="80" s="1"/>
  <c r="A838" i="80" s="1"/>
  <c r="A839" i="80" s="1"/>
  <c r="A840" i="80" s="1"/>
  <c r="A841" i="80" s="1"/>
  <c r="A842" i="80" s="1"/>
  <c r="A843" i="80" s="1"/>
  <c r="A844" i="80" s="1"/>
  <c r="A845" i="80" s="1"/>
  <c r="A846" i="80" s="1"/>
  <c r="A847" i="80" s="1"/>
  <c r="A848" i="80" s="1"/>
  <c r="A849" i="80" s="1"/>
  <c r="A850" i="80" s="1"/>
  <c r="A851" i="80" s="1"/>
  <c r="A852" i="80" s="1"/>
  <c r="A853" i="80" s="1"/>
  <c r="A854" i="80" s="1"/>
  <c r="A855" i="80" s="1"/>
  <c r="A856" i="80" s="1"/>
  <c r="AL824" i="80"/>
  <c r="AK824" i="80"/>
  <c r="AJ824" i="80"/>
  <c r="AI824" i="80"/>
  <c r="AH824" i="80"/>
  <c r="AG824" i="80"/>
  <c r="AF824" i="80"/>
  <c r="AE824" i="80"/>
  <c r="AD824" i="80"/>
  <c r="AC824" i="80"/>
  <c r="AA824" i="80"/>
  <c r="Z824" i="80"/>
  <c r="AB824" i="80" s="1"/>
  <c r="K824" i="80"/>
  <c r="G824" i="80"/>
  <c r="F824" i="80"/>
  <c r="AL823" i="80"/>
  <c r="AK823" i="80"/>
  <c r="AJ823" i="80"/>
  <c r="AI823" i="80"/>
  <c r="AH823" i="80"/>
  <c r="AG823" i="80"/>
  <c r="AF823" i="80"/>
  <c r="AE823" i="80"/>
  <c r="AD823" i="80"/>
  <c r="AC823" i="80"/>
  <c r="AA823" i="80"/>
  <c r="Z823" i="80"/>
  <c r="K823" i="80"/>
  <c r="G823" i="80"/>
  <c r="F823" i="80"/>
  <c r="AL822" i="80"/>
  <c r="AK822" i="80"/>
  <c r="AJ822" i="80"/>
  <c r="AI822" i="80"/>
  <c r="AH822" i="80"/>
  <c r="AG822" i="80"/>
  <c r="AF822" i="80"/>
  <c r="AE822" i="80"/>
  <c r="AD822" i="80"/>
  <c r="AC822" i="80"/>
  <c r="AA822" i="80"/>
  <c r="Z822" i="80"/>
  <c r="K822" i="80"/>
  <c r="G822" i="80"/>
  <c r="F822" i="80"/>
  <c r="A822" i="80"/>
  <c r="A823" i="80" s="1"/>
  <c r="A824" i="80" s="1"/>
  <c r="AL821" i="80"/>
  <c r="AK821" i="80"/>
  <c r="AJ821" i="80"/>
  <c r="AI821" i="80"/>
  <c r="AH821" i="80"/>
  <c r="AG821" i="80"/>
  <c r="AF821" i="80"/>
  <c r="AE821" i="80"/>
  <c r="AD821" i="80"/>
  <c r="AC821" i="80"/>
  <c r="AA821" i="80"/>
  <c r="Z821" i="80"/>
  <c r="K821" i="80"/>
  <c r="G821" i="80"/>
  <c r="F821" i="80"/>
  <c r="H821" i="80" s="1"/>
  <c r="R813" i="80"/>
  <c r="L813" i="80"/>
  <c r="Q812" i="80"/>
  <c r="P812" i="80"/>
  <c r="Q811" i="80"/>
  <c r="P811" i="80"/>
  <c r="Q810" i="80"/>
  <c r="P810" i="80"/>
  <c r="AM809" i="80"/>
  <c r="I809" i="80" s="1"/>
  <c r="Q809" i="80"/>
  <c r="P809" i="80"/>
  <c r="H809" i="80"/>
  <c r="E809" i="80"/>
  <c r="R808" i="80"/>
  <c r="L808" i="80"/>
  <c r="Q807" i="80"/>
  <c r="P807" i="80"/>
  <c r="Q806" i="80"/>
  <c r="P806" i="80"/>
  <c r="Q805" i="80"/>
  <c r="P805" i="80"/>
  <c r="AM804" i="80"/>
  <c r="I804" i="80" s="1"/>
  <c r="Q804" i="80"/>
  <c r="P804" i="80"/>
  <c r="H804" i="80"/>
  <c r="E804" i="80"/>
  <c r="R803" i="80"/>
  <c r="L803" i="80"/>
  <c r="Q802" i="80"/>
  <c r="P802" i="80"/>
  <c r="Q801" i="80"/>
  <c r="P801" i="80"/>
  <c r="Q800" i="80"/>
  <c r="P800" i="80"/>
  <c r="AM799" i="80"/>
  <c r="I799" i="80" s="1"/>
  <c r="J799" i="80" s="1"/>
  <c r="Q799" i="80"/>
  <c r="P799" i="80"/>
  <c r="H799" i="80"/>
  <c r="E799" i="80"/>
  <c r="R798" i="80"/>
  <c r="L798" i="80"/>
  <c r="Q797" i="80"/>
  <c r="P797" i="80"/>
  <c r="Q796" i="80"/>
  <c r="P796" i="80"/>
  <c r="Q795" i="80"/>
  <c r="P795" i="80"/>
  <c r="AM794" i="80"/>
  <c r="I794" i="80" s="1"/>
  <c r="Q794" i="80"/>
  <c r="P794" i="80"/>
  <c r="H794" i="80"/>
  <c r="E794" i="80"/>
  <c r="A794" i="80"/>
  <c r="A799" i="80" s="1"/>
  <c r="R793" i="80"/>
  <c r="L793" i="80"/>
  <c r="Q792" i="80"/>
  <c r="P792" i="80"/>
  <c r="Q791" i="80"/>
  <c r="P791" i="80"/>
  <c r="Q790" i="80"/>
  <c r="P790" i="80"/>
  <c r="AM789" i="80"/>
  <c r="I789" i="80" s="1"/>
  <c r="Q789" i="80"/>
  <c r="P789" i="80"/>
  <c r="H789" i="80"/>
  <c r="J789" i="80" s="1"/>
  <c r="E789" i="80"/>
  <c r="AB783" i="80"/>
  <c r="AM783" i="80" s="1"/>
  <c r="I783" i="80" s="1"/>
  <c r="Q783" i="80"/>
  <c r="P783" i="80"/>
  <c r="H783" i="80"/>
  <c r="E783" i="80"/>
  <c r="AB782" i="80"/>
  <c r="AM782" i="80" s="1"/>
  <c r="I782" i="80" s="1"/>
  <c r="Q782" i="80"/>
  <c r="P782" i="80"/>
  <c r="J782" i="80"/>
  <c r="H782" i="80"/>
  <c r="E782" i="80"/>
  <c r="AB781" i="80"/>
  <c r="AM781" i="80" s="1"/>
  <c r="I781" i="80" s="1"/>
  <c r="Q781" i="80"/>
  <c r="P781" i="80"/>
  <c r="H781" i="80"/>
  <c r="E781" i="80"/>
  <c r="AM780" i="80"/>
  <c r="I780" i="80" s="1"/>
  <c r="AB780" i="80"/>
  <c r="Q780" i="80"/>
  <c r="P780" i="80"/>
  <c r="H780" i="80"/>
  <c r="E780" i="80"/>
  <c r="AM779" i="80"/>
  <c r="I779" i="80" s="1"/>
  <c r="AB779" i="80"/>
  <c r="Q779" i="80"/>
  <c r="P779" i="80"/>
  <c r="H779" i="80"/>
  <c r="J779" i="80" s="1"/>
  <c r="E779" i="80"/>
  <c r="AB778" i="80"/>
  <c r="AM778" i="80" s="1"/>
  <c r="I778" i="80" s="1"/>
  <c r="Q778" i="80"/>
  <c r="P778" i="80"/>
  <c r="H778" i="80"/>
  <c r="J778" i="80" s="1"/>
  <c r="E778" i="80"/>
  <c r="AB777" i="80"/>
  <c r="AM777" i="80" s="1"/>
  <c r="Q777" i="80"/>
  <c r="P777" i="80"/>
  <c r="I777" i="80"/>
  <c r="J777" i="80" s="1"/>
  <c r="H777" i="80"/>
  <c r="E777" i="80"/>
  <c r="R776" i="80"/>
  <c r="L776" i="80"/>
  <c r="Q775" i="80"/>
  <c r="P775" i="80"/>
  <c r="Q774" i="80"/>
  <c r="P774" i="80"/>
  <c r="Q773" i="80"/>
  <c r="P773" i="80"/>
  <c r="Q772" i="80"/>
  <c r="P772" i="80"/>
  <c r="Q771" i="80"/>
  <c r="P771" i="80"/>
  <c r="AB770" i="80"/>
  <c r="AM770" i="80" s="1"/>
  <c r="I770" i="80" s="1"/>
  <c r="W770" i="80"/>
  <c r="Q770" i="80"/>
  <c r="P770" i="80"/>
  <c r="H770" i="80"/>
  <c r="J770" i="80" s="1"/>
  <c r="E770" i="80"/>
  <c r="R769" i="80"/>
  <c r="L769" i="80"/>
  <c r="Q768" i="80"/>
  <c r="P768" i="80"/>
  <c r="Q767" i="80"/>
  <c r="P767" i="80"/>
  <c r="Q766" i="80"/>
  <c r="P766" i="80"/>
  <c r="Q765" i="80"/>
  <c r="P765" i="80"/>
  <c r="Q764" i="80"/>
  <c r="P764" i="80"/>
  <c r="AB763" i="80"/>
  <c r="AM763" i="80" s="1"/>
  <c r="I763" i="80" s="1"/>
  <c r="W763" i="80"/>
  <c r="Q763" i="80"/>
  <c r="P763" i="80"/>
  <c r="J763" i="80"/>
  <c r="H763" i="80"/>
  <c r="E763" i="80"/>
  <c r="R762" i="80"/>
  <c r="L762" i="80"/>
  <c r="Q761" i="80"/>
  <c r="P761" i="80"/>
  <c r="Q760" i="80"/>
  <c r="P760" i="80"/>
  <c r="Q759" i="80"/>
  <c r="P759" i="80"/>
  <c r="Q758" i="80"/>
  <c r="P758" i="80"/>
  <c r="Q757" i="80"/>
  <c r="P757" i="80"/>
  <c r="AB756" i="80"/>
  <c r="AM756" i="80" s="1"/>
  <c r="I756" i="80" s="1"/>
  <c r="W756" i="80"/>
  <c r="Q756" i="80"/>
  <c r="P756" i="80"/>
  <c r="H756" i="80"/>
  <c r="E756" i="80"/>
  <c r="R755" i="80"/>
  <c r="P877" i="80" s="1"/>
  <c r="L755" i="80"/>
  <c r="Q754" i="80"/>
  <c r="P754" i="80"/>
  <c r="Q753" i="80"/>
  <c r="P753" i="80"/>
  <c r="Q752" i="80"/>
  <c r="P752" i="80"/>
  <c r="Q751" i="80"/>
  <c r="P751" i="80"/>
  <c r="Q750" i="80"/>
  <c r="P750" i="80"/>
  <c r="AB749" i="80"/>
  <c r="AM749" i="80" s="1"/>
  <c r="I749" i="80" s="1"/>
  <c r="W749" i="80"/>
  <c r="Q749" i="80"/>
  <c r="P749" i="80"/>
  <c r="H749" i="80"/>
  <c r="E749" i="80"/>
  <c r="R748" i="80"/>
  <c r="P876" i="80" s="1"/>
  <c r="L748" i="80"/>
  <c r="Q747" i="80"/>
  <c r="P747" i="80"/>
  <c r="Q746" i="80"/>
  <c r="P746" i="80"/>
  <c r="Q745" i="80"/>
  <c r="P745" i="80"/>
  <c r="Q744" i="80"/>
  <c r="P744" i="80"/>
  <c r="Q743" i="80"/>
  <c r="P743" i="80"/>
  <c r="AB742" i="80"/>
  <c r="AM742" i="80" s="1"/>
  <c r="I742" i="80" s="1"/>
  <c r="W742" i="80"/>
  <c r="Q742" i="80"/>
  <c r="P742" i="80"/>
  <c r="H742" i="80"/>
  <c r="J742" i="80" s="1"/>
  <c r="E742" i="80"/>
  <c r="R741" i="80"/>
  <c r="L741" i="80"/>
  <c r="Q740" i="80"/>
  <c r="P740" i="80"/>
  <c r="Q739" i="80"/>
  <c r="P739" i="80"/>
  <c r="Q738" i="80"/>
  <c r="P738" i="80"/>
  <c r="Q737" i="80"/>
  <c r="P737" i="80"/>
  <c r="Q736" i="80"/>
  <c r="P736" i="80"/>
  <c r="AB735" i="80"/>
  <c r="AM735" i="80" s="1"/>
  <c r="I735" i="80" s="1"/>
  <c r="W735" i="80"/>
  <c r="Q735" i="80"/>
  <c r="P735" i="80"/>
  <c r="H735" i="80"/>
  <c r="E735" i="80"/>
  <c r="R734" i="80"/>
  <c r="L734" i="80"/>
  <c r="Q733" i="80"/>
  <c r="P733" i="80"/>
  <c r="Q732" i="80"/>
  <c r="P732" i="80"/>
  <c r="Q731" i="80"/>
  <c r="P731" i="80"/>
  <c r="Q730" i="80"/>
  <c r="P730" i="80"/>
  <c r="Q729" i="80"/>
  <c r="P729" i="80"/>
  <c r="AB728" i="80"/>
  <c r="AM728" i="80" s="1"/>
  <c r="I728" i="80" s="1"/>
  <c r="J728" i="80" s="1"/>
  <c r="W728" i="80"/>
  <c r="Q728" i="80"/>
  <c r="P728" i="80"/>
  <c r="H728" i="80"/>
  <c r="E728" i="80"/>
  <c r="R727" i="80"/>
  <c r="L727" i="80"/>
  <c r="Q726" i="80"/>
  <c r="P726" i="80"/>
  <c r="Q725" i="80"/>
  <c r="P725" i="80"/>
  <c r="Q724" i="80"/>
  <c r="P724" i="80"/>
  <c r="Q723" i="80"/>
  <c r="P723" i="80"/>
  <c r="Q722" i="80"/>
  <c r="P722" i="80"/>
  <c r="AB721" i="80"/>
  <c r="AM721" i="80" s="1"/>
  <c r="I721" i="80" s="1"/>
  <c r="W721" i="80"/>
  <c r="Q721" i="80"/>
  <c r="P721" i="80"/>
  <c r="J721" i="80"/>
  <c r="H721" i="80"/>
  <c r="E721" i="80"/>
  <c r="R720" i="80"/>
  <c r="L720" i="80"/>
  <c r="Q719" i="80"/>
  <c r="P719" i="80"/>
  <c r="Q718" i="80"/>
  <c r="P718" i="80"/>
  <c r="Q717" i="80"/>
  <c r="P717" i="80"/>
  <c r="Q716" i="80"/>
  <c r="P716" i="80"/>
  <c r="Q715" i="80"/>
  <c r="P715" i="80"/>
  <c r="AB714" i="80"/>
  <c r="AM714" i="80" s="1"/>
  <c r="I714" i="80" s="1"/>
  <c r="W714" i="80"/>
  <c r="Q714" i="80"/>
  <c r="P714" i="80"/>
  <c r="H714" i="80"/>
  <c r="E714" i="80"/>
  <c r="A714" i="80"/>
  <c r="A721" i="80" s="1"/>
  <c r="A728" i="80" s="1"/>
  <c r="A735" i="80" s="1"/>
  <c r="A742" i="80" s="1"/>
  <c r="A749" i="80" s="1"/>
  <c r="A756" i="80" s="1"/>
  <c r="A763" i="80" s="1"/>
  <c r="A770" i="80" s="1"/>
  <c r="A777" i="80" s="1"/>
  <c r="A778" i="80" s="1"/>
  <c r="A779" i="80" s="1"/>
  <c r="A780" i="80" s="1"/>
  <c r="A781" i="80" s="1"/>
  <c r="A782" i="80" s="1"/>
  <c r="A783" i="80" s="1"/>
  <c r="R713" i="80"/>
  <c r="L713" i="80"/>
  <c r="Q712" i="80"/>
  <c r="P712" i="80"/>
  <c r="Q711" i="80"/>
  <c r="P711" i="80"/>
  <c r="Q710" i="80"/>
  <c r="P710" i="80"/>
  <c r="Q709" i="80"/>
  <c r="P709" i="80"/>
  <c r="Q708" i="80"/>
  <c r="P708" i="80"/>
  <c r="AB707" i="80"/>
  <c r="AM707" i="80" s="1"/>
  <c r="W707" i="80"/>
  <c r="Q707" i="80"/>
  <c r="P707" i="80"/>
  <c r="I707" i="80"/>
  <c r="H707" i="80"/>
  <c r="E707" i="80"/>
  <c r="R705" i="80"/>
  <c r="L705" i="80"/>
  <c r="Q704" i="80"/>
  <c r="P704" i="80"/>
  <c r="Q703" i="80"/>
  <c r="P703" i="80"/>
  <c r="Q702" i="80"/>
  <c r="P702" i="80"/>
  <c r="Q701" i="80"/>
  <c r="P701" i="80"/>
  <c r="AM700" i="80"/>
  <c r="I700" i="80" s="1"/>
  <c r="AB700" i="80"/>
  <c r="W700" i="80"/>
  <c r="Q700" i="80"/>
  <c r="P700" i="80"/>
  <c r="H700" i="80"/>
  <c r="E700" i="80"/>
  <c r="R699" i="80"/>
  <c r="L699" i="80"/>
  <c r="Q698" i="80"/>
  <c r="P698" i="80"/>
  <c r="Q697" i="80"/>
  <c r="P697" i="80"/>
  <c r="Q696" i="80"/>
  <c r="P696" i="80"/>
  <c r="Q695" i="80"/>
  <c r="P695" i="80"/>
  <c r="AB694" i="80"/>
  <c r="AM694" i="80" s="1"/>
  <c r="I694" i="80" s="1"/>
  <c r="J694" i="80" s="1"/>
  <c r="W694" i="80"/>
  <c r="Q694" i="80"/>
  <c r="P694" i="80"/>
  <c r="H694" i="80"/>
  <c r="E694" i="80"/>
  <c r="R693" i="80"/>
  <c r="L693" i="80"/>
  <c r="Q692" i="80"/>
  <c r="P692" i="80"/>
  <c r="Q691" i="80"/>
  <c r="P691" i="80"/>
  <c r="Q690" i="80"/>
  <c r="P690" i="80"/>
  <c r="Q689" i="80"/>
  <c r="P689" i="80"/>
  <c r="AB688" i="80"/>
  <c r="AM688" i="80" s="1"/>
  <c r="I688" i="80" s="1"/>
  <c r="W688" i="80"/>
  <c r="Q688" i="80"/>
  <c r="P688" i="80"/>
  <c r="H688" i="80"/>
  <c r="E688" i="80"/>
  <c r="R687" i="80"/>
  <c r="L687" i="80"/>
  <c r="Q686" i="80"/>
  <c r="P686" i="80"/>
  <c r="Q685" i="80"/>
  <c r="P685" i="80"/>
  <c r="Q684" i="80"/>
  <c r="P684" i="80"/>
  <c r="Q683" i="80"/>
  <c r="P683" i="80"/>
  <c r="AB682" i="80"/>
  <c r="AM682" i="80" s="1"/>
  <c r="I682" i="80" s="1"/>
  <c r="W682" i="80"/>
  <c r="Q682" i="80"/>
  <c r="P682" i="80"/>
  <c r="H682" i="80"/>
  <c r="E682" i="80"/>
  <c r="R681" i="80"/>
  <c r="L681" i="80"/>
  <c r="Q680" i="80"/>
  <c r="P680" i="80"/>
  <c r="Q679" i="80"/>
  <c r="P679" i="80"/>
  <c r="Q678" i="80"/>
  <c r="P678" i="80"/>
  <c r="Q677" i="80"/>
  <c r="P677" i="80"/>
  <c r="AM676" i="80"/>
  <c r="AB676" i="80"/>
  <c r="W676" i="80"/>
  <c r="Q676" i="80"/>
  <c r="P676" i="80"/>
  <c r="I676" i="80"/>
  <c r="H676" i="80"/>
  <c r="J676" i="80" s="1"/>
  <c r="E676" i="80"/>
  <c r="R675" i="80"/>
  <c r="L675" i="80"/>
  <c r="Q674" i="80"/>
  <c r="P674" i="80"/>
  <c r="Q673" i="80"/>
  <c r="P673" i="80"/>
  <c r="Q672" i="80"/>
  <c r="P672" i="80"/>
  <c r="Q671" i="80"/>
  <c r="P671" i="80"/>
  <c r="AB670" i="80"/>
  <c r="AM670" i="80" s="1"/>
  <c r="I670" i="80" s="1"/>
  <c r="W670" i="80"/>
  <c r="Q670" i="80"/>
  <c r="P670" i="80"/>
  <c r="H670" i="80"/>
  <c r="E670" i="80"/>
  <c r="R669" i="80"/>
  <c r="L669" i="80"/>
  <c r="Q668" i="80"/>
  <c r="P668" i="80"/>
  <c r="Q667" i="80"/>
  <c r="P667" i="80"/>
  <c r="Q666" i="80"/>
  <c r="P666" i="80"/>
  <c r="Q665" i="80"/>
  <c r="P665" i="80"/>
  <c r="AB664" i="80"/>
  <c r="AM664" i="80" s="1"/>
  <c r="I664" i="80" s="1"/>
  <c r="W664" i="80"/>
  <c r="Q664" i="80"/>
  <c r="P664" i="80"/>
  <c r="H664" i="80"/>
  <c r="E664" i="80"/>
  <c r="R663" i="80"/>
  <c r="L663" i="80"/>
  <c r="Q662" i="80"/>
  <c r="P662" i="80"/>
  <c r="Q661" i="80"/>
  <c r="P661" i="80"/>
  <c r="Q660" i="80"/>
  <c r="P660" i="80"/>
  <c r="Q659" i="80"/>
  <c r="P659" i="80"/>
  <c r="AB658" i="80"/>
  <c r="AM658" i="80" s="1"/>
  <c r="I658" i="80" s="1"/>
  <c r="W658" i="80"/>
  <c r="Q658" i="80"/>
  <c r="P658" i="80"/>
  <c r="H658" i="80"/>
  <c r="J658" i="80" s="1"/>
  <c r="E658" i="80"/>
  <c r="R657" i="80"/>
  <c r="L657" i="80"/>
  <c r="Q656" i="80"/>
  <c r="P656" i="80"/>
  <c r="Q655" i="80"/>
  <c r="P655" i="80"/>
  <c r="Q654" i="80"/>
  <c r="P654" i="80"/>
  <c r="Q653" i="80"/>
  <c r="P653" i="80"/>
  <c r="AB652" i="80"/>
  <c r="AM652" i="80" s="1"/>
  <c r="I652" i="80" s="1"/>
  <c r="W652" i="80"/>
  <c r="Q652" i="80"/>
  <c r="P652" i="80"/>
  <c r="J652" i="80"/>
  <c r="H652" i="80"/>
  <c r="E652" i="80"/>
  <c r="R651" i="80"/>
  <c r="L651" i="80"/>
  <c r="Q650" i="80"/>
  <c r="P650" i="80"/>
  <c r="Q649" i="80"/>
  <c r="P649" i="80"/>
  <c r="Q648" i="80"/>
  <c r="P648" i="80"/>
  <c r="Q647" i="80"/>
  <c r="P647" i="80"/>
  <c r="AB646" i="80"/>
  <c r="AM646" i="80" s="1"/>
  <c r="I646" i="80" s="1"/>
  <c r="W646" i="80"/>
  <c r="Q646" i="80"/>
  <c r="P646" i="80"/>
  <c r="H646" i="80"/>
  <c r="E646" i="80"/>
  <c r="R645" i="80"/>
  <c r="L645" i="80"/>
  <c r="Q644" i="80"/>
  <c r="P644" i="80"/>
  <c r="Q643" i="80"/>
  <c r="P643" i="80"/>
  <c r="Q642" i="80"/>
  <c r="P642" i="80"/>
  <c r="Q641" i="80"/>
  <c r="P641" i="80"/>
  <c r="AB640" i="80"/>
  <c r="AM640" i="80" s="1"/>
  <c r="I640" i="80" s="1"/>
  <c r="W640" i="80"/>
  <c r="Q640" i="80"/>
  <c r="P640" i="80"/>
  <c r="H640" i="80"/>
  <c r="J640" i="80" s="1"/>
  <c r="E640" i="80"/>
  <c r="A640" i="80"/>
  <c r="A646" i="80" s="1"/>
  <c r="A652" i="80" s="1"/>
  <c r="A658" i="80" s="1"/>
  <c r="A664" i="80" s="1"/>
  <c r="A670" i="80" s="1"/>
  <c r="A676" i="80" s="1"/>
  <c r="A682" i="80" s="1"/>
  <c r="A688" i="80" s="1"/>
  <c r="A694" i="80" s="1"/>
  <c r="A700" i="80" s="1"/>
  <c r="R639" i="80"/>
  <c r="L639" i="80"/>
  <c r="Q638" i="80"/>
  <c r="P638" i="80"/>
  <c r="Q637" i="80"/>
  <c r="P637" i="80"/>
  <c r="Q636" i="80"/>
  <c r="P636" i="80"/>
  <c r="Q635" i="80"/>
  <c r="P635" i="80"/>
  <c r="AB634" i="80"/>
  <c r="AM634" i="80" s="1"/>
  <c r="I634" i="80" s="1"/>
  <c r="J634" i="80" s="1"/>
  <c r="W634" i="80"/>
  <c r="Q634" i="80"/>
  <c r="P634" i="80"/>
  <c r="H634" i="80"/>
  <c r="E634" i="80"/>
  <c r="R632" i="80"/>
  <c r="L632" i="80"/>
  <c r="Q631" i="80"/>
  <c r="P631" i="80"/>
  <c r="Q630" i="80"/>
  <c r="P630" i="80"/>
  <c r="Q629" i="80"/>
  <c r="P629" i="80"/>
  <c r="Q628" i="80"/>
  <c r="P628" i="80"/>
  <c r="AB627" i="80"/>
  <c r="AM627" i="80" s="1"/>
  <c r="I627" i="80" s="1"/>
  <c r="Q627" i="80"/>
  <c r="P627" i="80"/>
  <c r="H627" i="80"/>
  <c r="AW627" i="80" s="1"/>
  <c r="E627" i="80"/>
  <c r="R626" i="80"/>
  <c r="L626" i="80"/>
  <c r="Q625" i="80"/>
  <c r="P625" i="80"/>
  <c r="Q624" i="80"/>
  <c r="P624" i="80"/>
  <c r="Q623" i="80"/>
  <c r="P623" i="80"/>
  <c r="Q622" i="80"/>
  <c r="P622" i="80"/>
  <c r="AB621" i="80"/>
  <c r="AM621" i="80" s="1"/>
  <c r="I621" i="80" s="1"/>
  <c r="Q621" i="80"/>
  <c r="P621" i="80"/>
  <c r="H621" i="80"/>
  <c r="AW621" i="80" s="1"/>
  <c r="E621" i="80"/>
  <c r="R620" i="80"/>
  <c r="L620" i="80"/>
  <c r="Q619" i="80"/>
  <c r="P619" i="80"/>
  <c r="Q618" i="80"/>
  <c r="P618" i="80"/>
  <c r="Q617" i="80"/>
  <c r="P617" i="80"/>
  <c r="Q616" i="80"/>
  <c r="P616" i="80"/>
  <c r="AB615" i="80"/>
  <c r="AM615" i="80" s="1"/>
  <c r="I615" i="80" s="1"/>
  <c r="Q615" i="80"/>
  <c r="P615" i="80"/>
  <c r="H615" i="80"/>
  <c r="AW615" i="80" s="1"/>
  <c r="E615" i="80"/>
  <c r="R614" i="80"/>
  <c r="L614" i="80"/>
  <c r="Q613" i="80"/>
  <c r="P613" i="80"/>
  <c r="Q612" i="80"/>
  <c r="P612" i="80"/>
  <c r="Q611" i="80"/>
  <c r="P611" i="80"/>
  <c r="Q610" i="80"/>
  <c r="P610" i="80"/>
  <c r="AB609" i="80"/>
  <c r="AM609" i="80" s="1"/>
  <c r="I609" i="80" s="1"/>
  <c r="Q609" i="80"/>
  <c r="P609" i="80"/>
  <c r="H609" i="80"/>
  <c r="AW609" i="80" s="1"/>
  <c r="E609" i="80"/>
  <c r="R608" i="80"/>
  <c r="P852" i="80" s="1"/>
  <c r="L608" i="80"/>
  <c r="Q607" i="80"/>
  <c r="P607" i="80"/>
  <c r="Q606" i="80"/>
  <c r="P606" i="80"/>
  <c r="Q605" i="80"/>
  <c r="P605" i="80"/>
  <c r="Q604" i="80"/>
  <c r="P604" i="80"/>
  <c r="AB603" i="80"/>
  <c r="AM603" i="80" s="1"/>
  <c r="I603" i="80" s="1"/>
  <c r="Q603" i="80"/>
  <c r="P603" i="80"/>
  <c r="H603" i="80"/>
  <c r="AW603" i="80" s="1"/>
  <c r="E603" i="80"/>
  <c r="R602" i="80"/>
  <c r="L602" i="80"/>
  <c r="Q601" i="80"/>
  <c r="P601" i="80"/>
  <c r="Q600" i="80"/>
  <c r="P600" i="80"/>
  <c r="Q599" i="80"/>
  <c r="P599" i="80"/>
  <c r="Q598" i="80"/>
  <c r="P598" i="80"/>
  <c r="AB597" i="80"/>
  <c r="AM597" i="80" s="1"/>
  <c r="I597" i="80" s="1"/>
  <c r="Q597" i="80"/>
  <c r="P597" i="80"/>
  <c r="H597" i="80"/>
  <c r="AW597" i="80" s="1"/>
  <c r="E597" i="80"/>
  <c r="R596" i="80"/>
  <c r="L596" i="80"/>
  <c r="Q595" i="80"/>
  <c r="P595" i="80"/>
  <c r="Q594" i="80"/>
  <c r="P594" i="80"/>
  <c r="Q593" i="80"/>
  <c r="P593" i="80"/>
  <c r="Q592" i="80"/>
  <c r="P592" i="80"/>
  <c r="AW591" i="80"/>
  <c r="AB591" i="80"/>
  <c r="AM591" i="80" s="1"/>
  <c r="I591" i="80" s="1"/>
  <c r="Q591" i="80"/>
  <c r="P591" i="80"/>
  <c r="H591" i="80"/>
  <c r="E591" i="80"/>
  <c r="R590" i="80"/>
  <c r="L590" i="80"/>
  <c r="Q589" i="80"/>
  <c r="P589" i="80"/>
  <c r="Q588" i="80"/>
  <c r="P588" i="80"/>
  <c r="Q587" i="80"/>
  <c r="P587" i="80"/>
  <c r="Q586" i="80"/>
  <c r="P586" i="80"/>
  <c r="AM585" i="80"/>
  <c r="I585" i="80" s="1"/>
  <c r="AB585" i="80"/>
  <c r="Q585" i="80"/>
  <c r="P585" i="80"/>
  <c r="H585" i="80"/>
  <c r="AW585" i="80" s="1"/>
  <c r="E585" i="80"/>
  <c r="R584" i="80"/>
  <c r="L584" i="80"/>
  <c r="Q583" i="80"/>
  <c r="P583" i="80"/>
  <c r="Q582" i="80"/>
  <c r="P582" i="80"/>
  <c r="Q581" i="80"/>
  <c r="P581" i="80"/>
  <c r="Q580" i="80"/>
  <c r="P580" i="80"/>
  <c r="AB579" i="80"/>
  <c r="AM579" i="80" s="1"/>
  <c r="Q579" i="80"/>
  <c r="P579" i="80"/>
  <c r="I579" i="80"/>
  <c r="H579" i="80"/>
  <c r="AW579" i="80" s="1"/>
  <c r="E579" i="80"/>
  <c r="R578" i="80"/>
  <c r="L578" i="80"/>
  <c r="Q577" i="80"/>
  <c r="P577" i="80"/>
  <c r="Q576" i="80"/>
  <c r="P576" i="80"/>
  <c r="Q575" i="80"/>
  <c r="P575" i="80"/>
  <c r="Q574" i="80"/>
  <c r="P574" i="80"/>
  <c r="AB573" i="80"/>
  <c r="AM573" i="80" s="1"/>
  <c r="I573" i="80" s="1"/>
  <c r="Q573" i="80"/>
  <c r="P573" i="80"/>
  <c r="H573" i="80"/>
  <c r="E573" i="80"/>
  <c r="R572" i="80"/>
  <c r="L572" i="80"/>
  <c r="Q571" i="80"/>
  <c r="P571" i="80"/>
  <c r="D571" i="80"/>
  <c r="Q570" i="80"/>
  <c r="P570" i="80"/>
  <c r="Q569" i="80"/>
  <c r="P569" i="80"/>
  <c r="Q568" i="80"/>
  <c r="P568" i="80"/>
  <c r="AM567" i="80"/>
  <c r="I567" i="80" s="1"/>
  <c r="AB567" i="80"/>
  <c r="Q567" i="80"/>
  <c r="P567" i="80"/>
  <c r="H567" i="80"/>
  <c r="AW567" i="80" s="1"/>
  <c r="E567" i="80"/>
  <c r="R566" i="80"/>
  <c r="L566" i="80"/>
  <c r="Q565" i="80"/>
  <c r="P565" i="80"/>
  <c r="D565" i="80"/>
  <c r="Q564" i="80"/>
  <c r="P564" i="80"/>
  <c r="Q563" i="80"/>
  <c r="P563" i="80"/>
  <c r="Q562" i="80"/>
  <c r="P562" i="80"/>
  <c r="AB561" i="80"/>
  <c r="AM561" i="80" s="1"/>
  <c r="I561" i="80" s="1"/>
  <c r="Q561" i="80"/>
  <c r="P561" i="80"/>
  <c r="H561" i="80"/>
  <c r="AW561" i="80" s="1"/>
  <c r="E561" i="80"/>
  <c r="R560" i="80"/>
  <c r="L560" i="80"/>
  <c r="Q559" i="80"/>
  <c r="P559" i="80"/>
  <c r="Q558" i="80"/>
  <c r="P558" i="80"/>
  <c r="Q557" i="80"/>
  <c r="P557" i="80"/>
  <c r="Q556" i="80"/>
  <c r="P556" i="80"/>
  <c r="AB555" i="80"/>
  <c r="AM555" i="80" s="1"/>
  <c r="I555" i="80" s="1"/>
  <c r="Q555" i="80"/>
  <c r="P555" i="80"/>
  <c r="H555" i="80"/>
  <c r="AW555" i="80" s="1"/>
  <c r="E555" i="80"/>
  <c r="R554" i="80"/>
  <c r="L554" i="80"/>
  <c r="Q553" i="80"/>
  <c r="P553" i="80"/>
  <c r="Q552" i="80"/>
  <c r="P552" i="80"/>
  <c r="Q551" i="80"/>
  <c r="P551" i="80"/>
  <c r="Q550" i="80"/>
  <c r="P550" i="80"/>
  <c r="AM549" i="80"/>
  <c r="AB549" i="80"/>
  <c r="Q549" i="80"/>
  <c r="P549" i="80"/>
  <c r="I549" i="80"/>
  <c r="H549" i="80"/>
  <c r="E549" i="80"/>
  <c r="R548" i="80"/>
  <c r="L548" i="80"/>
  <c r="Q547" i="80"/>
  <c r="P547" i="80"/>
  <c r="Q546" i="80"/>
  <c r="P546" i="80"/>
  <c r="Q545" i="80"/>
  <c r="P545" i="80"/>
  <c r="Q544" i="80"/>
  <c r="P544" i="80"/>
  <c r="AB543" i="80"/>
  <c r="AM543" i="80" s="1"/>
  <c r="I543" i="80" s="1"/>
  <c r="J543" i="80" s="1"/>
  <c r="Q543" i="80"/>
  <c r="P543" i="80"/>
  <c r="H543" i="80"/>
  <c r="AW543" i="80" s="1"/>
  <c r="E543" i="80"/>
  <c r="R542" i="80"/>
  <c r="P841" i="80" s="1"/>
  <c r="L542" i="80"/>
  <c r="Q541" i="80"/>
  <c r="P541" i="80"/>
  <c r="Q540" i="80"/>
  <c r="P540" i="80"/>
  <c r="Q539" i="80"/>
  <c r="P539" i="80"/>
  <c r="Q538" i="80"/>
  <c r="P538" i="80"/>
  <c r="AB537" i="80"/>
  <c r="AM537" i="80" s="1"/>
  <c r="I537" i="80" s="1"/>
  <c r="Q537" i="80"/>
  <c r="P537" i="80"/>
  <c r="H537" i="80"/>
  <c r="AW537" i="80" s="1"/>
  <c r="E537" i="80"/>
  <c r="R536" i="80"/>
  <c r="L536" i="80"/>
  <c r="Q535" i="80"/>
  <c r="P535" i="80"/>
  <c r="Q534" i="80"/>
  <c r="P534" i="80"/>
  <c r="Q533" i="80"/>
  <c r="P533" i="80"/>
  <c r="Q532" i="80"/>
  <c r="P532" i="80"/>
  <c r="AB531" i="80"/>
  <c r="AM531" i="80" s="1"/>
  <c r="I531" i="80" s="1"/>
  <c r="Q531" i="80"/>
  <c r="P531" i="80"/>
  <c r="H531" i="80"/>
  <c r="E531" i="80"/>
  <c r="R530" i="80"/>
  <c r="L530" i="80"/>
  <c r="Q529" i="80"/>
  <c r="P529" i="80"/>
  <c r="Q528" i="80"/>
  <c r="P528" i="80"/>
  <c r="Q527" i="80"/>
  <c r="P527" i="80"/>
  <c r="Q526" i="80"/>
  <c r="P526" i="80"/>
  <c r="AB525" i="80"/>
  <c r="AM525" i="80" s="1"/>
  <c r="I525" i="80" s="1"/>
  <c r="Q525" i="80"/>
  <c r="P525" i="80"/>
  <c r="H525" i="80"/>
  <c r="AW525" i="80" s="1"/>
  <c r="E525" i="80"/>
  <c r="R524" i="80"/>
  <c r="L524" i="80"/>
  <c r="Q523" i="80"/>
  <c r="P523" i="80"/>
  <c r="Q522" i="80"/>
  <c r="P522" i="80"/>
  <c r="Q521" i="80"/>
  <c r="P521" i="80"/>
  <c r="Q520" i="80"/>
  <c r="P520" i="80"/>
  <c r="AB519" i="80"/>
  <c r="AM519" i="80" s="1"/>
  <c r="Q519" i="80"/>
  <c r="P519" i="80"/>
  <c r="I519" i="80"/>
  <c r="H519" i="80"/>
  <c r="AW519" i="80" s="1"/>
  <c r="E519" i="80"/>
  <c r="R518" i="80"/>
  <c r="P837" i="80" s="1"/>
  <c r="L518" i="80"/>
  <c r="Q517" i="80"/>
  <c r="P517" i="80"/>
  <c r="Q516" i="80"/>
  <c r="P516" i="80"/>
  <c r="Q515" i="80"/>
  <c r="P515" i="80"/>
  <c r="Q514" i="80"/>
  <c r="P514" i="80"/>
  <c r="AW513" i="80"/>
  <c r="AB513" i="80"/>
  <c r="AM513" i="80" s="1"/>
  <c r="I513" i="80" s="1"/>
  <c r="Q513" i="80"/>
  <c r="P513" i="80"/>
  <c r="H513" i="80"/>
  <c r="E513" i="80"/>
  <c r="R512" i="80"/>
  <c r="L512" i="80"/>
  <c r="Q511" i="80"/>
  <c r="P511" i="80"/>
  <c r="Q510" i="80"/>
  <c r="P510" i="80"/>
  <c r="Q509" i="80"/>
  <c r="P509" i="80"/>
  <c r="Q508" i="80"/>
  <c r="P508" i="80"/>
  <c r="AB507" i="80"/>
  <c r="AM507" i="80" s="1"/>
  <c r="I507" i="80" s="1"/>
  <c r="Q507" i="80"/>
  <c r="P507" i="80"/>
  <c r="H507" i="80"/>
  <c r="E507" i="80"/>
  <c r="R506" i="80"/>
  <c r="L506" i="80"/>
  <c r="Q505" i="80"/>
  <c r="P505" i="80"/>
  <c r="Q504" i="80"/>
  <c r="P504" i="80"/>
  <c r="Q503" i="80"/>
  <c r="P503" i="80"/>
  <c r="Q502" i="80"/>
  <c r="P502" i="80"/>
  <c r="AW501" i="80"/>
  <c r="AB501" i="80"/>
  <c r="AM501" i="80" s="1"/>
  <c r="I501" i="80" s="1"/>
  <c r="Q501" i="80"/>
  <c r="P501" i="80"/>
  <c r="H501" i="80"/>
  <c r="E501" i="80"/>
  <c r="R500" i="80"/>
  <c r="L500" i="80"/>
  <c r="Q499" i="80"/>
  <c r="P499" i="80"/>
  <c r="Q498" i="80"/>
  <c r="P498" i="80"/>
  <c r="Q497" i="80"/>
  <c r="P497" i="80"/>
  <c r="Q496" i="80"/>
  <c r="P496" i="80"/>
  <c r="AW495" i="80"/>
  <c r="AB495" i="80"/>
  <c r="AM495" i="80" s="1"/>
  <c r="I495" i="80" s="1"/>
  <c r="Q495" i="80"/>
  <c r="P495" i="80"/>
  <c r="H495" i="80"/>
  <c r="E495" i="80"/>
  <c r="R494" i="80"/>
  <c r="L494" i="80"/>
  <c r="Q493" i="80"/>
  <c r="P493" i="80"/>
  <c r="Q492" i="80"/>
  <c r="P492" i="80"/>
  <c r="Q491" i="80"/>
  <c r="P491" i="80"/>
  <c r="Q490" i="80"/>
  <c r="P490" i="80"/>
  <c r="AB489" i="80"/>
  <c r="AM489" i="80" s="1"/>
  <c r="I489" i="80" s="1"/>
  <c r="Q489" i="80"/>
  <c r="P489" i="80"/>
  <c r="H489" i="80"/>
  <c r="E489" i="80"/>
  <c r="R488" i="80"/>
  <c r="L488" i="80"/>
  <c r="Q487" i="80"/>
  <c r="P487" i="80"/>
  <c r="Q486" i="80"/>
  <c r="P486" i="80"/>
  <c r="Q485" i="80"/>
  <c r="P485" i="80"/>
  <c r="Q484" i="80"/>
  <c r="P484" i="80"/>
  <c r="AB483" i="80"/>
  <c r="AM483" i="80" s="1"/>
  <c r="I483" i="80" s="1"/>
  <c r="Q483" i="80"/>
  <c r="P483" i="80"/>
  <c r="H483" i="80"/>
  <c r="AW483" i="80" s="1"/>
  <c r="E483" i="80"/>
  <c r="R482" i="80"/>
  <c r="P831" i="80" s="1"/>
  <c r="L482" i="80"/>
  <c r="Q481" i="80"/>
  <c r="P481" i="80"/>
  <c r="Q480" i="80"/>
  <c r="P480" i="80"/>
  <c r="Q479" i="80"/>
  <c r="P479" i="80"/>
  <c r="Q478" i="80"/>
  <c r="P478" i="80"/>
  <c r="AB477" i="80"/>
  <c r="AM477" i="80" s="1"/>
  <c r="I477" i="80" s="1"/>
  <c r="Q477" i="80"/>
  <c r="P477" i="80"/>
  <c r="H477" i="80"/>
  <c r="AW477" i="80" s="1"/>
  <c r="E477" i="80"/>
  <c r="R476" i="80"/>
  <c r="L476" i="80"/>
  <c r="Q475" i="80"/>
  <c r="P475" i="80"/>
  <c r="Q474" i="80"/>
  <c r="P474" i="80"/>
  <c r="Q473" i="80"/>
  <c r="P473" i="80"/>
  <c r="Q472" i="80"/>
  <c r="P472" i="80"/>
  <c r="AB471" i="80"/>
  <c r="AM471" i="80" s="1"/>
  <c r="I471" i="80" s="1"/>
  <c r="Q471" i="80"/>
  <c r="P471" i="80"/>
  <c r="H471" i="80"/>
  <c r="E471" i="80"/>
  <c r="R470" i="80"/>
  <c r="P829" i="80" s="1"/>
  <c r="L470" i="80"/>
  <c r="Q469" i="80"/>
  <c r="P469" i="80"/>
  <c r="Q468" i="80"/>
  <c r="P468" i="80"/>
  <c r="Q467" i="80"/>
  <c r="P467" i="80"/>
  <c r="Q466" i="80"/>
  <c r="P466" i="80"/>
  <c r="AW465" i="80"/>
  <c r="AB465" i="80"/>
  <c r="AM465" i="80" s="1"/>
  <c r="I465" i="80" s="1"/>
  <c r="Q465" i="80"/>
  <c r="P465" i="80"/>
  <c r="H465" i="80"/>
  <c r="E465" i="80"/>
  <c r="R464" i="80"/>
  <c r="L464" i="80"/>
  <c r="Q463" i="80"/>
  <c r="P463" i="80"/>
  <c r="Q462" i="80"/>
  <c r="P462" i="80"/>
  <c r="Q461" i="80"/>
  <c r="P461" i="80"/>
  <c r="Q460" i="80"/>
  <c r="P460" i="80"/>
  <c r="AW459" i="80"/>
  <c r="AB459" i="80"/>
  <c r="AM459" i="80" s="1"/>
  <c r="I459" i="80" s="1"/>
  <c r="Q459" i="80"/>
  <c r="P459" i="80"/>
  <c r="H459" i="80"/>
  <c r="E459" i="80"/>
  <c r="R458" i="80"/>
  <c r="L458" i="80"/>
  <c r="AW453" i="80"/>
  <c r="AB453" i="80"/>
  <c r="AM453" i="80" s="1"/>
  <c r="I453" i="80" s="1"/>
  <c r="H453" i="80"/>
  <c r="E453" i="80"/>
  <c r="R452" i="80"/>
  <c r="L452" i="80"/>
  <c r="Q451" i="80"/>
  <c r="P451" i="80"/>
  <c r="Q450" i="80"/>
  <c r="P450" i="80"/>
  <c r="Q449" i="80"/>
  <c r="P449" i="80"/>
  <c r="Q448" i="80"/>
  <c r="P448" i="80"/>
  <c r="AW447" i="80"/>
  <c r="AB447" i="80"/>
  <c r="AM447" i="80" s="1"/>
  <c r="I447" i="80" s="1"/>
  <c r="Q447" i="80"/>
  <c r="P447" i="80"/>
  <c r="H447" i="80"/>
  <c r="E447" i="80"/>
  <c r="A447" i="80"/>
  <c r="A453" i="80" s="1"/>
  <c r="A459" i="80" s="1"/>
  <c r="A465" i="80" s="1"/>
  <c r="A471" i="80" s="1"/>
  <c r="A477" i="80" s="1"/>
  <c r="A483" i="80" s="1"/>
  <c r="A489" i="80" s="1"/>
  <c r="A495" i="80" s="1"/>
  <c r="A501" i="80" s="1"/>
  <c r="A507" i="80" s="1"/>
  <c r="A513" i="80" s="1"/>
  <c r="A519" i="80" s="1"/>
  <c r="A525" i="80" s="1"/>
  <c r="A531" i="80" s="1"/>
  <c r="A537" i="80" s="1"/>
  <c r="A543" i="80" s="1"/>
  <c r="A549" i="80" s="1"/>
  <c r="A555" i="80" s="1"/>
  <c r="A561" i="80" s="1"/>
  <c r="A567" i="80" s="1"/>
  <c r="A573" i="80" s="1"/>
  <c r="A579" i="80" s="1"/>
  <c r="A585" i="80" s="1"/>
  <c r="A591" i="80" s="1"/>
  <c r="A597" i="80" s="1"/>
  <c r="A603" i="80" s="1"/>
  <c r="A609" i="80" s="1"/>
  <c r="A615" i="80" s="1"/>
  <c r="A621" i="80" s="1"/>
  <c r="A627" i="80" s="1"/>
  <c r="R446" i="80"/>
  <c r="L446" i="80"/>
  <c r="Q445" i="80"/>
  <c r="P445" i="80"/>
  <c r="Q444" i="80"/>
  <c r="P444" i="80"/>
  <c r="Q443" i="80"/>
  <c r="P443" i="80"/>
  <c r="Q442" i="80"/>
  <c r="P442" i="80"/>
  <c r="AW441" i="80"/>
  <c r="AB441" i="80"/>
  <c r="AM441" i="80" s="1"/>
  <c r="I441" i="80" s="1"/>
  <c r="Q441" i="80"/>
  <c r="P441" i="80"/>
  <c r="H441" i="80"/>
  <c r="E441" i="80"/>
  <c r="R440" i="80"/>
  <c r="L440" i="80"/>
  <c r="Q439" i="80"/>
  <c r="P439" i="80"/>
  <c r="Q438" i="80"/>
  <c r="P438" i="80"/>
  <c r="Q437" i="80"/>
  <c r="P437" i="80"/>
  <c r="Q436" i="80"/>
  <c r="P436" i="80"/>
  <c r="AB435" i="80"/>
  <c r="AM435" i="80" s="1"/>
  <c r="I435" i="80" s="1"/>
  <c r="Q435" i="80"/>
  <c r="P435" i="80"/>
  <c r="H435" i="80"/>
  <c r="E435" i="80"/>
  <c r="R434" i="80"/>
  <c r="L434" i="80"/>
  <c r="Q433" i="80"/>
  <c r="P433" i="80"/>
  <c r="Q432" i="80"/>
  <c r="P432" i="80"/>
  <c r="Q431" i="80"/>
  <c r="P431" i="80"/>
  <c r="Q430" i="80"/>
  <c r="P430" i="80"/>
  <c r="AM429" i="80"/>
  <c r="AB429" i="80"/>
  <c r="Q429" i="80"/>
  <c r="P429" i="80"/>
  <c r="I429" i="80"/>
  <c r="H429" i="80"/>
  <c r="AW429" i="80" s="1"/>
  <c r="E429" i="80"/>
  <c r="R428" i="80"/>
  <c r="P822" i="80" s="1"/>
  <c r="L428" i="80"/>
  <c r="Q427" i="80"/>
  <c r="P427" i="80"/>
  <c r="Q426" i="80"/>
  <c r="P426" i="80"/>
  <c r="Q425" i="80"/>
  <c r="P425" i="80"/>
  <c r="Q424" i="80"/>
  <c r="P424" i="80"/>
  <c r="AB423" i="80"/>
  <c r="AM423" i="80" s="1"/>
  <c r="Q423" i="80"/>
  <c r="P423" i="80"/>
  <c r="I423" i="80"/>
  <c r="J423" i="80" s="1"/>
  <c r="H423" i="80"/>
  <c r="AW423" i="80" s="1"/>
  <c r="E423" i="80"/>
  <c r="A423" i="80"/>
  <c r="A429" i="80" s="1"/>
  <c r="A435" i="80" s="1"/>
  <c r="A441" i="80" s="1"/>
  <c r="R422" i="80"/>
  <c r="P821" i="80" s="1"/>
  <c r="L422" i="80"/>
  <c r="Q421" i="80"/>
  <c r="P421" i="80"/>
  <c r="Q420" i="80"/>
  <c r="P420" i="80"/>
  <c r="Q419" i="80"/>
  <c r="P419" i="80"/>
  <c r="Q418" i="80"/>
  <c r="P418" i="80"/>
  <c r="AM417" i="80"/>
  <c r="I417" i="80" s="1"/>
  <c r="AB417" i="80"/>
  <c r="Q417" i="80"/>
  <c r="P417" i="80"/>
  <c r="H417" i="80"/>
  <c r="AW417" i="80" s="1"/>
  <c r="E417" i="80"/>
  <c r="R409" i="80"/>
  <c r="L409" i="80"/>
  <c r="Q408" i="80"/>
  <c r="P408" i="80"/>
  <c r="Q407" i="80"/>
  <c r="P407" i="80"/>
  <c r="Q406" i="80"/>
  <c r="P406" i="80"/>
  <c r="AM405" i="80"/>
  <c r="J405" i="80" s="1"/>
  <c r="Q405" i="80"/>
  <c r="P405" i="80"/>
  <c r="G405" i="80"/>
  <c r="E897" i="80" s="1"/>
  <c r="R404" i="80"/>
  <c r="L404" i="80"/>
  <c r="Q403" i="80"/>
  <c r="P403" i="80"/>
  <c r="Q402" i="80"/>
  <c r="P402" i="80"/>
  <c r="Q401" i="80"/>
  <c r="P401" i="80"/>
  <c r="AM400" i="80"/>
  <c r="J400" i="80" s="1"/>
  <c r="Q400" i="80"/>
  <c r="P400" i="80"/>
  <c r="G400" i="80"/>
  <c r="E896" i="80" s="1"/>
  <c r="R399" i="80"/>
  <c r="L399" i="80"/>
  <c r="Q398" i="80"/>
  <c r="P398" i="80"/>
  <c r="Q397" i="80"/>
  <c r="P397" i="80"/>
  <c r="Q396" i="80"/>
  <c r="P396" i="80"/>
  <c r="AM395" i="80"/>
  <c r="Q395" i="80"/>
  <c r="P395" i="80"/>
  <c r="J395" i="80"/>
  <c r="G395" i="80"/>
  <c r="E895" i="80" s="1"/>
  <c r="R394" i="80"/>
  <c r="L394" i="80"/>
  <c r="Q393" i="80"/>
  <c r="P393" i="80"/>
  <c r="Q392" i="80"/>
  <c r="P392" i="80"/>
  <c r="Q391" i="80"/>
  <c r="P391" i="80"/>
  <c r="AM390" i="80"/>
  <c r="J390" i="80" s="1"/>
  <c r="Q390" i="80"/>
  <c r="P390" i="80"/>
  <c r="G390" i="80"/>
  <c r="E894" i="80" s="1"/>
  <c r="R389" i="80"/>
  <c r="L389" i="80"/>
  <c r="Q388" i="80"/>
  <c r="P388" i="80"/>
  <c r="Q387" i="80"/>
  <c r="P387" i="80"/>
  <c r="Q386" i="80"/>
  <c r="P386" i="80"/>
  <c r="AM385" i="80"/>
  <c r="J385" i="80" s="1"/>
  <c r="Q385" i="80"/>
  <c r="P385" i="80"/>
  <c r="G385" i="80"/>
  <c r="E893" i="80" s="1"/>
  <c r="AB379" i="80"/>
  <c r="AM379" i="80" s="1"/>
  <c r="J379" i="80" s="1"/>
  <c r="Q379" i="80"/>
  <c r="P379" i="80"/>
  <c r="G379" i="80"/>
  <c r="E887" i="80" s="1"/>
  <c r="AB378" i="80"/>
  <c r="AM378" i="80" s="1"/>
  <c r="Q378" i="80"/>
  <c r="P378" i="80"/>
  <c r="J378" i="80"/>
  <c r="G378" i="80"/>
  <c r="E886" i="80" s="1"/>
  <c r="AM377" i="80"/>
  <c r="J377" i="80" s="1"/>
  <c r="AB377" i="80"/>
  <c r="Q377" i="80"/>
  <c r="P377" i="80"/>
  <c r="G377" i="80"/>
  <c r="E885" i="80" s="1"/>
  <c r="AB376" i="80"/>
  <c r="AM376" i="80" s="1"/>
  <c r="J376" i="80" s="1"/>
  <c r="Q376" i="80"/>
  <c r="P376" i="80"/>
  <c r="G376" i="80"/>
  <c r="E884" i="80" s="1"/>
  <c r="AB375" i="80"/>
  <c r="AM375" i="80" s="1"/>
  <c r="J375" i="80" s="1"/>
  <c r="Q375" i="80"/>
  <c r="P375" i="80"/>
  <c r="G375" i="80"/>
  <c r="E883" i="80" s="1"/>
  <c r="AB374" i="80"/>
  <c r="AM374" i="80" s="1"/>
  <c r="J374" i="80" s="1"/>
  <c r="Q374" i="80"/>
  <c r="P374" i="80"/>
  <c r="G374" i="80"/>
  <c r="E882" i="80" s="1"/>
  <c r="AB373" i="80"/>
  <c r="AM373" i="80" s="1"/>
  <c r="J373" i="80" s="1"/>
  <c r="Q373" i="80"/>
  <c r="P373" i="80"/>
  <c r="G373" i="80"/>
  <c r="E881" i="80" s="1"/>
  <c r="R372" i="80"/>
  <c r="L372" i="80"/>
  <c r="Q371" i="80"/>
  <c r="P371" i="80"/>
  <c r="Q370" i="80"/>
  <c r="P370" i="80"/>
  <c r="Q369" i="80"/>
  <c r="P369" i="80"/>
  <c r="Q367" i="80"/>
  <c r="P367" i="80"/>
  <c r="AB366" i="80"/>
  <c r="AM366" i="80" s="1"/>
  <c r="J366" i="80" s="1"/>
  <c r="Q366" i="80"/>
  <c r="P366" i="80"/>
  <c r="G366" i="80"/>
  <c r="E880" i="80" s="1"/>
  <c r="R365" i="80"/>
  <c r="L365" i="80"/>
  <c r="Q364" i="80"/>
  <c r="P364" i="80"/>
  <c r="Q363" i="80"/>
  <c r="P363" i="80"/>
  <c r="Q361" i="80"/>
  <c r="P361" i="80"/>
  <c r="Q360" i="80"/>
  <c r="P360" i="80"/>
  <c r="AB359" i="80"/>
  <c r="AM359" i="80" s="1"/>
  <c r="J359" i="80" s="1"/>
  <c r="Q359" i="80"/>
  <c r="P359" i="80"/>
  <c r="G359" i="80"/>
  <c r="E879" i="80" s="1"/>
  <c r="R358" i="80"/>
  <c r="L358" i="80"/>
  <c r="Q357" i="80"/>
  <c r="P357" i="80"/>
  <c r="Q356" i="80"/>
  <c r="P356" i="80"/>
  <c r="Q355" i="80"/>
  <c r="P355" i="80"/>
  <c r="Q353" i="80"/>
  <c r="P353" i="80"/>
  <c r="AB352" i="80"/>
  <c r="AM352" i="80" s="1"/>
  <c r="Q352" i="80"/>
  <c r="P352" i="80"/>
  <c r="J352" i="80"/>
  <c r="G352" i="80"/>
  <c r="E878" i="80" s="1"/>
  <c r="R351" i="80"/>
  <c r="L351" i="80"/>
  <c r="Q350" i="80"/>
  <c r="P350" i="80"/>
  <c r="Q349" i="80"/>
  <c r="P349" i="80"/>
  <c r="Q348" i="80"/>
  <c r="P348" i="80"/>
  <c r="Q346" i="80"/>
  <c r="P346" i="80"/>
  <c r="AB345" i="80"/>
  <c r="AM345" i="80" s="1"/>
  <c r="J345" i="80" s="1"/>
  <c r="Q345" i="80"/>
  <c r="P345" i="80"/>
  <c r="G345" i="80"/>
  <c r="E877" i="80" s="1"/>
  <c r="R344" i="80"/>
  <c r="L344" i="80"/>
  <c r="Q343" i="80"/>
  <c r="P343" i="80"/>
  <c r="Q342" i="80"/>
  <c r="P342" i="80"/>
  <c r="Q341" i="80"/>
  <c r="P341" i="80"/>
  <c r="Q340" i="80"/>
  <c r="P340" i="80"/>
  <c r="Q339" i="80"/>
  <c r="P339" i="80"/>
  <c r="AM338" i="80"/>
  <c r="AB338" i="80"/>
  <c r="Q338" i="80"/>
  <c r="P338" i="80"/>
  <c r="J338" i="80"/>
  <c r="G338" i="80"/>
  <c r="E876" i="80" s="1"/>
  <c r="R337" i="80"/>
  <c r="L337" i="80"/>
  <c r="Q336" i="80"/>
  <c r="P336" i="80"/>
  <c r="Q335" i="80"/>
  <c r="P335" i="80"/>
  <c r="Q334" i="80"/>
  <c r="P334" i="80"/>
  <c r="Q333" i="80"/>
  <c r="P333" i="80"/>
  <c r="Q332" i="80"/>
  <c r="P332" i="80"/>
  <c r="AB331" i="80"/>
  <c r="AM331" i="80" s="1"/>
  <c r="Q331" i="80"/>
  <c r="P331" i="80"/>
  <c r="J331" i="80"/>
  <c r="G331" i="80"/>
  <c r="E875" i="80" s="1"/>
  <c r="R330" i="80"/>
  <c r="L330" i="80"/>
  <c r="Q329" i="80"/>
  <c r="P329" i="80"/>
  <c r="Q328" i="80"/>
  <c r="P328" i="80"/>
  <c r="Q327" i="80"/>
  <c r="P327" i="80"/>
  <c r="Q326" i="80"/>
  <c r="P326" i="80"/>
  <c r="Q325" i="80"/>
  <c r="P325" i="80"/>
  <c r="AB324" i="80"/>
  <c r="AM324" i="80" s="1"/>
  <c r="J324" i="80" s="1"/>
  <c r="Q324" i="80"/>
  <c r="P324" i="80"/>
  <c r="G324" i="80"/>
  <c r="R323" i="80"/>
  <c r="L323" i="80"/>
  <c r="Q322" i="80"/>
  <c r="P322" i="80"/>
  <c r="Q321" i="80"/>
  <c r="P321" i="80"/>
  <c r="Q320" i="80"/>
  <c r="P320" i="80"/>
  <c r="Q319" i="80"/>
  <c r="P319" i="80"/>
  <c r="Q318" i="80"/>
  <c r="P318" i="80"/>
  <c r="AB317" i="80"/>
  <c r="AM317" i="80" s="1"/>
  <c r="J317" i="80" s="1"/>
  <c r="Q317" i="80"/>
  <c r="P317" i="80"/>
  <c r="G317" i="80"/>
  <c r="E873" i="80" s="1"/>
  <c r="R316" i="80"/>
  <c r="L316" i="80"/>
  <c r="Q315" i="80"/>
  <c r="P315" i="80"/>
  <c r="Q314" i="80"/>
  <c r="P314" i="80"/>
  <c r="Q313" i="80"/>
  <c r="P313" i="80"/>
  <c r="Q312" i="80"/>
  <c r="P312" i="80"/>
  <c r="Q311" i="80"/>
  <c r="P311" i="80"/>
  <c r="AB310" i="80"/>
  <c r="AM310" i="80" s="1"/>
  <c r="J310" i="80" s="1"/>
  <c r="Q310" i="80"/>
  <c r="P310" i="80"/>
  <c r="G310" i="80"/>
  <c r="E872" i="80" s="1"/>
  <c r="A310" i="80"/>
  <c r="A317" i="80" s="1"/>
  <c r="A324" i="80" s="1"/>
  <c r="A331" i="80" s="1"/>
  <c r="A338" i="80" s="1"/>
  <c r="A345" i="80" s="1"/>
  <c r="A352" i="80" s="1"/>
  <c r="A359" i="80" s="1"/>
  <c r="A366" i="80" s="1"/>
  <c r="A373" i="80" s="1"/>
  <c r="A374" i="80" s="1"/>
  <c r="A375" i="80" s="1"/>
  <c r="A376" i="80" s="1"/>
  <c r="A377" i="80" s="1"/>
  <c r="A378" i="80" s="1"/>
  <c r="A379" i="80" s="1"/>
  <c r="R309" i="80"/>
  <c r="L309" i="80"/>
  <c r="Q308" i="80"/>
  <c r="P308" i="80"/>
  <c r="Q307" i="80"/>
  <c r="P307" i="80"/>
  <c r="Q306" i="80"/>
  <c r="P306" i="80"/>
  <c r="Q305" i="80"/>
  <c r="P305" i="80"/>
  <c r="Q304" i="80"/>
  <c r="P304" i="80"/>
  <c r="AM303" i="80"/>
  <c r="J303" i="80" s="1"/>
  <c r="AB303" i="80"/>
  <c r="Q303" i="80"/>
  <c r="P303" i="80"/>
  <c r="G303" i="80"/>
  <c r="E871" i="80" s="1"/>
  <c r="R301" i="80"/>
  <c r="L301" i="80"/>
  <c r="Q300" i="80"/>
  <c r="P300" i="80"/>
  <c r="Q299" i="80"/>
  <c r="P299" i="80"/>
  <c r="Q298" i="80"/>
  <c r="P298" i="80"/>
  <c r="Q297" i="80"/>
  <c r="P297" i="80"/>
  <c r="AB296" i="80"/>
  <c r="AM296" i="80" s="1"/>
  <c r="J296" i="80" s="1"/>
  <c r="Q296" i="80"/>
  <c r="P296" i="80"/>
  <c r="G296" i="80"/>
  <c r="E869" i="80" s="1"/>
  <c r="R295" i="80"/>
  <c r="L295" i="80"/>
  <c r="Q294" i="80"/>
  <c r="P294" i="80"/>
  <c r="Q293" i="80"/>
  <c r="P293" i="80"/>
  <c r="Q292" i="80"/>
  <c r="P292" i="80"/>
  <c r="Q291" i="80"/>
  <c r="P291" i="80"/>
  <c r="AB290" i="80"/>
  <c r="AM290" i="80" s="1"/>
  <c r="Q290" i="80"/>
  <c r="P290" i="80"/>
  <c r="J290" i="80"/>
  <c r="G290" i="80"/>
  <c r="E868" i="80" s="1"/>
  <c r="R289" i="80"/>
  <c r="L289" i="80"/>
  <c r="Q288" i="80"/>
  <c r="P288" i="80"/>
  <c r="Q287" i="80"/>
  <c r="P287" i="80"/>
  <c r="Q286" i="80"/>
  <c r="P286" i="80"/>
  <c r="Q285" i="80"/>
  <c r="P285" i="80"/>
  <c r="AB284" i="80"/>
  <c r="AM284" i="80" s="1"/>
  <c r="J284" i="80" s="1"/>
  <c r="Q284" i="80"/>
  <c r="P284" i="80"/>
  <c r="G284" i="80"/>
  <c r="E867" i="80" s="1"/>
  <c r="R283" i="80"/>
  <c r="L283" i="80"/>
  <c r="Q282" i="80"/>
  <c r="P282" i="80"/>
  <c r="Q281" i="80"/>
  <c r="P281" i="80"/>
  <c r="Q280" i="80"/>
  <c r="P280" i="80"/>
  <c r="Q279" i="80"/>
  <c r="P279" i="80"/>
  <c r="AB278" i="80"/>
  <c r="AM278" i="80" s="1"/>
  <c r="J278" i="80" s="1"/>
  <c r="Q278" i="80"/>
  <c r="P278" i="80"/>
  <c r="G278" i="80"/>
  <c r="E866" i="80" s="1"/>
  <c r="R277" i="80"/>
  <c r="L277" i="80"/>
  <c r="Q276" i="80"/>
  <c r="P276" i="80"/>
  <c r="Q275" i="80"/>
  <c r="P275" i="80"/>
  <c r="Q274" i="80"/>
  <c r="P274" i="80"/>
  <c r="Q273" i="80"/>
  <c r="P273" i="80"/>
  <c r="AM272" i="80"/>
  <c r="AB272" i="80"/>
  <c r="Q272" i="80"/>
  <c r="P272" i="80"/>
  <c r="J272" i="80"/>
  <c r="G272" i="80"/>
  <c r="E865" i="80" s="1"/>
  <c r="R271" i="80"/>
  <c r="L271" i="80"/>
  <c r="Q270" i="80"/>
  <c r="P270" i="80"/>
  <c r="Q269" i="80"/>
  <c r="P269" i="80"/>
  <c r="Q268" i="80"/>
  <c r="P268" i="80"/>
  <c r="Q267" i="80"/>
  <c r="P267" i="80"/>
  <c r="AB266" i="80"/>
  <c r="AM266" i="80" s="1"/>
  <c r="J266" i="80" s="1"/>
  <c r="Q266" i="80"/>
  <c r="P266" i="80"/>
  <c r="G266" i="80"/>
  <c r="E864" i="80" s="1"/>
  <c r="R265" i="80"/>
  <c r="L265" i="80"/>
  <c r="Q264" i="80"/>
  <c r="P264" i="80"/>
  <c r="Q263" i="80"/>
  <c r="P263" i="80"/>
  <c r="Q262" i="80"/>
  <c r="P262" i="80"/>
  <c r="Q261" i="80"/>
  <c r="P261" i="80"/>
  <c r="AM260" i="80"/>
  <c r="J260" i="80" s="1"/>
  <c r="AB260" i="80"/>
  <c r="Q260" i="80"/>
  <c r="P260" i="80"/>
  <c r="G260" i="80"/>
  <c r="E863" i="80" s="1"/>
  <c r="R259" i="80"/>
  <c r="L259" i="80"/>
  <c r="Q258" i="80"/>
  <c r="P258" i="80"/>
  <c r="Q257" i="80"/>
  <c r="P257" i="80"/>
  <c r="Q256" i="80"/>
  <c r="P256" i="80"/>
  <c r="Q255" i="80"/>
  <c r="P255" i="80"/>
  <c r="AB254" i="80"/>
  <c r="AM254" i="80" s="1"/>
  <c r="J254" i="80" s="1"/>
  <c r="Q254" i="80"/>
  <c r="P254" i="80"/>
  <c r="G254" i="80"/>
  <c r="E862" i="80" s="1"/>
  <c r="R253" i="80"/>
  <c r="L253" i="80"/>
  <c r="Q252" i="80"/>
  <c r="P252" i="80"/>
  <c r="Q251" i="80"/>
  <c r="P251" i="80"/>
  <c r="Q250" i="80"/>
  <c r="P250" i="80"/>
  <c r="Q249" i="80"/>
  <c r="P249" i="80"/>
  <c r="AB248" i="80"/>
  <c r="AM248" i="80" s="1"/>
  <c r="J248" i="80" s="1"/>
  <c r="Q248" i="80"/>
  <c r="P248" i="80"/>
  <c r="G248" i="80"/>
  <c r="E861" i="80" s="1"/>
  <c r="R247" i="80"/>
  <c r="L247" i="80"/>
  <c r="Q246" i="80"/>
  <c r="P246" i="80"/>
  <c r="Q245" i="80"/>
  <c r="P245" i="80"/>
  <c r="Q244" i="80"/>
  <c r="P244" i="80"/>
  <c r="Q243" i="80"/>
  <c r="P243" i="80"/>
  <c r="AB242" i="80"/>
  <c r="AM242" i="80" s="1"/>
  <c r="Q242" i="80"/>
  <c r="P242" i="80"/>
  <c r="J242" i="80"/>
  <c r="G242" i="80"/>
  <c r="E860" i="80" s="1"/>
  <c r="R241" i="80"/>
  <c r="L241" i="80"/>
  <c r="Q240" i="80"/>
  <c r="P240" i="80"/>
  <c r="Q239" i="80"/>
  <c r="P239" i="80"/>
  <c r="Q238" i="80"/>
  <c r="P238" i="80"/>
  <c r="Q237" i="80"/>
  <c r="P237" i="80"/>
  <c r="AB236" i="80"/>
  <c r="AM236" i="80" s="1"/>
  <c r="J236" i="80" s="1"/>
  <c r="Q236" i="80"/>
  <c r="P236" i="80"/>
  <c r="G236" i="80"/>
  <c r="E859" i="80" s="1"/>
  <c r="R235" i="80"/>
  <c r="L235" i="80"/>
  <c r="Q234" i="80"/>
  <c r="P234" i="80"/>
  <c r="Q233" i="80"/>
  <c r="P233" i="80"/>
  <c r="Q232" i="80"/>
  <c r="P232" i="80"/>
  <c r="Q231" i="80"/>
  <c r="P231" i="80"/>
  <c r="AB230" i="80"/>
  <c r="AM230" i="80" s="1"/>
  <c r="J230" i="80" s="1"/>
  <c r="Q230" i="80"/>
  <c r="P230" i="80"/>
  <c r="G230" i="80"/>
  <c r="E858" i="80" s="1"/>
  <c r="R228" i="80"/>
  <c r="L228" i="80"/>
  <c r="Q227" i="80"/>
  <c r="P227" i="80"/>
  <c r="Q226" i="80"/>
  <c r="P226" i="80"/>
  <c r="Q225" i="80"/>
  <c r="P225" i="80"/>
  <c r="Q224" i="80"/>
  <c r="P224" i="80"/>
  <c r="AB223" i="80"/>
  <c r="AM223" i="80" s="1"/>
  <c r="J223" i="80" s="1"/>
  <c r="Q223" i="80"/>
  <c r="P223" i="80"/>
  <c r="G223" i="80"/>
  <c r="E856" i="80" s="1"/>
  <c r="R222" i="80"/>
  <c r="L222" i="80"/>
  <c r="Q221" i="80"/>
  <c r="P221" i="80"/>
  <c r="Q220" i="80"/>
  <c r="P220" i="80"/>
  <c r="Q219" i="80"/>
  <c r="P219" i="80"/>
  <c r="Q218" i="80"/>
  <c r="P218" i="80"/>
  <c r="AB217" i="80"/>
  <c r="AM217" i="80" s="1"/>
  <c r="J217" i="80" s="1"/>
  <c r="Q217" i="80"/>
  <c r="P217" i="80"/>
  <c r="G217" i="80"/>
  <c r="E855" i="80" s="1"/>
  <c r="R216" i="80"/>
  <c r="L216" i="80"/>
  <c r="Q215" i="80"/>
  <c r="P215" i="80"/>
  <c r="Q214" i="80"/>
  <c r="P214" i="80"/>
  <c r="Q213" i="80"/>
  <c r="P213" i="80"/>
  <c r="Q212" i="80"/>
  <c r="P212" i="80"/>
  <c r="AM211" i="80"/>
  <c r="J211" i="80" s="1"/>
  <c r="AB211" i="80"/>
  <c r="Q211" i="80"/>
  <c r="P211" i="80"/>
  <c r="G211" i="80"/>
  <c r="E854" i="80" s="1"/>
  <c r="R210" i="80"/>
  <c r="L210" i="80"/>
  <c r="Q209" i="80"/>
  <c r="P209" i="80"/>
  <c r="Q208" i="80"/>
  <c r="P208" i="80"/>
  <c r="Q207" i="80"/>
  <c r="P207" i="80"/>
  <c r="Q206" i="80"/>
  <c r="P206" i="80"/>
  <c r="AM205" i="80"/>
  <c r="J205" i="80" s="1"/>
  <c r="AB205" i="80"/>
  <c r="Q205" i="80"/>
  <c r="P205" i="80"/>
  <c r="G205" i="80"/>
  <c r="E853" i="80" s="1"/>
  <c r="R204" i="80"/>
  <c r="L204" i="80"/>
  <c r="Q203" i="80"/>
  <c r="P203" i="80"/>
  <c r="Q202" i="80"/>
  <c r="P202" i="80"/>
  <c r="Q201" i="80"/>
  <c r="P201" i="80"/>
  <c r="Q200" i="80"/>
  <c r="P200" i="80"/>
  <c r="AB199" i="80"/>
  <c r="AM199" i="80" s="1"/>
  <c r="J199" i="80" s="1"/>
  <c r="Q199" i="80"/>
  <c r="P199" i="80"/>
  <c r="G199" i="80"/>
  <c r="E852" i="80" s="1"/>
  <c r="R198" i="80"/>
  <c r="L198" i="80"/>
  <c r="Q197" i="80"/>
  <c r="P197" i="80"/>
  <c r="Q196" i="80"/>
  <c r="P196" i="80"/>
  <c r="Q195" i="80"/>
  <c r="P195" i="80"/>
  <c r="Q194" i="80"/>
  <c r="P194" i="80"/>
  <c r="AM193" i="80"/>
  <c r="AB193" i="80"/>
  <c r="Q193" i="80"/>
  <c r="P193" i="80"/>
  <c r="J193" i="80"/>
  <c r="G193" i="80"/>
  <c r="E851" i="80" s="1"/>
  <c r="R192" i="80"/>
  <c r="L192" i="80"/>
  <c r="Q191" i="80"/>
  <c r="P191" i="80"/>
  <c r="Q190" i="80"/>
  <c r="P190" i="80"/>
  <c r="Q189" i="80"/>
  <c r="P189" i="80"/>
  <c r="Q188" i="80"/>
  <c r="P188" i="80"/>
  <c r="AB187" i="80"/>
  <c r="AM187" i="80" s="1"/>
  <c r="J187" i="80" s="1"/>
  <c r="Q187" i="80"/>
  <c r="P187" i="80"/>
  <c r="G187" i="80"/>
  <c r="E850" i="80" s="1"/>
  <c r="R186" i="80"/>
  <c r="L186" i="80"/>
  <c r="Q185" i="80"/>
  <c r="P185" i="80"/>
  <c r="Q184" i="80"/>
  <c r="P184" i="80"/>
  <c r="Q183" i="80"/>
  <c r="P183" i="80"/>
  <c r="Q182" i="80"/>
  <c r="P182" i="80"/>
  <c r="AB181" i="80"/>
  <c r="AM181" i="80" s="1"/>
  <c r="J181" i="80" s="1"/>
  <c r="Q181" i="80"/>
  <c r="P181" i="80"/>
  <c r="G181" i="80"/>
  <c r="E849" i="80" s="1"/>
  <c r="R180" i="80"/>
  <c r="L180" i="80"/>
  <c r="Q179" i="80"/>
  <c r="P179" i="80"/>
  <c r="Q178" i="80"/>
  <c r="P178" i="80"/>
  <c r="Q177" i="80"/>
  <c r="P177" i="80"/>
  <c r="Q176" i="80"/>
  <c r="P176" i="80"/>
  <c r="AB175" i="80"/>
  <c r="AM175" i="80" s="1"/>
  <c r="J175" i="80" s="1"/>
  <c r="Q175" i="80"/>
  <c r="P175" i="80"/>
  <c r="G175" i="80"/>
  <c r="E848" i="80" s="1"/>
  <c r="R174" i="80"/>
  <c r="L174" i="80"/>
  <c r="Q173" i="80"/>
  <c r="P173" i="80"/>
  <c r="Q172" i="80"/>
  <c r="P172" i="80"/>
  <c r="Q171" i="80"/>
  <c r="P171" i="80"/>
  <c r="Q170" i="80"/>
  <c r="P170" i="80"/>
  <c r="AM169" i="80"/>
  <c r="J169" i="80" s="1"/>
  <c r="AB169" i="80"/>
  <c r="Q169" i="80"/>
  <c r="P169" i="80"/>
  <c r="G169" i="80"/>
  <c r="E847" i="80" s="1"/>
  <c r="R168" i="80"/>
  <c r="L168" i="80"/>
  <c r="Q167" i="80"/>
  <c r="P167" i="80"/>
  <c r="Q166" i="80"/>
  <c r="P166" i="80"/>
  <c r="Q165" i="80"/>
  <c r="P165" i="80"/>
  <c r="Q164" i="80"/>
  <c r="P164" i="80"/>
  <c r="AB163" i="80"/>
  <c r="AM163" i="80" s="1"/>
  <c r="J163" i="80" s="1"/>
  <c r="Q163" i="80"/>
  <c r="P163" i="80"/>
  <c r="G163" i="80"/>
  <c r="E846" i="80" s="1"/>
  <c r="R162" i="80"/>
  <c r="L162" i="80"/>
  <c r="Q161" i="80"/>
  <c r="P161" i="80"/>
  <c r="Q160" i="80"/>
  <c r="P160" i="80"/>
  <c r="Q159" i="80"/>
  <c r="P159" i="80"/>
  <c r="Q158" i="80"/>
  <c r="P158" i="80"/>
  <c r="AM157" i="80"/>
  <c r="J157" i="80" s="1"/>
  <c r="AB157" i="80"/>
  <c r="Q157" i="80"/>
  <c r="P157" i="80"/>
  <c r="G157" i="80"/>
  <c r="E845" i="80" s="1"/>
  <c r="R156" i="80"/>
  <c r="L156" i="80"/>
  <c r="Q155" i="80"/>
  <c r="P155" i="80"/>
  <c r="Q154" i="80"/>
  <c r="P154" i="80"/>
  <c r="Q153" i="80"/>
  <c r="P153" i="80"/>
  <c r="Q152" i="80"/>
  <c r="P152" i="80"/>
  <c r="AB151" i="80"/>
  <c r="AM151" i="80" s="1"/>
  <c r="J151" i="80" s="1"/>
  <c r="Q151" i="80"/>
  <c r="P151" i="80"/>
  <c r="G151" i="80"/>
  <c r="E844" i="80" s="1"/>
  <c r="R150" i="80"/>
  <c r="L150" i="80"/>
  <c r="Q149" i="80"/>
  <c r="P149" i="80"/>
  <c r="Q148" i="80"/>
  <c r="P148" i="80"/>
  <c r="Q147" i="80"/>
  <c r="P147" i="80"/>
  <c r="Q146" i="80"/>
  <c r="P146" i="80"/>
  <c r="AB145" i="80"/>
  <c r="AM145" i="80" s="1"/>
  <c r="J145" i="80" s="1"/>
  <c r="Q145" i="80"/>
  <c r="P145" i="80"/>
  <c r="G145" i="80"/>
  <c r="E843" i="80" s="1"/>
  <c r="R144" i="80"/>
  <c r="L144" i="80"/>
  <c r="Q143" i="80"/>
  <c r="P143" i="80"/>
  <c r="Q142" i="80"/>
  <c r="P142" i="80"/>
  <c r="Q141" i="80"/>
  <c r="P141" i="80"/>
  <c r="Q140" i="80"/>
  <c r="P140" i="80"/>
  <c r="AB139" i="80"/>
  <c r="AM139" i="80" s="1"/>
  <c r="J139" i="80" s="1"/>
  <c r="Q139" i="80"/>
  <c r="P139" i="80"/>
  <c r="G139" i="80"/>
  <c r="E842" i="80" s="1"/>
  <c r="R138" i="80"/>
  <c r="L138" i="80"/>
  <c r="Q137" i="80"/>
  <c r="P137" i="80"/>
  <c r="Q136" i="80"/>
  <c r="P136" i="80"/>
  <c r="Q135" i="80"/>
  <c r="P135" i="80"/>
  <c r="Q134" i="80"/>
  <c r="P134" i="80"/>
  <c r="AM133" i="80"/>
  <c r="J133" i="80" s="1"/>
  <c r="AB133" i="80"/>
  <c r="Q133" i="80"/>
  <c r="P133" i="80"/>
  <c r="G133" i="80"/>
  <c r="E841" i="80" s="1"/>
  <c r="R132" i="80"/>
  <c r="L132" i="80"/>
  <c r="Q131" i="80"/>
  <c r="P131" i="80"/>
  <c r="Q130" i="80"/>
  <c r="P130" i="80"/>
  <c r="Q129" i="80"/>
  <c r="P129" i="80"/>
  <c r="Q128" i="80"/>
  <c r="P128" i="80"/>
  <c r="AB127" i="80"/>
  <c r="AM127" i="80" s="1"/>
  <c r="J127" i="80" s="1"/>
  <c r="Q127" i="80"/>
  <c r="P127" i="80"/>
  <c r="G127" i="80"/>
  <c r="E840" i="80" s="1"/>
  <c r="R126" i="80"/>
  <c r="L126" i="80"/>
  <c r="Q125" i="80"/>
  <c r="P125" i="80"/>
  <c r="Q124" i="80"/>
  <c r="P124" i="80"/>
  <c r="Q123" i="80"/>
  <c r="P123" i="80"/>
  <c r="Q122" i="80"/>
  <c r="P122" i="80"/>
  <c r="AB121" i="80"/>
  <c r="AM121" i="80" s="1"/>
  <c r="J121" i="80" s="1"/>
  <c r="Q121" i="80"/>
  <c r="P121" i="80"/>
  <c r="G121" i="80"/>
  <c r="E839" i="80" s="1"/>
  <c r="R120" i="80"/>
  <c r="L120" i="80"/>
  <c r="Q119" i="80"/>
  <c r="P119" i="80"/>
  <c r="Q118" i="80"/>
  <c r="P118" i="80"/>
  <c r="Q117" i="80"/>
  <c r="P117" i="80"/>
  <c r="Q116" i="80"/>
  <c r="P116" i="80"/>
  <c r="AB115" i="80"/>
  <c r="AM115" i="80" s="1"/>
  <c r="J115" i="80" s="1"/>
  <c r="Q115" i="80"/>
  <c r="P115" i="80"/>
  <c r="G115" i="80"/>
  <c r="R114" i="80"/>
  <c r="L114" i="80"/>
  <c r="Q113" i="80"/>
  <c r="P113" i="80"/>
  <c r="Q112" i="80"/>
  <c r="P112" i="80"/>
  <c r="Q111" i="80"/>
  <c r="P111" i="80"/>
  <c r="Q110" i="80"/>
  <c r="P110" i="80"/>
  <c r="AB109" i="80"/>
  <c r="AM109" i="80" s="1"/>
  <c r="J109" i="80" s="1"/>
  <c r="Q109" i="80"/>
  <c r="P109" i="80"/>
  <c r="G109" i="80"/>
  <c r="E837" i="80" s="1"/>
  <c r="R108" i="80"/>
  <c r="L108" i="80"/>
  <c r="Q107" i="80"/>
  <c r="P107" i="80"/>
  <c r="Q106" i="80"/>
  <c r="P106" i="80"/>
  <c r="Q105" i="80"/>
  <c r="P105" i="80"/>
  <c r="Q104" i="80"/>
  <c r="P104" i="80"/>
  <c r="AB103" i="80"/>
  <c r="AM103" i="80" s="1"/>
  <c r="J103" i="80" s="1"/>
  <c r="Q103" i="80"/>
  <c r="P103" i="80"/>
  <c r="G103" i="80"/>
  <c r="E836" i="80" s="1"/>
  <c r="R102" i="80"/>
  <c r="L102" i="80"/>
  <c r="Q101" i="80"/>
  <c r="P101" i="80"/>
  <c r="Q100" i="80"/>
  <c r="P100" i="80"/>
  <c r="Q99" i="80"/>
  <c r="P99" i="80"/>
  <c r="Q98" i="80"/>
  <c r="P98" i="80"/>
  <c r="AB97" i="80"/>
  <c r="AM97" i="80" s="1"/>
  <c r="J97" i="80" s="1"/>
  <c r="Q97" i="80"/>
  <c r="P97" i="80"/>
  <c r="G97" i="80"/>
  <c r="E835" i="80" s="1"/>
  <c r="R96" i="80"/>
  <c r="L96" i="80"/>
  <c r="Q95" i="80"/>
  <c r="P95" i="80"/>
  <c r="Q94" i="80"/>
  <c r="P94" i="80"/>
  <c r="Q93" i="80"/>
  <c r="P93" i="80"/>
  <c r="Q92" i="80"/>
  <c r="P92" i="80"/>
  <c r="AM91" i="80"/>
  <c r="AB91" i="80"/>
  <c r="Q91" i="80"/>
  <c r="P91" i="80"/>
  <c r="J91" i="80"/>
  <c r="G91" i="80"/>
  <c r="E834" i="80" s="1"/>
  <c r="R90" i="80"/>
  <c r="L90" i="80"/>
  <c r="Q89" i="80"/>
  <c r="P89" i="80"/>
  <c r="Q88" i="80"/>
  <c r="P88" i="80"/>
  <c r="Q87" i="80"/>
  <c r="P87" i="80"/>
  <c r="Q86" i="80"/>
  <c r="P86" i="80"/>
  <c r="AM85" i="80"/>
  <c r="J85" i="80" s="1"/>
  <c r="AB85" i="80"/>
  <c r="Q85" i="80"/>
  <c r="P85" i="80"/>
  <c r="G85" i="80"/>
  <c r="E833" i="80" s="1"/>
  <c r="R84" i="80"/>
  <c r="L84" i="80"/>
  <c r="Q83" i="80"/>
  <c r="P83" i="80"/>
  <c r="Q82" i="80"/>
  <c r="P82" i="80"/>
  <c r="Q81" i="80"/>
  <c r="P81" i="80"/>
  <c r="Q80" i="80"/>
  <c r="P80" i="80"/>
  <c r="AB79" i="80"/>
  <c r="AM79" i="80" s="1"/>
  <c r="J79" i="80" s="1"/>
  <c r="Q79" i="80"/>
  <c r="P79" i="80"/>
  <c r="G79" i="80"/>
  <c r="E832" i="80" s="1"/>
  <c r="R78" i="80"/>
  <c r="L78" i="80"/>
  <c r="Q77" i="80"/>
  <c r="P77" i="80"/>
  <c r="Q76" i="80"/>
  <c r="P76" i="80"/>
  <c r="Q75" i="80"/>
  <c r="P75" i="80"/>
  <c r="Q74" i="80"/>
  <c r="P74" i="80"/>
  <c r="AB73" i="80"/>
  <c r="AM73" i="80" s="1"/>
  <c r="J73" i="80" s="1"/>
  <c r="Q73" i="80"/>
  <c r="P73" i="80"/>
  <c r="G73" i="80"/>
  <c r="E831" i="80" s="1"/>
  <c r="R72" i="80"/>
  <c r="L72" i="80"/>
  <c r="Q71" i="80"/>
  <c r="P71" i="80"/>
  <c r="Q70" i="80"/>
  <c r="P70" i="80"/>
  <c r="Q69" i="80"/>
  <c r="P69" i="80"/>
  <c r="Q68" i="80"/>
  <c r="P68" i="80"/>
  <c r="AM67" i="80"/>
  <c r="AB67" i="80"/>
  <c r="Q67" i="80"/>
  <c r="P67" i="80"/>
  <c r="J67" i="80"/>
  <c r="G67" i="80"/>
  <c r="E830" i="80" s="1"/>
  <c r="R66" i="80"/>
  <c r="L66" i="80"/>
  <c r="Q65" i="80"/>
  <c r="P65" i="80"/>
  <c r="Q64" i="80"/>
  <c r="P64" i="80"/>
  <c r="Q63" i="80"/>
  <c r="P63" i="80"/>
  <c r="Q62" i="80"/>
  <c r="P62" i="80"/>
  <c r="AM61" i="80"/>
  <c r="J61" i="80" s="1"/>
  <c r="AB61" i="80"/>
  <c r="Q61" i="80"/>
  <c r="P61" i="80"/>
  <c r="G61" i="80"/>
  <c r="E829" i="80" s="1"/>
  <c r="R60" i="80"/>
  <c r="L60" i="80"/>
  <c r="Q59" i="80"/>
  <c r="P59" i="80"/>
  <c r="Q58" i="80"/>
  <c r="P58" i="80"/>
  <c r="Q57" i="80"/>
  <c r="P57" i="80"/>
  <c r="Q56" i="80"/>
  <c r="P56" i="80"/>
  <c r="AB55" i="80"/>
  <c r="AM55" i="80" s="1"/>
  <c r="J55" i="80" s="1"/>
  <c r="Q55" i="80"/>
  <c r="P55" i="80"/>
  <c r="G55" i="80"/>
  <c r="E828" i="80" s="1"/>
  <c r="R54" i="80"/>
  <c r="L54" i="80"/>
  <c r="Q53" i="80"/>
  <c r="P53" i="80"/>
  <c r="Q52" i="80"/>
  <c r="P52" i="80"/>
  <c r="Q51" i="80"/>
  <c r="P51" i="80"/>
  <c r="Q50" i="80"/>
  <c r="P50" i="80"/>
  <c r="AB49" i="80"/>
  <c r="AM49" i="80" s="1"/>
  <c r="J49" i="80" s="1"/>
  <c r="Q49" i="80"/>
  <c r="P49" i="80"/>
  <c r="G49" i="80"/>
  <c r="E827" i="80" s="1"/>
  <c r="R48" i="80"/>
  <c r="L48" i="80"/>
  <c r="Q47" i="80"/>
  <c r="P47" i="80"/>
  <c r="Q46" i="80"/>
  <c r="P46" i="80"/>
  <c r="Q45" i="80"/>
  <c r="P45" i="80"/>
  <c r="Q44" i="80"/>
  <c r="P44" i="80"/>
  <c r="AB43" i="80"/>
  <c r="AM43" i="80" s="1"/>
  <c r="J43" i="80" s="1"/>
  <c r="Q43" i="80"/>
  <c r="P43" i="80"/>
  <c r="G43" i="80"/>
  <c r="E826" i="80" s="1"/>
  <c r="R42" i="80"/>
  <c r="L42" i="80"/>
  <c r="Q41" i="80"/>
  <c r="P41" i="80"/>
  <c r="Q40" i="80"/>
  <c r="P40" i="80"/>
  <c r="Q39" i="80"/>
  <c r="P39" i="80"/>
  <c r="Q38" i="80"/>
  <c r="P38" i="80"/>
  <c r="AB37" i="80"/>
  <c r="AM37" i="80" s="1"/>
  <c r="J37" i="80" s="1"/>
  <c r="Q37" i="80"/>
  <c r="P37" i="80"/>
  <c r="G37" i="80"/>
  <c r="E825" i="80" s="1"/>
  <c r="R36" i="80"/>
  <c r="L36" i="80"/>
  <c r="Q35" i="80"/>
  <c r="P35" i="80"/>
  <c r="Q34" i="80"/>
  <c r="P34" i="80"/>
  <c r="Q33" i="80"/>
  <c r="P33" i="80"/>
  <c r="Q32" i="80"/>
  <c r="P32" i="80"/>
  <c r="AM31" i="80"/>
  <c r="J31" i="80" s="1"/>
  <c r="AB31" i="80"/>
  <c r="Q31" i="80"/>
  <c r="P31" i="80"/>
  <c r="G31" i="80"/>
  <c r="E824" i="80" s="1"/>
  <c r="R30" i="80"/>
  <c r="L30" i="80"/>
  <c r="Q29" i="80"/>
  <c r="P29" i="80"/>
  <c r="Q28" i="80"/>
  <c r="P28" i="80"/>
  <c r="Q27" i="80"/>
  <c r="P27" i="80"/>
  <c r="Q26" i="80"/>
  <c r="P26" i="80"/>
  <c r="AB25" i="80"/>
  <c r="AM25" i="80" s="1"/>
  <c r="J25" i="80" s="1"/>
  <c r="Q25" i="80"/>
  <c r="P25" i="80"/>
  <c r="G25" i="80"/>
  <c r="E823" i="80" s="1"/>
  <c r="R24" i="80"/>
  <c r="L24" i="80"/>
  <c r="Q23" i="80"/>
  <c r="P23" i="80"/>
  <c r="Q22" i="80"/>
  <c r="P22" i="80"/>
  <c r="Q21" i="80"/>
  <c r="P21" i="80"/>
  <c r="Q20" i="80"/>
  <c r="P20" i="80"/>
  <c r="AB19" i="80"/>
  <c r="AM19" i="80" s="1"/>
  <c r="J19" i="80" s="1"/>
  <c r="Q19" i="80"/>
  <c r="P19" i="80"/>
  <c r="G19" i="80"/>
  <c r="E822" i="80" s="1"/>
  <c r="A19" i="80"/>
  <c r="A25" i="80" s="1"/>
  <c r="A31" i="80" s="1"/>
  <c r="A37" i="80" s="1"/>
  <c r="A43" i="80" s="1"/>
  <c r="A49" i="80" s="1"/>
  <c r="A55" i="80" s="1"/>
  <c r="A61" i="80" s="1"/>
  <c r="A67" i="80" s="1"/>
  <c r="A73" i="80" s="1"/>
  <c r="A79" i="80" s="1"/>
  <c r="A85" i="80" s="1"/>
  <c r="A91" i="80" s="1"/>
  <c r="A97" i="80" s="1"/>
  <c r="A103" i="80" s="1"/>
  <c r="A109" i="80" s="1"/>
  <c r="A115" i="80" s="1"/>
  <c r="A121" i="80" s="1"/>
  <c r="A127" i="80" s="1"/>
  <c r="A133" i="80" s="1"/>
  <c r="A139" i="80" s="1"/>
  <c r="A145" i="80" s="1"/>
  <c r="A151" i="80" s="1"/>
  <c r="A157" i="80" s="1"/>
  <c r="A163" i="80" s="1"/>
  <c r="A169" i="80" s="1"/>
  <c r="A175" i="80" s="1"/>
  <c r="A181" i="80" s="1"/>
  <c r="A187" i="80" s="1"/>
  <c r="A193" i="80" s="1"/>
  <c r="A199" i="80" s="1"/>
  <c r="A205" i="80" s="1"/>
  <c r="A211" i="80" s="1"/>
  <c r="A217" i="80" s="1"/>
  <c r="A223" i="80" s="1"/>
  <c r="R18" i="80"/>
  <c r="L18" i="80"/>
  <c r="Q17" i="80"/>
  <c r="P17" i="80"/>
  <c r="Q16" i="80"/>
  <c r="P16" i="80"/>
  <c r="Q15" i="80"/>
  <c r="P15" i="80"/>
  <c r="Q14" i="80"/>
  <c r="P14" i="80"/>
  <c r="AB13" i="80"/>
  <c r="AM13" i="80" s="1"/>
  <c r="J13" i="80" s="1"/>
  <c r="Q13" i="80"/>
  <c r="P13" i="80"/>
  <c r="G13" i="80"/>
  <c r="E821" i="80" s="1"/>
  <c r="L6" i="80"/>
  <c r="AL897" i="79"/>
  <c r="AK897" i="79"/>
  <c r="AJ897" i="79"/>
  <c r="AI897" i="79"/>
  <c r="AH897" i="79"/>
  <c r="AG897" i="79"/>
  <c r="AF897" i="79"/>
  <c r="AE897" i="79"/>
  <c r="AD897" i="79"/>
  <c r="AC897" i="79"/>
  <c r="AB897" i="79"/>
  <c r="AA897" i="79"/>
  <c r="Z897" i="79"/>
  <c r="K897" i="79"/>
  <c r="G897" i="79"/>
  <c r="F897" i="79"/>
  <c r="AL896" i="79"/>
  <c r="AK896" i="79"/>
  <c r="AJ896" i="79"/>
  <c r="AI896" i="79"/>
  <c r="AH896" i="79"/>
  <c r="AG896" i="79"/>
  <c r="AF896" i="79"/>
  <c r="AE896" i="79"/>
  <c r="AD896" i="79"/>
  <c r="AC896" i="79"/>
  <c r="AB896" i="79"/>
  <c r="AA896" i="79"/>
  <c r="Z896" i="79"/>
  <c r="AM896" i="79" s="1"/>
  <c r="I896" i="79" s="1"/>
  <c r="K896" i="79"/>
  <c r="G896" i="79"/>
  <c r="F896" i="79"/>
  <c r="AL895" i="79"/>
  <c r="AK895" i="79"/>
  <c r="AJ895" i="79"/>
  <c r="AI895" i="79"/>
  <c r="AH895" i="79"/>
  <c r="AG895" i="79"/>
  <c r="AF895" i="79"/>
  <c r="AE895" i="79"/>
  <c r="AD895" i="79"/>
  <c r="AC895" i="79"/>
  <c r="AB895" i="79"/>
  <c r="AA895" i="79"/>
  <c r="Z895" i="79"/>
  <c r="K895" i="79"/>
  <c r="G895" i="79"/>
  <c r="F895" i="79"/>
  <c r="H895" i="79" s="1"/>
  <c r="AL894" i="79"/>
  <c r="AK894" i="79"/>
  <c r="AJ894" i="79"/>
  <c r="AI894" i="79"/>
  <c r="AH894" i="79"/>
  <c r="AG894" i="79"/>
  <c r="AF894" i="79"/>
  <c r="AE894" i="79"/>
  <c r="AD894" i="79"/>
  <c r="AC894" i="79"/>
  <c r="AB894" i="79"/>
  <c r="AA894" i="79"/>
  <c r="Z894" i="79"/>
  <c r="K894" i="79"/>
  <c r="G894" i="79"/>
  <c r="H894" i="79" s="1"/>
  <c r="F894" i="79"/>
  <c r="A894" i="79"/>
  <c r="A895" i="79" s="1"/>
  <c r="AL893" i="79"/>
  <c r="AK893" i="79"/>
  <c r="AJ893" i="79"/>
  <c r="AI893" i="79"/>
  <c r="AH893" i="79"/>
  <c r="AG893" i="79"/>
  <c r="AF893" i="79"/>
  <c r="AE893" i="79"/>
  <c r="AD893" i="79"/>
  <c r="AC893" i="79"/>
  <c r="AB893" i="79"/>
  <c r="AA893" i="79"/>
  <c r="Z893" i="79"/>
  <c r="K893" i="79"/>
  <c r="G893" i="79"/>
  <c r="H893" i="79" s="1"/>
  <c r="F893" i="79"/>
  <c r="AL887" i="79"/>
  <c r="AK887" i="79"/>
  <c r="AJ887" i="79"/>
  <c r="AI887" i="79"/>
  <c r="AH887" i="79"/>
  <c r="AG887" i="79"/>
  <c r="AF887" i="79"/>
  <c r="AE887" i="79"/>
  <c r="AD887" i="79"/>
  <c r="AC887" i="79"/>
  <c r="AA887" i="79"/>
  <c r="Z887" i="79"/>
  <c r="P887" i="79"/>
  <c r="K887" i="79"/>
  <c r="G887" i="79"/>
  <c r="F887" i="79"/>
  <c r="H887" i="79" s="1"/>
  <c r="AL886" i="79"/>
  <c r="AK886" i="79"/>
  <c r="AJ886" i="79"/>
  <c r="AI886" i="79"/>
  <c r="AH886" i="79"/>
  <c r="AG886" i="79"/>
  <c r="AF886" i="79"/>
  <c r="AE886" i="79"/>
  <c r="AD886" i="79"/>
  <c r="AC886" i="79"/>
  <c r="AA886" i="79"/>
  <c r="Z886" i="79"/>
  <c r="P886" i="79"/>
  <c r="K886" i="79"/>
  <c r="G886" i="79"/>
  <c r="F886" i="79"/>
  <c r="H886" i="79" s="1"/>
  <c r="AL885" i="79"/>
  <c r="AK885" i="79"/>
  <c r="AJ885" i="79"/>
  <c r="AI885" i="79"/>
  <c r="AH885" i="79"/>
  <c r="AG885" i="79"/>
  <c r="AF885" i="79"/>
  <c r="AE885" i="79"/>
  <c r="AD885" i="79"/>
  <c r="AC885" i="79"/>
  <c r="AA885" i="79"/>
  <c r="Z885" i="79"/>
  <c r="AB885" i="79" s="1"/>
  <c r="P885" i="79"/>
  <c r="K885" i="79"/>
  <c r="G885" i="79"/>
  <c r="F885" i="79"/>
  <c r="H885" i="79" s="1"/>
  <c r="AL884" i="79"/>
  <c r="AK884" i="79"/>
  <c r="AJ884" i="79"/>
  <c r="AI884" i="79"/>
  <c r="AH884" i="79"/>
  <c r="AG884" i="79"/>
  <c r="AF884" i="79"/>
  <c r="AE884" i="79"/>
  <c r="AD884" i="79"/>
  <c r="AC884" i="79"/>
  <c r="AA884" i="79"/>
  <c r="Z884" i="79"/>
  <c r="P884" i="79"/>
  <c r="K884" i="79"/>
  <c r="G884" i="79"/>
  <c r="F884" i="79"/>
  <c r="H884" i="79" s="1"/>
  <c r="AL883" i="79"/>
  <c r="AK883" i="79"/>
  <c r="AJ883" i="79"/>
  <c r="AI883" i="79"/>
  <c r="AH883" i="79"/>
  <c r="AG883" i="79"/>
  <c r="AF883" i="79"/>
  <c r="AE883" i="79"/>
  <c r="AD883" i="79"/>
  <c r="AC883" i="79"/>
  <c r="AA883" i="79"/>
  <c r="Z883" i="79"/>
  <c r="P883" i="79"/>
  <c r="K883" i="79"/>
  <c r="G883" i="79"/>
  <c r="F883" i="79"/>
  <c r="H883" i="79" s="1"/>
  <c r="AL882" i="79"/>
  <c r="AK882" i="79"/>
  <c r="AJ882" i="79"/>
  <c r="AI882" i="79"/>
  <c r="AH882" i="79"/>
  <c r="AG882" i="79"/>
  <c r="AF882" i="79"/>
  <c r="AE882" i="79"/>
  <c r="AD882" i="79"/>
  <c r="AC882" i="79"/>
  <c r="AA882" i="79"/>
  <c r="Z882" i="79"/>
  <c r="P882" i="79"/>
  <c r="K882" i="79"/>
  <c r="G882" i="79"/>
  <c r="F882" i="79"/>
  <c r="AL881" i="79"/>
  <c r="AK881" i="79"/>
  <c r="AJ881" i="79"/>
  <c r="AI881" i="79"/>
  <c r="AH881" i="79"/>
  <c r="AG881" i="79"/>
  <c r="AF881" i="79"/>
  <c r="AE881" i="79"/>
  <c r="AD881" i="79"/>
  <c r="AC881" i="79"/>
  <c r="AA881" i="79"/>
  <c r="Z881" i="79"/>
  <c r="AB881" i="79" s="1"/>
  <c r="P881" i="79"/>
  <c r="K881" i="79"/>
  <c r="G881" i="79"/>
  <c r="F881" i="79"/>
  <c r="H881" i="79" s="1"/>
  <c r="AL880" i="79"/>
  <c r="AK880" i="79"/>
  <c r="AJ880" i="79"/>
  <c r="AI880" i="79"/>
  <c r="AH880" i="79"/>
  <c r="AG880" i="79"/>
  <c r="AF880" i="79"/>
  <c r="AE880" i="79"/>
  <c r="AD880" i="79"/>
  <c r="AC880" i="79"/>
  <c r="AA880" i="79"/>
  <c r="Z880" i="79"/>
  <c r="K880" i="79"/>
  <c r="G880" i="79"/>
  <c r="F880" i="79"/>
  <c r="H880" i="79" s="1"/>
  <c r="AL879" i="79"/>
  <c r="AK879" i="79"/>
  <c r="AJ879" i="79"/>
  <c r="AI879" i="79"/>
  <c r="AH879" i="79"/>
  <c r="AG879" i="79"/>
  <c r="AF879" i="79"/>
  <c r="AE879" i="79"/>
  <c r="AD879" i="79"/>
  <c r="AC879" i="79"/>
  <c r="AA879" i="79"/>
  <c r="Z879" i="79"/>
  <c r="K879" i="79"/>
  <c r="G879" i="79"/>
  <c r="F879" i="79"/>
  <c r="H879" i="79" s="1"/>
  <c r="B879" i="79"/>
  <c r="AL878" i="79"/>
  <c r="AK878" i="79"/>
  <c r="AJ878" i="79"/>
  <c r="AI878" i="79"/>
  <c r="AH878" i="79"/>
  <c r="AG878" i="79"/>
  <c r="AF878" i="79"/>
  <c r="AE878" i="79"/>
  <c r="AD878" i="79"/>
  <c r="AC878" i="79"/>
  <c r="AA878" i="79"/>
  <c r="Z878" i="79"/>
  <c r="AB878" i="79" s="1"/>
  <c r="K878" i="79"/>
  <c r="G878" i="79"/>
  <c r="H878" i="79" s="1"/>
  <c r="F878" i="79"/>
  <c r="B878" i="79"/>
  <c r="AL877" i="79"/>
  <c r="AK877" i="79"/>
  <c r="AJ877" i="79"/>
  <c r="AI877" i="79"/>
  <c r="AH877" i="79"/>
  <c r="AG877" i="79"/>
  <c r="AF877" i="79"/>
  <c r="AE877" i="79"/>
  <c r="AD877" i="79"/>
  <c r="AC877" i="79"/>
  <c r="AA877" i="79"/>
  <c r="Z877" i="79"/>
  <c r="AB877" i="79" s="1"/>
  <c r="K877" i="79"/>
  <c r="G877" i="79"/>
  <c r="F877" i="79"/>
  <c r="H877" i="79" s="1"/>
  <c r="B877" i="79"/>
  <c r="AL876" i="79"/>
  <c r="AK876" i="79"/>
  <c r="AJ876" i="79"/>
  <c r="AI876" i="79"/>
  <c r="AH876" i="79"/>
  <c r="AG876" i="79"/>
  <c r="AF876" i="79"/>
  <c r="AE876" i="79"/>
  <c r="AD876" i="79"/>
  <c r="AM876" i="79" s="1"/>
  <c r="I876" i="79" s="1"/>
  <c r="AC876" i="79"/>
  <c r="AA876" i="79"/>
  <c r="Z876" i="79"/>
  <c r="AB876" i="79" s="1"/>
  <c r="K876" i="79"/>
  <c r="H876" i="79"/>
  <c r="G876" i="79"/>
  <c r="F876" i="79"/>
  <c r="B876" i="79"/>
  <c r="AL875" i="79"/>
  <c r="AK875" i="79"/>
  <c r="AJ875" i="79"/>
  <c r="AI875" i="79"/>
  <c r="AH875" i="79"/>
  <c r="AG875" i="79"/>
  <c r="AF875" i="79"/>
  <c r="AE875" i="79"/>
  <c r="AD875" i="79"/>
  <c r="AC875" i="79"/>
  <c r="AA875" i="79"/>
  <c r="Z875" i="79"/>
  <c r="K875" i="79"/>
  <c r="G875" i="79"/>
  <c r="F875" i="79"/>
  <c r="H875" i="79" s="1"/>
  <c r="B875" i="79"/>
  <c r="AL874" i="79"/>
  <c r="AK874" i="79"/>
  <c r="AJ874" i="79"/>
  <c r="AI874" i="79"/>
  <c r="AH874" i="79"/>
  <c r="AG874" i="79"/>
  <c r="AM874" i="79" s="1"/>
  <c r="I874" i="79" s="1"/>
  <c r="AF874" i="79"/>
  <c r="AE874" i="79"/>
  <c r="AD874" i="79"/>
  <c r="AC874" i="79"/>
  <c r="AA874" i="79"/>
  <c r="Z874" i="79"/>
  <c r="AB874" i="79" s="1"/>
  <c r="K874" i="79"/>
  <c r="G874" i="79"/>
  <c r="F874" i="79"/>
  <c r="H874" i="79" s="1"/>
  <c r="B874" i="79"/>
  <c r="AL873" i="79"/>
  <c r="AK873" i="79"/>
  <c r="AJ873" i="79"/>
  <c r="AI873" i="79"/>
  <c r="AH873" i="79"/>
  <c r="AG873" i="79"/>
  <c r="AF873" i="79"/>
  <c r="AE873" i="79"/>
  <c r="AD873" i="79"/>
  <c r="AC873" i="79"/>
  <c r="AA873" i="79"/>
  <c r="Z873" i="79"/>
  <c r="K873" i="79"/>
  <c r="G873" i="79"/>
  <c r="F873" i="79"/>
  <c r="H873" i="79" s="1"/>
  <c r="B873" i="79"/>
  <c r="A873" i="79"/>
  <c r="A874" i="79" s="1"/>
  <c r="A875" i="79" s="1"/>
  <c r="A876" i="79" s="1"/>
  <c r="A877" i="79" s="1"/>
  <c r="A878" i="79" s="1"/>
  <c r="A879" i="79" s="1"/>
  <c r="A880" i="79" s="1"/>
  <c r="A881" i="79" s="1"/>
  <c r="A882" i="79" s="1"/>
  <c r="A883" i="79" s="1"/>
  <c r="A884" i="79" s="1"/>
  <c r="A885" i="79" s="1"/>
  <c r="A886" i="79" s="1"/>
  <c r="A887" i="79" s="1"/>
  <c r="AL872" i="79"/>
  <c r="AK872" i="79"/>
  <c r="AJ872" i="79"/>
  <c r="AI872" i="79"/>
  <c r="AH872" i="79"/>
  <c r="AG872" i="79"/>
  <c r="AF872" i="79"/>
  <c r="AE872" i="79"/>
  <c r="AD872" i="79"/>
  <c r="AC872" i="79"/>
  <c r="AA872" i="79"/>
  <c r="Z872" i="79"/>
  <c r="AB872" i="79" s="1"/>
  <c r="K872" i="79"/>
  <c r="H872" i="79"/>
  <c r="G872" i="79"/>
  <c r="F872" i="79"/>
  <c r="B872" i="79"/>
  <c r="A872" i="79"/>
  <c r="AL871" i="79"/>
  <c r="AK871" i="79"/>
  <c r="AJ871" i="79"/>
  <c r="AI871" i="79"/>
  <c r="AH871" i="79"/>
  <c r="AG871" i="79"/>
  <c r="AF871" i="79"/>
  <c r="AE871" i="79"/>
  <c r="AD871" i="79"/>
  <c r="AC871" i="79"/>
  <c r="AA871" i="79"/>
  <c r="Z871" i="79"/>
  <c r="AB871" i="79" s="1"/>
  <c r="K871" i="79"/>
  <c r="G871" i="79"/>
  <c r="F871" i="79"/>
  <c r="H871" i="79" s="1"/>
  <c r="B871" i="79"/>
  <c r="AL869" i="79"/>
  <c r="AK869" i="79"/>
  <c r="AJ869" i="79"/>
  <c r="AI869" i="79"/>
  <c r="AH869" i="79"/>
  <c r="AG869" i="79"/>
  <c r="AF869" i="79"/>
  <c r="AE869" i="79"/>
  <c r="AD869" i="79"/>
  <c r="AC869" i="79"/>
  <c r="AA869" i="79"/>
  <c r="Z869" i="79"/>
  <c r="AB869" i="79" s="1"/>
  <c r="K869" i="79"/>
  <c r="H869" i="79"/>
  <c r="G869" i="79"/>
  <c r="F869" i="79"/>
  <c r="AL868" i="79"/>
  <c r="AK868" i="79"/>
  <c r="AJ868" i="79"/>
  <c r="AI868" i="79"/>
  <c r="AH868" i="79"/>
  <c r="AG868" i="79"/>
  <c r="AF868" i="79"/>
  <c r="AE868" i="79"/>
  <c r="AD868" i="79"/>
  <c r="AC868" i="79"/>
  <c r="AA868" i="79"/>
  <c r="AB868" i="79" s="1"/>
  <c r="Z868" i="79"/>
  <c r="K868" i="79"/>
  <c r="G868" i="79"/>
  <c r="F868" i="79"/>
  <c r="H868" i="79" s="1"/>
  <c r="AL867" i="79"/>
  <c r="AK867" i="79"/>
  <c r="AJ867" i="79"/>
  <c r="AI867" i="79"/>
  <c r="AH867" i="79"/>
  <c r="AG867" i="79"/>
  <c r="AF867" i="79"/>
  <c r="AE867" i="79"/>
  <c r="AD867" i="79"/>
  <c r="AC867" i="79"/>
  <c r="AA867" i="79"/>
  <c r="Z867" i="79"/>
  <c r="K867" i="79"/>
  <c r="G867" i="79"/>
  <c r="F867" i="79"/>
  <c r="AL866" i="79"/>
  <c r="AK866" i="79"/>
  <c r="AJ866" i="79"/>
  <c r="AI866" i="79"/>
  <c r="AH866" i="79"/>
  <c r="AG866" i="79"/>
  <c r="AF866" i="79"/>
  <c r="AE866" i="79"/>
  <c r="AD866" i="79"/>
  <c r="AC866" i="79"/>
  <c r="AA866" i="79"/>
  <c r="Z866" i="79"/>
  <c r="K866" i="79"/>
  <c r="H866" i="79"/>
  <c r="G866" i="79"/>
  <c r="F866" i="79"/>
  <c r="AL865" i="79"/>
  <c r="AK865" i="79"/>
  <c r="AJ865" i="79"/>
  <c r="AI865" i="79"/>
  <c r="AH865" i="79"/>
  <c r="AG865" i="79"/>
  <c r="AF865" i="79"/>
  <c r="AE865" i="79"/>
  <c r="AD865" i="79"/>
  <c r="AC865" i="79"/>
  <c r="AA865" i="79"/>
  <c r="Z865" i="79"/>
  <c r="AB865" i="79" s="1"/>
  <c r="K865" i="79"/>
  <c r="G865" i="79"/>
  <c r="F865" i="79"/>
  <c r="AL864" i="79"/>
  <c r="AK864" i="79"/>
  <c r="AJ864" i="79"/>
  <c r="AI864" i="79"/>
  <c r="AH864" i="79"/>
  <c r="AG864" i="79"/>
  <c r="AF864" i="79"/>
  <c r="AE864" i="79"/>
  <c r="AD864" i="79"/>
  <c r="AC864" i="79"/>
  <c r="AA864" i="79"/>
  <c r="AB864" i="79" s="1"/>
  <c r="Z864" i="79"/>
  <c r="K864" i="79"/>
  <c r="G864" i="79"/>
  <c r="F864" i="79"/>
  <c r="AL863" i="79"/>
  <c r="AK863" i="79"/>
  <c r="AJ863" i="79"/>
  <c r="AI863" i="79"/>
  <c r="AH863" i="79"/>
  <c r="AG863" i="79"/>
  <c r="AF863" i="79"/>
  <c r="AE863" i="79"/>
  <c r="AD863" i="79"/>
  <c r="AC863" i="79"/>
  <c r="AA863" i="79"/>
  <c r="Z863" i="79"/>
  <c r="AB863" i="79" s="1"/>
  <c r="K863" i="79"/>
  <c r="G863" i="79"/>
  <c r="F863" i="79"/>
  <c r="H863" i="79" s="1"/>
  <c r="AL862" i="79"/>
  <c r="AK862" i="79"/>
  <c r="AJ862" i="79"/>
  <c r="AI862" i="79"/>
  <c r="AH862" i="79"/>
  <c r="AG862" i="79"/>
  <c r="AF862" i="79"/>
  <c r="AE862" i="79"/>
  <c r="AD862" i="79"/>
  <c r="AC862" i="79"/>
  <c r="AA862" i="79"/>
  <c r="Z862" i="79"/>
  <c r="K862" i="79"/>
  <c r="G862" i="79"/>
  <c r="F862" i="79"/>
  <c r="H862" i="79" s="1"/>
  <c r="AL861" i="79"/>
  <c r="AK861" i="79"/>
  <c r="AJ861" i="79"/>
  <c r="AI861" i="79"/>
  <c r="AH861" i="79"/>
  <c r="AG861" i="79"/>
  <c r="AF861" i="79"/>
  <c r="AE861" i="79"/>
  <c r="AD861" i="79"/>
  <c r="AC861" i="79"/>
  <c r="AA861" i="79"/>
  <c r="AB861" i="79" s="1"/>
  <c r="Z861" i="79"/>
  <c r="K861" i="79"/>
  <c r="G861" i="79"/>
  <c r="F861" i="79"/>
  <c r="H861" i="79" s="1"/>
  <c r="AL860" i="79"/>
  <c r="AK860" i="79"/>
  <c r="AJ860" i="79"/>
  <c r="AI860" i="79"/>
  <c r="AH860" i="79"/>
  <c r="AG860" i="79"/>
  <c r="AF860" i="79"/>
  <c r="AE860" i="79"/>
  <c r="AD860" i="79"/>
  <c r="AC860" i="79"/>
  <c r="AM860" i="79" s="1"/>
  <c r="I860" i="79" s="1"/>
  <c r="AA860" i="79"/>
  <c r="Z860" i="79"/>
  <c r="AB860" i="79" s="1"/>
  <c r="K860" i="79"/>
  <c r="G860" i="79"/>
  <c r="F860" i="79"/>
  <c r="AL859" i="79"/>
  <c r="AK859" i="79"/>
  <c r="AJ859" i="79"/>
  <c r="AI859" i="79"/>
  <c r="AH859" i="79"/>
  <c r="AG859" i="79"/>
  <c r="AF859" i="79"/>
  <c r="AE859" i="79"/>
  <c r="AD859" i="79"/>
  <c r="AC859" i="79"/>
  <c r="AA859" i="79"/>
  <c r="Z859" i="79"/>
  <c r="K859" i="79"/>
  <c r="G859" i="79"/>
  <c r="F859" i="79"/>
  <c r="A859" i="79"/>
  <c r="A860" i="79" s="1"/>
  <c r="A861" i="79" s="1"/>
  <c r="A862" i="79" s="1"/>
  <c r="A863" i="79" s="1"/>
  <c r="A864" i="79" s="1"/>
  <c r="A865" i="79" s="1"/>
  <c r="A866" i="79" s="1"/>
  <c r="A867" i="79" s="1"/>
  <c r="A868" i="79" s="1"/>
  <c r="A869" i="79" s="1"/>
  <c r="AL858" i="79"/>
  <c r="AK858" i="79"/>
  <c r="AJ858" i="79"/>
  <c r="AI858" i="79"/>
  <c r="AH858" i="79"/>
  <c r="AG858" i="79"/>
  <c r="AF858" i="79"/>
  <c r="AE858" i="79"/>
  <c r="AD858" i="79"/>
  <c r="AC858" i="79"/>
  <c r="AB858" i="79"/>
  <c r="AA858" i="79"/>
  <c r="Z858" i="79"/>
  <c r="K858" i="79"/>
  <c r="G858" i="79"/>
  <c r="F858" i="79"/>
  <c r="H858" i="79" s="1"/>
  <c r="AL856" i="79"/>
  <c r="AK856" i="79"/>
  <c r="AJ856" i="79"/>
  <c r="AI856" i="79"/>
  <c r="AH856" i="79"/>
  <c r="AG856" i="79"/>
  <c r="AF856" i="79"/>
  <c r="AE856" i="79"/>
  <c r="AD856" i="79"/>
  <c r="AC856" i="79"/>
  <c r="AA856" i="79"/>
  <c r="Z856" i="79"/>
  <c r="AB856" i="79" s="1"/>
  <c r="P856" i="79"/>
  <c r="K856" i="79"/>
  <c r="G856" i="79"/>
  <c r="F856" i="79"/>
  <c r="AL855" i="79"/>
  <c r="AK855" i="79"/>
  <c r="AJ855" i="79"/>
  <c r="AI855" i="79"/>
  <c r="AH855" i="79"/>
  <c r="AG855" i="79"/>
  <c r="AF855" i="79"/>
  <c r="AE855" i="79"/>
  <c r="AD855" i="79"/>
  <c r="AC855" i="79"/>
  <c r="AA855" i="79"/>
  <c r="Z855" i="79"/>
  <c r="K855" i="79"/>
  <c r="G855" i="79"/>
  <c r="F855" i="79"/>
  <c r="H855" i="79" s="1"/>
  <c r="AL854" i="79"/>
  <c r="AK854" i="79"/>
  <c r="AJ854" i="79"/>
  <c r="AI854" i="79"/>
  <c r="AH854" i="79"/>
  <c r="AG854" i="79"/>
  <c r="AF854" i="79"/>
  <c r="AE854" i="79"/>
  <c r="AD854" i="79"/>
  <c r="AC854" i="79"/>
  <c r="AB854" i="79"/>
  <c r="AA854" i="79"/>
  <c r="Z854" i="79"/>
  <c r="K854" i="79"/>
  <c r="G854" i="79"/>
  <c r="F854" i="79"/>
  <c r="H854" i="79" s="1"/>
  <c r="AL853" i="79"/>
  <c r="AK853" i="79"/>
  <c r="AJ853" i="79"/>
  <c r="AI853" i="79"/>
  <c r="AH853" i="79"/>
  <c r="AG853" i="79"/>
  <c r="AF853" i="79"/>
  <c r="AE853" i="79"/>
  <c r="AD853" i="79"/>
  <c r="AC853" i="79"/>
  <c r="AA853" i="79"/>
  <c r="Z853" i="79"/>
  <c r="AB853" i="79" s="1"/>
  <c r="K853" i="79"/>
  <c r="H853" i="79"/>
  <c r="G853" i="79"/>
  <c r="F853" i="79"/>
  <c r="AL852" i="79"/>
  <c r="AK852" i="79"/>
  <c r="AJ852" i="79"/>
  <c r="AI852" i="79"/>
  <c r="AH852" i="79"/>
  <c r="AG852" i="79"/>
  <c r="AF852" i="79"/>
  <c r="AE852" i="79"/>
  <c r="AD852" i="79"/>
  <c r="AC852" i="79"/>
  <c r="AA852" i="79"/>
  <c r="Z852" i="79"/>
  <c r="AB852" i="79" s="1"/>
  <c r="K852" i="79"/>
  <c r="G852" i="79"/>
  <c r="F852" i="79"/>
  <c r="H852" i="79" s="1"/>
  <c r="AL851" i="79"/>
  <c r="AK851" i="79"/>
  <c r="AJ851" i="79"/>
  <c r="AI851" i="79"/>
  <c r="AH851" i="79"/>
  <c r="AG851" i="79"/>
  <c r="AF851" i="79"/>
  <c r="AE851" i="79"/>
  <c r="AD851" i="79"/>
  <c r="AC851" i="79"/>
  <c r="AA851" i="79"/>
  <c r="AB851" i="79" s="1"/>
  <c r="Z851" i="79"/>
  <c r="K851" i="79"/>
  <c r="G851" i="79"/>
  <c r="F851" i="79"/>
  <c r="AL850" i="79"/>
  <c r="AK850" i="79"/>
  <c r="AJ850" i="79"/>
  <c r="AI850" i="79"/>
  <c r="AH850" i="79"/>
  <c r="AG850" i="79"/>
  <c r="AF850" i="79"/>
  <c r="AE850" i="79"/>
  <c r="AD850" i="79"/>
  <c r="AC850" i="79"/>
  <c r="AA850" i="79"/>
  <c r="Z850" i="79"/>
  <c r="AB850" i="79" s="1"/>
  <c r="K850" i="79"/>
  <c r="G850" i="79"/>
  <c r="F850" i="79"/>
  <c r="H850" i="79" s="1"/>
  <c r="AL849" i="79"/>
  <c r="AK849" i="79"/>
  <c r="AJ849" i="79"/>
  <c r="AI849" i="79"/>
  <c r="AH849" i="79"/>
  <c r="AG849" i="79"/>
  <c r="AF849" i="79"/>
  <c r="AE849" i="79"/>
  <c r="AD849" i="79"/>
  <c r="AC849" i="79"/>
  <c r="AA849" i="79"/>
  <c r="Z849" i="79"/>
  <c r="AB849" i="79" s="1"/>
  <c r="K849" i="79"/>
  <c r="G849" i="79"/>
  <c r="F849" i="79"/>
  <c r="AL848" i="79"/>
  <c r="AK848" i="79"/>
  <c r="AJ848" i="79"/>
  <c r="AI848" i="79"/>
  <c r="AH848" i="79"/>
  <c r="AG848" i="79"/>
  <c r="AF848" i="79"/>
  <c r="AE848" i="79"/>
  <c r="AD848" i="79"/>
  <c r="AC848" i="79"/>
  <c r="AA848" i="79"/>
  <c r="Z848" i="79"/>
  <c r="K848" i="79"/>
  <c r="G848" i="79"/>
  <c r="F848" i="79"/>
  <c r="H848" i="79" s="1"/>
  <c r="AL847" i="79"/>
  <c r="AK847" i="79"/>
  <c r="AJ847" i="79"/>
  <c r="AI847" i="79"/>
  <c r="AH847" i="79"/>
  <c r="AG847" i="79"/>
  <c r="AF847" i="79"/>
  <c r="AE847" i="79"/>
  <c r="AD847" i="79"/>
  <c r="AM847" i="79" s="1"/>
  <c r="I847" i="79" s="1"/>
  <c r="AC847" i="79"/>
  <c r="AA847" i="79"/>
  <c r="Z847" i="79"/>
  <c r="AB847" i="79" s="1"/>
  <c r="K847" i="79"/>
  <c r="G847" i="79"/>
  <c r="F847" i="79"/>
  <c r="AL846" i="79"/>
  <c r="AK846" i="79"/>
  <c r="AJ846" i="79"/>
  <c r="AI846" i="79"/>
  <c r="AH846" i="79"/>
  <c r="AG846" i="79"/>
  <c r="AF846" i="79"/>
  <c r="AE846" i="79"/>
  <c r="AD846" i="79"/>
  <c r="AC846" i="79"/>
  <c r="AA846" i="79"/>
  <c r="Z846" i="79"/>
  <c r="AB846" i="79" s="1"/>
  <c r="K846" i="79"/>
  <c r="G846" i="79"/>
  <c r="H846" i="79" s="1"/>
  <c r="F846" i="79"/>
  <c r="AL845" i="79"/>
  <c r="AK845" i="79"/>
  <c r="AJ845" i="79"/>
  <c r="AI845" i="79"/>
  <c r="AH845" i="79"/>
  <c r="AG845" i="79"/>
  <c r="AF845" i="79"/>
  <c r="AE845" i="79"/>
  <c r="AD845" i="79"/>
  <c r="AC845" i="79"/>
  <c r="AA845" i="79"/>
  <c r="Z845" i="79"/>
  <c r="K845" i="79"/>
  <c r="G845" i="79"/>
  <c r="F845" i="79"/>
  <c r="H845" i="79" s="1"/>
  <c r="AL844" i="79"/>
  <c r="AK844" i="79"/>
  <c r="AJ844" i="79"/>
  <c r="AI844" i="79"/>
  <c r="AH844" i="79"/>
  <c r="AG844" i="79"/>
  <c r="AF844" i="79"/>
  <c r="AE844" i="79"/>
  <c r="AD844" i="79"/>
  <c r="AC844" i="79"/>
  <c r="AA844" i="79"/>
  <c r="Z844" i="79"/>
  <c r="AB844" i="79" s="1"/>
  <c r="K844" i="79"/>
  <c r="G844" i="79"/>
  <c r="F844" i="79"/>
  <c r="AL843" i="79"/>
  <c r="AK843" i="79"/>
  <c r="AJ843" i="79"/>
  <c r="AI843" i="79"/>
  <c r="AH843" i="79"/>
  <c r="AG843" i="79"/>
  <c r="AF843" i="79"/>
  <c r="AE843" i="79"/>
  <c r="AD843" i="79"/>
  <c r="AC843" i="79"/>
  <c r="AA843" i="79"/>
  <c r="Z843" i="79"/>
  <c r="AB843" i="79" s="1"/>
  <c r="K843" i="79"/>
  <c r="G843" i="79"/>
  <c r="F843" i="79"/>
  <c r="AL842" i="79"/>
  <c r="AK842" i="79"/>
  <c r="AJ842" i="79"/>
  <c r="AI842" i="79"/>
  <c r="AH842" i="79"/>
  <c r="AG842" i="79"/>
  <c r="AF842" i="79"/>
  <c r="AE842" i="79"/>
  <c r="AD842" i="79"/>
  <c r="AC842" i="79"/>
  <c r="AA842" i="79"/>
  <c r="Z842" i="79"/>
  <c r="AB842" i="79" s="1"/>
  <c r="K842" i="79"/>
  <c r="H842" i="79"/>
  <c r="G842" i="79"/>
  <c r="F842" i="79"/>
  <c r="AL841" i="79"/>
  <c r="AK841" i="79"/>
  <c r="AJ841" i="79"/>
  <c r="AI841" i="79"/>
  <c r="AH841" i="79"/>
  <c r="AG841" i="79"/>
  <c r="AF841" i="79"/>
  <c r="AE841" i="79"/>
  <c r="AD841" i="79"/>
  <c r="AC841" i="79"/>
  <c r="AA841" i="79"/>
  <c r="Z841" i="79"/>
  <c r="AB841" i="79" s="1"/>
  <c r="K841" i="79"/>
  <c r="G841" i="79"/>
  <c r="F841" i="79"/>
  <c r="H841" i="79" s="1"/>
  <c r="AL840" i="79"/>
  <c r="AK840" i="79"/>
  <c r="AJ840" i="79"/>
  <c r="AI840" i="79"/>
  <c r="AH840" i="79"/>
  <c r="AG840" i="79"/>
  <c r="AF840" i="79"/>
  <c r="AE840" i="79"/>
  <c r="AD840" i="79"/>
  <c r="AC840" i="79"/>
  <c r="AA840" i="79"/>
  <c r="Z840" i="79"/>
  <c r="K840" i="79"/>
  <c r="G840" i="79"/>
  <c r="F840" i="79"/>
  <c r="AL839" i="79"/>
  <c r="AK839" i="79"/>
  <c r="AJ839" i="79"/>
  <c r="AI839" i="79"/>
  <c r="AH839" i="79"/>
  <c r="AG839" i="79"/>
  <c r="AF839" i="79"/>
  <c r="AE839" i="79"/>
  <c r="AD839" i="79"/>
  <c r="AC839" i="79"/>
  <c r="AA839" i="79"/>
  <c r="Z839" i="79"/>
  <c r="K839" i="79"/>
  <c r="G839" i="79"/>
  <c r="F839" i="79"/>
  <c r="H839" i="79" s="1"/>
  <c r="AL838" i="79"/>
  <c r="AK838" i="79"/>
  <c r="AJ838" i="79"/>
  <c r="AI838" i="79"/>
  <c r="AH838" i="79"/>
  <c r="AG838" i="79"/>
  <c r="AF838" i="79"/>
  <c r="AE838" i="79"/>
  <c r="AD838" i="79"/>
  <c r="AC838" i="79"/>
  <c r="AA838" i="79"/>
  <c r="Z838" i="79"/>
  <c r="K838" i="79"/>
  <c r="G838" i="79"/>
  <c r="F838" i="79"/>
  <c r="E838" i="79"/>
  <c r="AL837" i="79"/>
  <c r="AK837" i="79"/>
  <c r="AJ837" i="79"/>
  <c r="AI837" i="79"/>
  <c r="AH837" i="79"/>
  <c r="AG837" i="79"/>
  <c r="AF837" i="79"/>
  <c r="AE837" i="79"/>
  <c r="AD837" i="79"/>
  <c r="AC837" i="79"/>
  <c r="AA837" i="79"/>
  <c r="Z837" i="79"/>
  <c r="AB837" i="79" s="1"/>
  <c r="K837" i="79"/>
  <c r="G837" i="79"/>
  <c r="F837" i="79"/>
  <c r="H837" i="79" s="1"/>
  <c r="AL836" i="79"/>
  <c r="AK836" i="79"/>
  <c r="AJ836" i="79"/>
  <c r="AI836" i="79"/>
  <c r="AH836" i="79"/>
  <c r="AG836" i="79"/>
  <c r="AF836" i="79"/>
  <c r="AE836" i="79"/>
  <c r="AD836" i="79"/>
  <c r="AC836" i="79"/>
  <c r="AA836" i="79"/>
  <c r="AB836" i="79" s="1"/>
  <c r="Z836" i="79"/>
  <c r="K836" i="79"/>
  <c r="G836" i="79"/>
  <c r="H836" i="79" s="1"/>
  <c r="F836" i="79"/>
  <c r="AL835" i="79"/>
  <c r="AK835" i="79"/>
  <c r="AJ835" i="79"/>
  <c r="AI835" i="79"/>
  <c r="AH835" i="79"/>
  <c r="AG835" i="79"/>
  <c r="AF835" i="79"/>
  <c r="AE835" i="79"/>
  <c r="AD835" i="79"/>
  <c r="AC835" i="79"/>
  <c r="AA835" i="79"/>
  <c r="AB835" i="79" s="1"/>
  <c r="Z835" i="79"/>
  <c r="K835" i="79"/>
  <c r="G835" i="79"/>
  <c r="F835" i="79"/>
  <c r="AL834" i="79"/>
  <c r="AK834" i="79"/>
  <c r="AJ834" i="79"/>
  <c r="AI834" i="79"/>
  <c r="AH834" i="79"/>
  <c r="AG834" i="79"/>
  <c r="AF834" i="79"/>
  <c r="AE834" i="79"/>
  <c r="AD834" i="79"/>
  <c r="AC834" i="79"/>
  <c r="AA834" i="79"/>
  <c r="Z834" i="79"/>
  <c r="AB834" i="79" s="1"/>
  <c r="K834" i="79"/>
  <c r="G834" i="79"/>
  <c r="F834" i="79"/>
  <c r="H834" i="79" s="1"/>
  <c r="AL833" i="79"/>
  <c r="AK833" i="79"/>
  <c r="AJ833" i="79"/>
  <c r="AI833" i="79"/>
  <c r="AH833" i="79"/>
  <c r="AG833" i="79"/>
  <c r="AF833" i="79"/>
  <c r="AE833" i="79"/>
  <c r="AD833" i="79"/>
  <c r="AC833" i="79"/>
  <c r="AA833" i="79"/>
  <c r="Z833" i="79"/>
  <c r="AB833" i="79" s="1"/>
  <c r="K833" i="79"/>
  <c r="H833" i="79"/>
  <c r="G833" i="79"/>
  <c r="F833" i="79"/>
  <c r="AL832" i="79"/>
  <c r="AK832" i="79"/>
  <c r="AJ832" i="79"/>
  <c r="AI832" i="79"/>
  <c r="AH832" i="79"/>
  <c r="AG832" i="79"/>
  <c r="AF832" i="79"/>
  <c r="AE832" i="79"/>
  <c r="AD832" i="79"/>
  <c r="AC832" i="79"/>
  <c r="AA832" i="79"/>
  <c r="Z832" i="79"/>
  <c r="K832" i="79"/>
  <c r="G832" i="79"/>
  <c r="F832" i="79"/>
  <c r="H832" i="79" s="1"/>
  <c r="AL831" i="79"/>
  <c r="AK831" i="79"/>
  <c r="AJ831" i="79"/>
  <c r="AI831" i="79"/>
  <c r="AH831" i="79"/>
  <c r="AG831" i="79"/>
  <c r="AF831" i="79"/>
  <c r="AE831" i="79"/>
  <c r="AD831" i="79"/>
  <c r="AC831" i="79"/>
  <c r="AA831" i="79"/>
  <c r="Z831" i="79"/>
  <c r="K831" i="79"/>
  <c r="G831" i="79"/>
  <c r="F831" i="79"/>
  <c r="H831" i="79" s="1"/>
  <c r="AL830" i="79"/>
  <c r="AK830" i="79"/>
  <c r="AJ830" i="79"/>
  <c r="AI830" i="79"/>
  <c r="AH830" i="79"/>
  <c r="AG830" i="79"/>
  <c r="AF830" i="79"/>
  <c r="AE830" i="79"/>
  <c r="AD830" i="79"/>
  <c r="AC830" i="79"/>
  <c r="AA830" i="79"/>
  <c r="Z830" i="79"/>
  <c r="K830" i="79"/>
  <c r="G830" i="79"/>
  <c r="F830" i="79"/>
  <c r="H830" i="79" s="1"/>
  <c r="AL829" i="79"/>
  <c r="AK829" i="79"/>
  <c r="AJ829" i="79"/>
  <c r="AI829" i="79"/>
  <c r="AH829" i="79"/>
  <c r="AG829" i="79"/>
  <c r="AF829" i="79"/>
  <c r="AE829" i="79"/>
  <c r="AD829" i="79"/>
  <c r="AC829" i="79"/>
  <c r="AA829" i="79"/>
  <c r="Z829" i="79"/>
  <c r="AB829" i="79" s="1"/>
  <c r="AM829" i="79" s="1"/>
  <c r="I829" i="79" s="1"/>
  <c r="K829" i="79"/>
  <c r="G829" i="79"/>
  <c r="H829" i="79" s="1"/>
  <c r="F829" i="79"/>
  <c r="AL828" i="79"/>
  <c r="AK828" i="79"/>
  <c r="AJ828" i="79"/>
  <c r="AI828" i="79"/>
  <c r="AH828" i="79"/>
  <c r="AG828" i="79"/>
  <c r="AF828" i="79"/>
  <c r="AE828" i="79"/>
  <c r="AD828" i="79"/>
  <c r="AC828" i="79"/>
  <c r="AA828" i="79"/>
  <c r="AB828" i="79" s="1"/>
  <c r="Z828" i="79"/>
  <c r="K828" i="79"/>
  <c r="G828" i="79"/>
  <c r="F828" i="79"/>
  <c r="AL827" i="79"/>
  <c r="AK827" i="79"/>
  <c r="AJ827" i="79"/>
  <c r="AI827" i="79"/>
  <c r="AH827" i="79"/>
  <c r="AG827" i="79"/>
  <c r="AF827" i="79"/>
  <c r="AE827" i="79"/>
  <c r="AD827" i="79"/>
  <c r="AC827" i="79"/>
  <c r="AA827" i="79"/>
  <c r="Z827" i="79"/>
  <c r="K827" i="79"/>
  <c r="G827" i="79"/>
  <c r="F827" i="79"/>
  <c r="H827" i="79" s="1"/>
  <c r="AL826" i="79"/>
  <c r="AK826" i="79"/>
  <c r="AJ826" i="79"/>
  <c r="AI826" i="79"/>
  <c r="AH826" i="79"/>
  <c r="AG826" i="79"/>
  <c r="AF826" i="79"/>
  <c r="AE826" i="79"/>
  <c r="AD826" i="79"/>
  <c r="AC826" i="79"/>
  <c r="AA826" i="79"/>
  <c r="Z826" i="79"/>
  <c r="AB826" i="79" s="1"/>
  <c r="K826" i="79"/>
  <c r="G826" i="79"/>
  <c r="F826" i="79"/>
  <c r="AL825" i="79"/>
  <c r="AK825" i="79"/>
  <c r="AJ825" i="79"/>
  <c r="AI825" i="79"/>
  <c r="AH825" i="79"/>
  <c r="AG825" i="79"/>
  <c r="AF825" i="79"/>
  <c r="AE825" i="79"/>
  <c r="AD825" i="79"/>
  <c r="AC825" i="79"/>
  <c r="AA825" i="79"/>
  <c r="Z825" i="79"/>
  <c r="K825" i="79"/>
  <c r="G825" i="79"/>
  <c r="F825" i="79"/>
  <c r="AL824" i="79"/>
  <c r="AK824" i="79"/>
  <c r="AJ824" i="79"/>
  <c r="AI824" i="79"/>
  <c r="AH824" i="79"/>
  <c r="AG824" i="79"/>
  <c r="AF824" i="79"/>
  <c r="AE824" i="79"/>
  <c r="AD824" i="79"/>
  <c r="AC824" i="79"/>
  <c r="AA824" i="79"/>
  <c r="Z824" i="79"/>
  <c r="AB824" i="79" s="1"/>
  <c r="K824" i="79"/>
  <c r="G824" i="79"/>
  <c r="F824" i="79"/>
  <c r="AL823" i="79"/>
  <c r="AK823" i="79"/>
  <c r="AJ823" i="79"/>
  <c r="AI823" i="79"/>
  <c r="AH823" i="79"/>
  <c r="AG823" i="79"/>
  <c r="AF823" i="79"/>
  <c r="AE823" i="79"/>
  <c r="AD823" i="79"/>
  <c r="AC823" i="79"/>
  <c r="AA823" i="79"/>
  <c r="Z823" i="79"/>
  <c r="K823" i="79"/>
  <c r="G823" i="79"/>
  <c r="F823" i="79"/>
  <c r="H823" i="79" s="1"/>
  <c r="A823" i="79"/>
  <c r="A824" i="79" s="1"/>
  <c r="A825" i="79" s="1"/>
  <c r="A826" i="79" s="1"/>
  <c r="A827" i="79" s="1"/>
  <c r="A828" i="79" s="1"/>
  <c r="A829" i="79" s="1"/>
  <c r="A830" i="79" s="1"/>
  <c r="A831" i="79" s="1"/>
  <c r="A832" i="79" s="1"/>
  <c r="A833" i="79" s="1"/>
  <c r="A834" i="79" s="1"/>
  <c r="A835" i="79" s="1"/>
  <c r="A836" i="79" s="1"/>
  <c r="A837" i="79" s="1"/>
  <c r="A838" i="79" s="1"/>
  <c r="A839" i="79" s="1"/>
  <c r="A840" i="79" s="1"/>
  <c r="A841" i="79" s="1"/>
  <c r="A842" i="79" s="1"/>
  <c r="A843" i="79" s="1"/>
  <c r="A844" i="79" s="1"/>
  <c r="A845" i="79" s="1"/>
  <c r="A846" i="79" s="1"/>
  <c r="A847" i="79" s="1"/>
  <c r="A848" i="79" s="1"/>
  <c r="A849" i="79" s="1"/>
  <c r="A850" i="79" s="1"/>
  <c r="A851" i="79" s="1"/>
  <c r="A852" i="79" s="1"/>
  <c r="A853" i="79" s="1"/>
  <c r="A854" i="79" s="1"/>
  <c r="A855" i="79" s="1"/>
  <c r="A856" i="79" s="1"/>
  <c r="AL822" i="79"/>
  <c r="AK822" i="79"/>
  <c r="AJ822" i="79"/>
  <c r="AI822" i="79"/>
  <c r="AH822" i="79"/>
  <c r="AG822" i="79"/>
  <c r="AF822" i="79"/>
  <c r="AE822" i="79"/>
  <c r="AD822" i="79"/>
  <c r="AC822" i="79"/>
  <c r="AA822" i="79"/>
  <c r="Z822" i="79"/>
  <c r="K822" i="79"/>
  <c r="G822" i="79"/>
  <c r="H822" i="79" s="1"/>
  <c r="F822" i="79"/>
  <c r="A822" i="79"/>
  <c r="AL821" i="79"/>
  <c r="AK821" i="79"/>
  <c r="AJ821" i="79"/>
  <c r="AI821" i="79"/>
  <c r="AH821" i="79"/>
  <c r="AG821" i="79"/>
  <c r="AF821" i="79"/>
  <c r="AE821" i="79"/>
  <c r="AD821" i="79"/>
  <c r="AC821" i="79"/>
  <c r="AA821" i="79"/>
  <c r="Z821" i="79"/>
  <c r="K821" i="79"/>
  <c r="G821" i="79"/>
  <c r="F821" i="79"/>
  <c r="H821" i="79" s="1"/>
  <c r="R813" i="79"/>
  <c r="L813" i="79"/>
  <c r="Q812" i="79"/>
  <c r="P812" i="79"/>
  <c r="Q811" i="79"/>
  <c r="P811" i="79"/>
  <c r="Q810" i="79"/>
  <c r="P810" i="79"/>
  <c r="AM809" i="79"/>
  <c r="Q809" i="79"/>
  <c r="P809" i="79"/>
  <c r="I809" i="79"/>
  <c r="H809" i="79"/>
  <c r="E809" i="79"/>
  <c r="R808" i="79"/>
  <c r="L808" i="79"/>
  <c r="Q807" i="79"/>
  <c r="P807" i="79"/>
  <c r="Q806" i="79"/>
  <c r="P806" i="79"/>
  <c r="Q805" i="79"/>
  <c r="P805" i="79"/>
  <c r="AM804" i="79"/>
  <c r="I804" i="79" s="1"/>
  <c r="Q804" i="79"/>
  <c r="P804" i="79"/>
  <c r="H804" i="79"/>
  <c r="J804" i="79" s="1"/>
  <c r="E804" i="79"/>
  <c r="R803" i="79"/>
  <c r="L803" i="79"/>
  <c r="Q802" i="79"/>
  <c r="P802" i="79"/>
  <c r="Q801" i="79"/>
  <c r="P801" i="79"/>
  <c r="Q800" i="79"/>
  <c r="P800" i="79"/>
  <c r="AM799" i="79"/>
  <c r="Q799" i="79"/>
  <c r="P799" i="79"/>
  <c r="I799" i="79"/>
  <c r="H799" i="79"/>
  <c r="J799" i="79" s="1"/>
  <c r="AQ799" i="79" s="1"/>
  <c r="AR799" i="79" s="1"/>
  <c r="E799" i="79"/>
  <c r="R798" i="79"/>
  <c r="L798" i="79"/>
  <c r="Q797" i="79"/>
  <c r="P797" i="79"/>
  <c r="Q796" i="79"/>
  <c r="P796" i="79"/>
  <c r="Q795" i="79"/>
  <c r="P795" i="79"/>
  <c r="AM794" i="79"/>
  <c r="Q794" i="79"/>
  <c r="P794" i="79"/>
  <c r="I794" i="79"/>
  <c r="H794" i="79"/>
  <c r="E794" i="79"/>
  <c r="A794" i="79"/>
  <c r="A799" i="79" s="1"/>
  <c r="R793" i="79"/>
  <c r="L793" i="79"/>
  <c r="Q792" i="79"/>
  <c r="P792" i="79"/>
  <c r="Q791" i="79"/>
  <c r="P791" i="79"/>
  <c r="Q790" i="79"/>
  <c r="P790" i="79"/>
  <c r="AM789" i="79"/>
  <c r="Q789" i="79"/>
  <c r="P789" i="79"/>
  <c r="J789" i="79"/>
  <c r="I789" i="79"/>
  <c r="H789" i="79"/>
  <c r="E789" i="79"/>
  <c r="AB783" i="79"/>
  <c r="AM783" i="79" s="1"/>
  <c r="I783" i="79" s="1"/>
  <c r="Q783" i="79"/>
  <c r="P783" i="79"/>
  <c r="H783" i="79"/>
  <c r="E783" i="79"/>
  <c r="AB782" i="79"/>
  <c r="AM782" i="79" s="1"/>
  <c r="I782" i="79" s="1"/>
  <c r="Q782" i="79"/>
  <c r="P782" i="79"/>
  <c r="H782" i="79"/>
  <c r="E782" i="79"/>
  <c r="AB781" i="79"/>
  <c r="AM781" i="79" s="1"/>
  <c r="Q781" i="79"/>
  <c r="P781" i="79"/>
  <c r="I781" i="79"/>
  <c r="H781" i="79"/>
  <c r="E781" i="79"/>
  <c r="AB780" i="79"/>
  <c r="AM780" i="79" s="1"/>
  <c r="I780" i="79" s="1"/>
  <c r="Q780" i="79"/>
  <c r="P780" i="79"/>
  <c r="H780" i="79"/>
  <c r="J780" i="79" s="1"/>
  <c r="E780" i="79"/>
  <c r="AB779" i="79"/>
  <c r="AM779" i="79" s="1"/>
  <c r="I779" i="79" s="1"/>
  <c r="Q779" i="79"/>
  <c r="P779" i="79"/>
  <c r="H779" i="79"/>
  <c r="J779" i="79" s="1"/>
  <c r="E779" i="79"/>
  <c r="AB778" i="79"/>
  <c r="AM778" i="79" s="1"/>
  <c r="I778" i="79" s="1"/>
  <c r="Q778" i="79"/>
  <c r="P778" i="79"/>
  <c r="H778" i="79"/>
  <c r="E778" i="79"/>
  <c r="AB777" i="79"/>
  <c r="AM777" i="79" s="1"/>
  <c r="I777" i="79" s="1"/>
  <c r="Q777" i="79"/>
  <c r="P777" i="79"/>
  <c r="H777" i="79"/>
  <c r="E777" i="79"/>
  <c r="R776" i="79"/>
  <c r="L776" i="79"/>
  <c r="Q775" i="79"/>
  <c r="P775" i="79"/>
  <c r="Q774" i="79"/>
  <c r="P774" i="79"/>
  <c r="Q773" i="79"/>
  <c r="P773" i="79"/>
  <c r="Q772" i="79"/>
  <c r="P772" i="79"/>
  <c r="Q771" i="79"/>
  <c r="P771" i="79"/>
  <c r="AB770" i="79"/>
  <c r="AM770" i="79" s="1"/>
  <c r="I770" i="79" s="1"/>
  <c r="J770" i="79" s="1"/>
  <c r="W770" i="79"/>
  <c r="Q770" i="79"/>
  <c r="P770" i="79"/>
  <c r="H770" i="79"/>
  <c r="E770" i="79"/>
  <c r="R769" i="79"/>
  <c r="L769" i="79"/>
  <c r="Q768" i="79"/>
  <c r="P768" i="79"/>
  <c r="Q767" i="79"/>
  <c r="P767" i="79"/>
  <c r="Q766" i="79"/>
  <c r="P766" i="79"/>
  <c r="Q765" i="79"/>
  <c r="P765" i="79"/>
  <c r="Q764" i="79"/>
  <c r="P764" i="79"/>
  <c r="AB763" i="79"/>
  <c r="AM763" i="79" s="1"/>
  <c r="I763" i="79" s="1"/>
  <c r="J763" i="79" s="1"/>
  <c r="W763" i="79"/>
  <c r="Q763" i="79"/>
  <c r="P763" i="79"/>
  <c r="H763" i="79"/>
  <c r="E763" i="79"/>
  <c r="R762" i="79"/>
  <c r="P878" i="79" s="1"/>
  <c r="L762" i="79"/>
  <c r="Q761" i="79"/>
  <c r="P761" i="79"/>
  <c r="Q760" i="79"/>
  <c r="P760" i="79"/>
  <c r="Q759" i="79"/>
  <c r="P759" i="79"/>
  <c r="Q758" i="79"/>
  <c r="P758" i="79"/>
  <c r="Q757" i="79"/>
  <c r="P757" i="79"/>
  <c r="AB756" i="79"/>
  <c r="AM756" i="79" s="1"/>
  <c r="I756" i="79" s="1"/>
  <c r="W756" i="79"/>
  <c r="Q756" i="79"/>
  <c r="P756" i="79"/>
  <c r="H756" i="79"/>
  <c r="E756" i="79"/>
  <c r="R755" i="79"/>
  <c r="L755" i="79"/>
  <c r="Q754" i="79"/>
  <c r="P754" i="79"/>
  <c r="Q753" i="79"/>
  <c r="P753" i="79"/>
  <c r="Q752" i="79"/>
  <c r="P752" i="79"/>
  <c r="Q751" i="79"/>
  <c r="P751" i="79"/>
  <c r="Q750" i="79"/>
  <c r="P750" i="79"/>
  <c r="AB749" i="79"/>
  <c r="AM749" i="79" s="1"/>
  <c r="W749" i="79"/>
  <c r="Q749" i="79"/>
  <c r="P749" i="79"/>
  <c r="I749" i="79"/>
  <c r="J749" i="79" s="1"/>
  <c r="H749" i="79"/>
  <c r="E749" i="79"/>
  <c r="R748" i="79"/>
  <c r="L748" i="79"/>
  <c r="Q747" i="79"/>
  <c r="P747" i="79"/>
  <c r="Q746" i="79"/>
  <c r="P746" i="79"/>
  <c r="Q745" i="79"/>
  <c r="P745" i="79"/>
  <c r="Q744" i="79"/>
  <c r="P744" i="79"/>
  <c r="Q743" i="79"/>
  <c r="P743" i="79"/>
  <c r="AB742" i="79"/>
  <c r="AM742" i="79" s="1"/>
  <c r="I742" i="79" s="1"/>
  <c r="J742" i="79" s="1"/>
  <c r="W742" i="79"/>
  <c r="Q742" i="79"/>
  <c r="P742" i="79"/>
  <c r="H742" i="79"/>
  <c r="E742" i="79"/>
  <c r="R741" i="79"/>
  <c r="P875" i="79" s="1"/>
  <c r="L741" i="79"/>
  <c r="Q740" i="79"/>
  <c r="P740" i="79"/>
  <c r="Q739" i="79"/>
  <c r="P739" i="79"/>
  <c r="Q738" i="79"/>
  <c r="P738" i="79"/>
  <c r="Q737" i="79"/>
  <c r="P737" i="79"/>
  <c r="Q736" i="79"/>
  <c r="P736" i="79"/>
  <c r="AB735" i="79"/>
  <c r="AM735" i="79" s="1"/>
  <c r="W735" i="79"/>
  <c r="Q735" i="79"/>
  <c r="P735" i="79"/>
  <c r="I735" i="79"/>
  <c r="H735" i="79"/>
  <c r="E735" i="79"/>
  <c r="R734" i="79"/>
  <c r="P874" i="79" s="1"/>
  <c r="L734" i="79"/>
  <c r="Q733" i="79"/>
  <c r="P733" i="79"/>
  <c r="Q732" i="79"/>
  <c r="P732" i="79"/>
  <c r="Q731" i="79"/>
  <c r="P731" i="79"/>
  <c r="Q730" i="79"/>
  <c r="P730" i="79"/>
  <c r="Q729" i="79"/>
  <c r="P729" i="79"/>
  <c r="AB728" i="79"/>
  <c r="AM728" i="79" s="1"/>
  <c r="W728" i="79"/>
  <c r="Q728" i="79"/>
  <c r="P728" i="79"/>
  <c r="I728" i="79"/>
  <c r="J728" i="79" s="1"/>
  <c r="H728" i="79"/>
  <c r="E728" i="79"/>
  <c r="R727" i="79"/>
  <c r="L727" i="79"/>
  <c r="Q726" i="79"/>
  <c r="P726" i="79"/>
  <c r="Q725" i="79"/>
  <c r="P725" i="79"/>
  <c r="Q724" i="79"/>
  <c r="P724" i="79"/>
  <c r="Q723" i="79"/>
  <c r="P723" i="79"/>
  <c r="Q722" i="79"/>
  <c r="P722" i="79"/>
  <c r="AB721" i="79"/>
  <c r="AM721" i="79" s="1"/>
  <c r="I721" i="79" s="1"/>
  <c r="W721" i="79"/>
  <c r="Q721" i="79"/>
  <c r="P721" i="79"/>
  <c r="H721" i="79"/>
  <c r="E721" i="79"/>
  <c r="R720" i="79"/>
  <c r="L720" i="79"/>
  <c r="Q719" i="79"/>
  <c r="P719" i="79"/>
  <c r="Q718" i="79"/>
  <c r="P718" i="79"/>
  <c r="Q717" i="79"/>
  <c r="P717" i="79"/>
  <c r="Q716" i="79"/>
  <c r="P716" i="79"/>
  <c r="Q715" i="79"/>
  <c r="P715" i="79"/>
  <c r="AB714" i="79"/>
  <c r="AM714" i="79" s="1"/>
  <c r="I714" i="79" s="1"/>
  <c r="W714" i="79"/>
  <c r="Q714" i="79"/>
  <c r="P714" i="79"/>
  <c r="H714" i="79"/>
  <c r="E714" i="79"/>
  <c r="A714" i="79"/>
  <c r="A721" i="79" s="1"/>
  <c r="A728" i="79" s="1"/>
  <c r="A735" i="79" s="1"/>
  <c r="A742" i="79" s="1"/>
  <c r="A749" i="79" s="1"/>
  <c r="A756" i="79" s="1"/>
  <c r="A763" i="79" s="1"/>
  <c r="A770" i="79" s="1"/>
  <c r="A777" i="79" s="1"/>
  <c r="A778" i="79" s="1"/>
  <c r="A779" i="79" s="1"/>
  <c r="A780" i="79" s="1"/>
  <c r="A781" i="79" s="1"/>
  <c r="A782" i="79" s="1"/>
  <c r="A783" i="79" s="1"/>
  <c r="R713" i="79"/>
  <c r="L713" i="79"/>
  <c r="Q712" i="79"/>
  <c r="P712" i="79"/>
  <c r="Q711" i="79"/>
  <c r="P711" i="79"/>
  <c r="Q710" i="79"/>
  <c r="P710" i="79"/>
  <c r="Q709" i="79"/>
  <c r="P709" i="79"/>
  <c r="Q708" i="79"/>
  <c r="P708" i="79"/>
  <c r="AB707" i="79"/>
  <c r="AM707" i="79" s="1"/>
  <c r="I707" i="79" s="1"/>
  <c r="W707" i="79"/>
  <c r="Q707" i="79"/>
  <c r="P707" i="79"/>
  <c r="H707" i="79"/>
  <c r="E707" i="79"/>
  <c r="R705" i="79"/>
  <c r="L705" i="79"/>
  <c r="Q704" i="79"/>
  <c r="P704" i="79"/>
  <c r="Q703" i="79"/>
  <c r="P703" i="79"/>
  <c r="Q702" i="79"/>
  <c r="P702" i="79"/>
  <c r="Q701" i="79"/>
  <c r="P701" i="79"/>
  <c r="AB700" i="79"/>
  <c r="AM700" i="79" s="1"/>
  <c r="I700" i="79" s="1"/>
  <c r="W700" i="79"/>
  <c r="Q700" i="79"/>
  <c r="P700" i="79"/>
  <c r="H700" i="79"/>
  <c r="J700" i="79" s="1"/>
  <c r="E700" i="79"/>
  <c r="R699" i="79"/>
  <c r="L699" i="79"/>
  <c r="Q698" i="79"/>
  <c r="P698" i="79"/>
  <c r="Q697" i="79"/>
  <c r="P697" i="79"/>
  <c r="Q696" i="79"/>
  <c r="P696" i="79"/>
  <c r="Q695" i="79"/>
  <c r="P695" i="79"/>
  <c r="AB694" i="79"/>
  <c r="AM694" i="79" s="1"/>
  <c r="I694" i="79" s="1"/>
  <c r="W694" i="79"/>
  <c r="Q694" i="79"/>
  <c r="P694" i="79"/>
  <c r="H694" i="79"/>
  <c r="E694" i="79"/>
  <c r="R693" i="79"/>
  <c r="P867" i="79" s="1"/>
  <c r="L693" i="79"/>
  <c r="Q692" i="79"/>
  <c r="P692" i="79"/>
  <c r="Q691" i="79"/>
  <c r="P691" i="79"/>
  <c r="Q690" i="79"/>
  <c r="P690" i="79"/>
  <c r="Q689" i="79"/>
  <c r="P689" i="79"/>
  <c r="AB688" i="79"/>
  <c r="AM688" i="79" s="1"/>
  <c r="I688" i="79" s="1"/>
  <c r="W688" i="79"/>
  <c r="Q688" i="79"/>
  <c r="P688" i="79"/>
  <c r="H688" i="79"/>
  <c r="E688" i="79"/>
  <c r="R687" i="79"/>
  <c r="L687" i="79"/>
  <c r="Q686" i="79"/>
  <c r="P686" i="79"/>
  <c r="Q685" i="79"/>
  <c r="P685" i="79"/>
  <c r="Q684" i="79"/>
  <c r="P684" i="79"/>
  <c r="Q683" i="79"/>
  <c r="P683" i="79"/>
  <c r="AB682" i="79"/>
  <c r="AM682" i="79" s="1"/>
  <c r="I682" i="79" s="1"/>
  <c r="J682" i="79" s="1"/>
  <c r="W682" i="79"/>
  <c r="Q682" i="79"/>
  <c r="P682" i="79"/>
  <c r="H682" i="79"/>
  <c r="E682" i="79"/>
  <c r="R681" i="79"/>
  <c r="L681" i="79"/>
  <c r="Q680" i="79"/>
  <c r="P680" i="79"/>
  <c r="Q679" i="79"/>
  <c r="P679" i="79"/>
  <c r="Q678" i="79"/>
  <c r="P678" i="79"/>
  <c r="Q677" i="79"/>
  <c r="P677" i="79"/>
  <c r="AM676" i="79"/>
  <c r="I676" i="79" s="1"/>
  <c r="AB676" i="79"/>
  <c r="W676" i="79"/>
  <c r="Q676" i="79"/>
  <c r="P676" i="79"/>
  <c r="H676" i="79"/>
  <c r="J676" i="79" s="1"/>
  <c r="E676" i="79"/>
  <c r="R675" i="79"/>
  <c r="L675" i="79"/>
  <c r="Q674" i="79"/>
  <c r="P674" i="79"/>
  <c r="Q673" i="79"/>
  <c r="P673" i="79"/>
  <c r="Q672" i="79"/>
  <c r="P672" i="79"/>
  <c r="Q671" i="79"/>
  <c r="P671" i="79"/>
  <c r="AB670" i="79"/>
  <c r="AM670" i="79" s="1"/>
  <c r="I670" i="79" s="1"/>
  <c r="W670" i="79"/>
  <c r="Q670" i="79"/>
  <c r="P670" i="79"/>
  <c r="H670" i="79"/>
  <c r="E670" i="79"/>
  <c r="R669" i="79"/>
  <c r="L669" i="79"/>
  <c r="Q668" i="79"/>
  <c r="P668" i="79"/>
  <c r="Q667" i="79"/>
  <c r="P667" i="79"/>
  <c r="Q666" i="79"/>
  <c r="P666" i="79"/>
  <c r="Q665" i="79"/>
  <c r="P665" i="79"/>
  <c r="AB664" i="79"/>
  <c r="AM664" i="79" s="1"/>
  <c r="I664" i="79" s="1"/>
  <c r="W664" i="79"/>
  <c r="Q664" i="79"/>
  <c r="P664" i="79"/>
  <c r="H664" i="79"/>
  <c r="E664" i="79"/>
  <c r="R663" i="79"/>
  <c r="L663" i="79"/>
  <c r="Q662" i="79"/>
  <c r="P662" i="79"/>
  <c r="Q661" i="79"/>
  <c r="P661" i="79"/>
  <c r="Q660" i="79"/>
  <c r="P660" i="79"/>
  <c r="Q659" i="79"/>
  <c r="P659" i="79"/>
  <c r="AB658" i="79"/>
  <c r="AM658" i="79" s="1"/>
  <c r="I658" i="79" s="1"/>
  <c r="J658" i="79" s="1"/>
  <c r="W658" i="79"/>
  <c r="Q658" i="79"/>
  <c r="P658" i="79"/>
  <c r="H658" i="79"/>
  <c r="E658" i="79"/>
  <c r="R657" i="79"/>
  <c r="L657" i="79"/>
  <c r="Q656" i="79"/>
  <c r="P656" i="79"/>
  <c r="Q655" i="79"/>
  <c r="P655" i="79"/>
  <c r="Q654" i="79"/>
  <c r="P654" i="79"/>
  <c r="Q653" i="79"/>
  <c r="P653" i="79"/>
  <c r="AB652" i="79"/>
  <c r="AM652" i="79" s="1"/>
  <c r="I652" i="79" s="1"/>
  <c r="J652" i="79" s="1"/>
  <c r="W652" i="79"/>
  <c r="Q652" i="79"/>
  <c r="P652" i="79"/>
  <c r="H652" i="79"/>
  <c r="E652" i="79"/>
  <c r="R651" i="79"/>
  <c r="L651" i="79"/>
  <c r="Q650" i="79"/>
  <c r="P650" i="79"/>
  <c r="Q649" i="79"/>
  <c r="P649" i="79"/>
  <c r="Q648" i="79"/>
  <c r="P648" i="79"/>
  <c r="Q647" i="79"/>
  <c r="P647" i="79"/>
  <c r="AB646" i="79"/>
  <c r="AM646" i="79" s="1"/>
  <c r="I646" i="79" s="1"/>
  <c r="W646" i="79"/>
  <c r="Q646" i="79"/>
  <c r="P646" i="79"/>
  <c r="H646" i="79"/>
  <c r="J646" i="79" s="1"/>
  <c r="E646" i="79"/>
  <c r="R645" i="79"/>
  <c r="L645" i="79"/>
  <c r="Q644" i="79"/>
  <c r="P644" i="79"/>
  <c r="Q643" i="79"/>
  <c r="P643" i="79"/>
  <c r="Q642" i="79"/>
  <c r="P642" i="79"/>
  <c r="Q641" i="79"/>
  <c r="P641" i="79"/>
  <c r="AB640" i="79"/>
  <c r="AM640" i="79" s="1"/>
  <c r="I640" i="79" s="1"/>
  <c r="W640" i="79"/>
  <c r="Q640" i="79"/>
  <c r="P640" i="79"/>
  <c r="H640" i="79"/>
  <c r="E640" i="79"/>
  <c r="A640" i="79"/>
  <c r="A646" i="79" s="1"/>
  <c r="A652" i="79" s="1"/>
  <c r="A658" i="79" s="1"/>
  <c r="A664" i="79" s="1"/>
  <c r="A670" i="79" s="1"/>
  <c r="A676" i="79" s="1"/>
  <c r="A682" i="79" s="1"/>
  <c r="A688" i="79" s="1"/>
  <c r="A694" i="79" s="1"/>
  <c r="A700" i="79" s="1"/>
  <c r="R639" i="79"/>
  <c r="L639" i="79"/>
  <c r="Q638" i="79"/>
  <c r="P638" i="79"/>
  <c r="Q637" i="79"/>
  <c r="P637" i="79"/>
  <c r="Q636" i="79"/>
  <c r="P636" i="79"/>
  <c r="Q635" i="79"/>
  <c r="P635" i="79"/>
  <c r="AB634" i="79"/>
  <c r="AM634" i="79" s="1"/>
  <c r="W634" i="79"/>
  <c r="Q634" i="79"/>
  <c r="P634" i="79"/>
  <c r="I634" i="79"/>
  <c r="H634" i="79"/>
  <c r="E634" i="79"/>
  <c r="R632" i="79"/>
  <c r="L632" i="79"/>
  <c r="Q631" i="79"/>
  <c r="P631" i="79"/>
  <c r="Q630" i="79"/>
  <c r="P630" i="79"/>
  <c r="Q629" i="79"/>
  <c r="P629" i="79"/>
  <c r="Q628" i="79"/>
  <c r="P628" i="79"/>
  <c r="AB627" i="79"/>
  <c r="AM627" i="79" s="1"/>
  <c r="I627" i="79" s="1"/>
  <c r="Q627" i="79"/>
  <c r="P627" i="79"/>
  <c r="H627" i="79"/>
  <c r="E627" i="79"/>
  <c r="R626" i="79"/>
  <c r="L626" i="79"/>
  <c r="Q625" i="79"/>
  <c r="P625" i="79"/>
  <c r="Q624" i="79"/>
  <c r="P624" i="79"/>
  <c r="Q623" i="79"/>
  <c r="P623" i="79"/>
  <c r="Q622" i="79"/>
  <c r="P622" i="79"/>
  <c r="AW621" i="79"/>
  <c r="AB621" i="79"/>
  <c r="AM621" i="79" s="1"/>
  <c r="I621" i="79" s="1"/>
  <c r="Q621" i="79"/>
  <c r="P621" i="79"/>
  <c r="H621" i="79"/>
  <c r="E621" i="79"/>
  <c r="R620" i="79"/>
  <c r="L620" i="79"/>
  <c r="Q619" i="79"/>
  <c r="P619" i="79"/>
  <c r="Q618" i="79"/>
  <c r="P618" i="79"/>
  <c r="Q617" i="79"/>
  <c r="P617" i="79"/>
  <c r="Q616" i="79"/>
  <c r="P616" i="79"/>
  <c r="AB615" i="79"/>
  <c r="AM615" i="79" s="1"/>
  <c r="I615" i="79" s="1"/>
  <c r="Q615" i="79"/>
  <c r="P615" i="79"/>
  <c r="H615" i="79"/>
  <c r="E615" i="79"/>
  <c r="R614" i="79"/>
  <c r="P853" i="79" s="1"/>
  <c r="L614" i="79"/>
  <c r="Q613" i="79"/>
  <c r="P613" i="79"/>
  <c r="Q612" i="79"/>
  <c r="P612" i="79"/>
  <c r="Q611" i="79"/>
  <c r="P611" i="79"/>
  <c r="Q610" i="79"/>
  <c r="P610" i="79"/>
  <c r="AW609" i="79"/>
  <c r="AB609" i="79"/>
  <c r="AM609" i="79" s="1"/>
  <c r="I609" i="79" s="1"/>
  <c r="Q609" i="79"/>
  <c r="P609" i="79"/>
  <c r="H609" i="79"/>
  <c r="E609" i="79"/>
  <c r="R608" i="79"/>
  <c r="L608" i="79"/>
  <c r="Q607" i="79"/>
  <c r="P607" i="79"/>
  <c r="Q606" i="79"/>
  <c r="P606" i="79"/>
  <c r="Q605" i="79"/>
  <c r="P605" i="79"/>
  <c r="Q604" i="79"/>
  <c r="P604" i="79"/>
  <c r="AB603" i="79"/>
  <c r="AM603" i="79" s="1"/>
  <c r="I603" i="79" s="1"/>
  <c r="Q603" i="79"/>
  <c r="P603" i="79"/>
  <c r="H603" i="79"/>
  <c r="E603" i="79"/>
  <c r="R602" i="79"/>
  <c r="L602" i="79"/>
  <c r="Q601" i="79"/>
  <c r="P601" i="79"/>
  <c r="Q600" i="79"/>
  <c r="P600" i="79"/>
  <c r="Q599" i="79"/>
  <c r="P599" i="79"/>
  <c r="Q598" i="79"/>
  <c r="P598" i="79"/>
  <c r="AM597" i="79"/>
  <c r="I597" i="79" s="1"/>
  <c r="AB597" i="79"/>
  <c r="Q597" i="79"/>
  <c r="P597" i="79"/>
  <c r="H597" i="79"/>
  <c r="AW597" i="79" s="1"/>
  <c r="E597" i="79"/>
  <c r="R596" i="79"/>
  <c r="L596" i="79"/>
  <c r="Q595" i="79"/>
  <c r="P595" i="79"/>
  <c r="Q594" i="79"/>
  <c r="P594" i="79"/>
  <c r="Q593" i="79"/>
  <c r="P593" i="79"/>
  <c r="Q592" i="79"/>
  <c r="P592" i="79"/>
  <c r="AB591" i="79"/>
  <c r="AM591" i="79" s="1"/>
  <c r="I591" i="79" s="1"/>
  <c r="Q591" i="79"/>
  <c r="P591" i="79"/>
  <c r="H591" i="79"/>
  <c r="E591" i="79"/>
  <c r="R590" i="79"/>
  <c r="L590" i="79"/>
  <c r="Q589" i="79"/>
  <c r="P589" i="79"/>
  <c r="Q588" i="79"/>
  <c r="P588" i="79"/>
  <c r="Q587" i="79"/>
  <c r="P587" i="79"/>
  <c r="Q586" i="79"/>
  <c r="P586" i="79"/>
  <c r="AB585" i="79"/>
  <c r="AM585" i="79" s="1"/>
  <c r="I585" i="79" s="1"/>
  <c r="Q585" i="79"/>
  <c r="P585" i="79"/>
  <c r="H585" i="79"/>
  <c r="E585" i="79"/>
  <c r="R584" i="79"/>
  <c r="L584" i="79"/>
  <c r="Q583" i="79"/>
  <c r="P583" i="79"/>
  <c r="Q582" i="79"/>
  <c r="P582" i="79"/>
  <c r="Q581" i="79"/>
  <c r="P581" i="79"/>
  <c r="Q580" i="79"/>
  <c r="P580" i="79"/>
  <c r="AB579" i="79"/>
  <c r="AM579" i="79" s="1"/>
  <c r="Q579" i="79"/>
  <c r="P579" i="79"/>
  <c r="I579" i="79"/>
  <c r="H579" i="79"/>
  <c r="AW579" i="79" s="1"/>
  <c r="E579" i="79"/>
  <c r="R578" i="79"/>
  <c r="P847" i="79" s="1"/>
  <c r="L578" i="79"/>
  <c r="Q577" i="79"/>
  <c r="P577" i="79"/>
  <c r="Q576" i="79"/>
  <c r="P576" i="79"/>
  <c r="Q575" i="79"/>
  <c r="P575" i="79"/>
  <c r="Q574" i="79"/>
  <c r="P574" i="79"/>
  <c r="AW573" i="79"/>
  <c r="AB573" i="79"/>
  <c r="AM573" i="79" s="1"/>
  <c r="I573" i="79" s="1"/>
  <c r="Q573" i="79"/>
  <c r="P573" i="79"/>
  <c r="H573" i="79"/>
  <c r="E573" i="79"/>
  <c r="R572" i="79"/>
  <c r="L572" i="79"/>
  <c r="Q571" i="79"/>
  <c r="P571" i="79"/>
  <c r="D571" i="79"/>
  <c r="Q570" i="79"/>
  <c r="P570" i="79"/>
  <c r="Q569" i="79"/>
  <c r="P569" i="79"/>
  <c r="Q568" i="79"/>
  <c r="P568" i="79"/>
  <c r="AM567" i="79"/>
  <c r="I567" i="79" s="1"/>
  <c r="J567" i="79" s="1"/>
  <c r="AB567" i="79"/>
  <c r="Q567" i="79"/>
  <c r="P567" i="79"/>
  <c r="H567" i="79"/>
  <c r="AW567" i="79" s="1"/>
  <c r="E567" i="79"/>
  <c r="R566" i="79"/>
  <c r="L566" i="79"/>
  <c r="Q565" i="79"/>
  <c r="P565" i="79"/>
  <c r="D565" i="79"/>
  <c r="Q564" i="79"/>
  <c r="P564" i="79"/>
  <c r="Q563" i="79"/>
  <c r="P563" i="79"/>
  <c r="Q562" i="79"/>
  <c r="P562" i="79"/>
  <c r="AW561" i="79"/>
  <c r="AM561" i="79"/>
  <c r="I561" i="79" s="1"/>
  <c r="AB561" i="79"/>
  <c r="Q561" i="79"/>
  <c r="P561" i="79"/>
  <c r="H561" i="79"/>
  <c r="E561" i="79"/>
  <c r="R560" i="79"/>
  <c r="P844" i="79" s="1"/>
  <c r="L560" i="79"/>
  <c r="Q559" i="79"/>
  <c r="P559" i="79"/>
  <c r="Q558" i="79"/>
  <c r="P558" i="79"/>
  <c r="Q557" i="79"/>
  <c r="P557" i="79"/>
  <c r="Q556" i="79"/>
  <c r="P556" i="79"/>
  <c r="AM555" i="79"/>
  <c r="I555" i="79" s="1"/>
  <c r="AB555" i="79"/>
  <c r="Q555" i="79"/>
  <c r="P555" i="79"/>
  <c r="H555" i="79"/>
  <c r="AW555" i="79" s="1"/>
  <c r="E555" i="79"/>
  <c r="R554" i="79"/>
  <c r="L554" i="79"/>
  <c r="Q553" i="79"/>
  <c r="P553" i="79"/>
  <c r="Q552" i="79"/>
  <c r="P552" i="79"/>
  <c r="Q551" i="79"/>
  <c r="P551" i="79"/>
  <c r="Q550" i="79"/>
  <c r="P550" i="79"/>
  <c r="AB549" i="79"/>
  <c r="AM549" i="79" s="1"/>
  <c r="Q549" i="79"/>
  <c r="P549" i="79"/>
  <c r="I549" i="79"/>
  <c r="H549" i="79"/>
  <c r="E549" i="79"/>
  <c r="R548" i="79"/>
  <c r="P842" i="79" s="1"/>
  <c r="L548" i="79"/>
  <c r="Q547" i="79"/>
  <c r="P547" i="79"/>
  <c r="Q546" i="79"/>
  <c r="P546" i="79"/>
  <c r="Q545" i="79"/>
  <c r="P545" i="79"/>
  <c r="Q544" i="79"/>
  <c r="P544" i="79"/>
  <c r="AW543" i="79"/>
  <c r="AB543" i="79"/>
  <c r="AM543" i="79" s="1"/>
  <c r="I543" i="79" s="1"/>
  <c r="Q543" i="79"/>
  <c r="P543" i="79"/>
  <c r="H543" i="79"/>
  <c r="E543" i="79"/>
  <c r="R542" i="79"/>
  <c r="L542" i="79"/>
  <c r="Q541" i="79"/>
  <c r="P541" i="79"/>
  <c r="Q540" i="79"/>
  <c r="P540" i="79"/>
  <c r="Q539" i="79"/>
  <c r="P539" i="79"/>
  <c r="Q538" i="79"/>
  <c r="P538" i="79"/>
  <c r="AB537" i="79"/>
  <c r="AM537" i="79" s="1"/>
  <c r="I537" i="79" s="1"/>
  <c r="Q537" i="79"/>
  <c r="P537" i="79"/>
  <c r="H537" i="79"/>
  <c r="E537" i="79"/>
  <c r="R536" i="79"/>
  <c r="L536" i="79"/>
  <c r="Q535" i="79"/>
  <c r="P535" i="79"/>
  <c r="Q534" i="79"/>
  <c r="P534" i="79"/>
  <c r="Q533" i="79"/>
  <c r="P533" i="79"/>
  <c r="Q532" i="79"/>
  <c r="P532" i="79"/>
  <c r="AB531" i="79"/>
  <c r="AM531" i="79" s="1"/>
  <c r="I531" i="79" s="1"/>
  <c r="Q531" i="79"/>
  <c r="P531" i="79"/>
  <c r="H531" i="79"/>
  <c r="E531" i="79"/>
  <c r="R530" i="79"/>
  <c r="L530" i="79"/>
  <c r="Q529" i="79"/>
  <c r="P529" i="79"/>
  <c r="Q528" i="79"/>
  <c r="P528" i="79"/>
  <c r="Q527" i="79"/>
  <c r="P527" i="79"/>
  <c r="Q526" i="79"/>
  <c r="P526" i="79"/>
  <c r="AW525" i="79"/>
  <c r="AB525" i="79"/>
  <c r="AM525" i="79" s="1"/>
  <c r="I525" i="79" s="1"/>
  <c r="Q525" i="79"/>
  <c r="P525" i="79"/>
  <c r="H525" i="79"/>
  <c r="E525" i="79"/>
  <c r="R524" i="79"/>
  <c r="L524" i="79"/>
  <c r="Q523" i="79"/>
  <c r="P523" i="79"/>
  <c r="Q522" i="79"/>
  <c r="P522" i="79"/>
  <c r="Q521" i="79"/>
  <c r="P521" i="79"/>
  <c r="Q520" i="79"/>
  <c r="P520" i="79"/>
  <c r="AB519" i="79"/>
  <c r="AM519" i="79" s="1"/>
  <c r="I519" i="79" s="1"/>
  <c r="Q519" i="79"/>
  <c r="P519" i="79"/>
  <c r="H519" i="79"/>
  <c r="AW519" i="79" s="1"/>
  <c r="E519" i="79"/>
  <c r="R518" i="79"/>
  <c r="P837" i="79" s="1"/>
  <c r="L518" i="79"/>
  <c r="Q517" i="79"/>
  <c r="P517" i="79"/>
  <c r="Q516" i="79"/>
  <c r="P516" i="79"/>
  <c r="Q515" i="79"/>
  <c r="P515" i="79"/>
  <c r="Q514" i="79"/>
  <c r="P514" i="79"/>
  <c r="AB513" i="79"/>
  <c r="AM513" i="79" s="1"/>
  <c r="I513" i="79" s="1"/>
  <c r="Q513" i="79"/>
  <c r="P513" i="79"/>
  <c r="H513" i="79"/>
  <c r="E513" i="79"/>
  <c r="R512" i="79"/>
  <c r="L512" i="79"/>
  <c r="Q511" i="79"/>
  <c r="P511" i="79"/>
  <c r="Q510" i="79"/>
  <c r="P510" i="79"/>
  <c r="Q509" i="79"/>
  <c r="P509" i="79"/>
  <c r="Q508" i="79"/>
  <c r="P508" i="79"/>
  <c r="AB507" i="79"/>
  <c r="AM507" i="79" s="1"/>
  <c r="I507" i="79" s="1"/>
  <c r="Q507" i="79"/>
  <c r="P507" i="79"/>
  <c r="H507" i="79"/>
  <c r="E507" i="79"/>
  <c r="R506" i="79"/>
  <c r="P835" i="79" s="1"/>
  <c r="L506" i="79"/>
  <c r="Q505" i="79"/>
  <c r="P505" i="79"/>
  <c r="Q504" i="79"/>
  <c r="P504" i="79"/>
  <c r="Q503" i="79"/>
  <c r="P503" i="79"/>
  <c r="Q502" i="79"/>
  <c r="P502" i="79"/>
  <c r="AB501" i="79"/>
  <c r="AM501" i="79" s="1"/>
  <c r="I501" i="79" s="1"/>
  <c r="Q501" i="79"/>
  <c r="P501" i="79"/>
  <c r="H501" i="79"/>
  <c r="E501" i="79"/>
  <c r="R500" i="79"/>
  <c r="L500" i="79"/>
  <c r="Q499" i="79"/>
  <c r="P499" i="79"/>
  <c r="Q498" i="79"/>
  <c r="P498" i="79"/>
  <c r="Q497" i="79"/>
  <c r="P497" i="79"/>
  <c r="Q496" i="79"/>
  <c r="P496" i="79"/>
  <c r="AW495" i="79"/>
  <c r="AB495" i="79"/>
  <c r="AM495" i="79" s="1"/>
  <c r="I495" i="79" s="1"/>
  <c r="Q495" i="79"/>
  <c r="P495" i="79"/>
  <c r="H495" i="79"/>
  <c r="E495" i="79"/>
  <c r="R494" i="79"/>
  <c r="L494" i="79"/>
  <c r="Q493" i="79"/>
  <c r="P493" i="79"/>
  <c r="Q492" i="79"/>
  <c r="P492" i="79"/>
  <c r="Q491" i="79"/>
  <c r="P491" i="79"/>
  <c r="Q490" i="79"/>
  <c r="P490" i="79"/>
  <c r="AB489" i="79"/>
  <c r="AM489" i="79" s="1"/>
  <c r="I489" i="79" s="1"/>
  <c r="Q489" i="79"/>
  <c r="P489" i="79"/>
  <c r="H489" i="79"/>
  <c r="E489" i="79"/>
  <c r="R488" i="79"/>
  <c r="L488" i="79"/>
  <c r="Q487" i="79"/>
  <c r="P487" i="79"/>
  <c r="Q486" i="79"/>
  <c r="P486" i="79"/>
  <c r="Q485" i="79"/>
  <c r="P485" i="79"/>
  <c r="Q484" i="79"/>
  <c r="P484" i="79"/>
  <c r="AB483" i="79"/>
  <c r="AM483" i="79" s="1"/>
  <c r="I483" i="79" s="1"/>
  <c r="Q483" i="79"/>
  <c r="P483" i="79"/>
  <c r="H483" i="79"/>
  <c r="AW483" i="79" s="1"/>
  <c r="E483" i="79"/>
  <c r="R482" i="79"/>
  <c r="L482" i="79"/>
  <c r="Q481" i="79"/>
  <c r="P481" i="79"/>
  <c r="Q480" i="79"/>
  <c r="P480" i="79"/>
  <c r="Q479" i="79"/>
  <c r="P479" i="79"/>
  <c r="Q478" i="79"/>
  <c r="P478" i="79"/>
  <c r="AB477" i="79"/>
  <c r="AM477" i="79" s="1"/>
  <c r="I477" i="79" s="1"/>
  <c r="J477" i="79" s="1"/>
  <c r="Q477" i="79"/>
  <c r="P477" i="79"/>
  <c r="H477" i="79"/>
  <c r="AW477" i="79" s="1"/>
  <c r="E477" i="79"/>
  <c r="R476" i="79"/>
  <c r="P830" i="79" s="1"/>
  <c r="L476" i="79"/>
  <c r="Q475" i="79"/>
  <c r="P475" i="79"/>
  <c r="Q474" i="79"/>
  <c r="P474" i="79"/>
  <c r="Q473" i="79"/>
  <c r="P473" i="79"/>
  <c r="Q472" i="79"/>
  <c r="P472" i="79"/>
  <c r="AM471" i="79"/>
  <c r="I471" i="79" s="1"/>
  <c r="AB471" i="79"/>
  <c r="Q471" i="79"/>
  <c r="P471" i="79"/>
  <c r="H471" i="79"/>
  <c r="AW471" i="79" s="1"/>
  <c r="E471" i="79"/>
  <c r="R470" i="79"/>
  <c r="L470" i="79"/>
  <c r="Q469" i="79"/>
  <c r="P469" i="79"/>
  <c r="Q468" i="79"/>
  <c r="P468" i="79"/>
  <c r="Q467" i="79"/>
  <c r="P467" i="79"/>
  <c r="Q466" i="79"/>
  <c r="P466" i="79"/>
  <c r="AB465" i="79"/>
  <c r="AM465" i="79" s="1"/>
  <c r="I465" i="79" s="1"/>
  <c r="Q465" i="79"/>
  <c r="P465" i="79"/>
  <c r="H465" i="79"/>
  <c r="E465" i="79"/>
  <c r="R464" i="79"/>
  <c r="L464" i="79"/>
  <c r="Q463" i="79"/>
  <c r="P463" i="79"/>
  <c r="Q462" i="79"/>
  <c r="P462" i="79"/>
  <c r="Q461" i="79"/>
  <c r="P461" i="79"/>
  <c r="Q460" i="79"/>
  <c r="P460" i="79"/>
  <c r="AW459" i="79"/>
  <c r="AM459" i="79"/>
  <c r="I459" i="79" s="1"/>
  <c r="AB459" i="79"/>
  <c r="Q459" i="79"/>
  <c r="P459" i="79"/>
  <c r="H459" i="79"/>
  <c r="J459" i="79" s="1"/>
  <c r="E459" i="79"/>
  <c r="A459" i="79"/>
  <c r="A465" i="79" s="1"/>
  <c r="A471" i="79" s="1"/>
  <c r="A477" i="79" s="1"/>
  <c r="A483" i="79" s="1"/>
  <c r="A489" i="79" s="1"/>
  <c r="A495" i="79" s="1"/>
  <c r="A501" i="79" s="1"/>
  <c r="A507" i="79" s="1"/>
  <c r="A513" i="79" s="1"/>
  <c r="A519" i="79" s="1"/>
  <c r="A525" i="79" s="1"/>
  <c r="A531" i="79" s="1"/>
  <c r="A537" i="79" s="1"/>
  <c r="A543" i="79" s="1"/>
  <c r="A549" i="79" s="1"/>
  <c r="A555" i="79" s="1"/>
  <c r="A561" i="79" s="1"/>
  <c r="A567" i="79" s="1"/>
  <c r="A573" i="79" s="1"/>
  <c r="A579" i="79" s="1"/>
  <c r="A585" i="79" s="1"/>
  <c r="A591" i="79" s="1"/>
  <c r="A597" i="79" s="1"/>
  <c r="A603" i="79" s="1"/>
  <c r="A609" i="79" s="1"/>
  <c r="A615" i="79" s="1"/>
  <c r="A621" i="79" s="1"/>
  <c r="A627" i="79" s="1"/>
  <c r="R458" i="79"/>
  <c r="L458" i="79"/>
  <c r="AM453" i="79"/>
  <c r="I453" i="79" s="1"/>
  <c r="AB453" i="79"/>
  <c r="H453" i="79"/>
  <c r="AW453" i="79" s="1"/>
  <c r="E453" i="79"/>
  <c r="R452" i="79"/>
  <c r="L452" i="79"/>
  <c r="Q451" i="79"/>
  <c r="P451" i="79"/>
  <c r="Q450" i="79"/>
  <c r="P450" i="79"/>
  <c r="Q449" i="79"/>
  <c r="P449" i="79"/>
  <c r="Q448" i="79"/>
  <c r="P448" i="79"/>
  <c r="AW447" i="79"/>
  <c r="AB447" i="79"/>
  <c r="AM447" i="79" s="1"/>
  <c r="I447" i="79" s="1"/>
  <c r="Q447" i="79"/>
  <c r="P447" i="79"/>
  <c r="H447" i="79"/>
  <c r="E447" i="79"/>
  <c r="R446" i="79"/>
  <c r="L446" i="79"/>
  <c r="Q445" i="79"/>
  <c r="P445" i="79"/>
  <c r="Q444" i="79"/>
  <c r="P444" i="79"/>
  <c r="Q443" i="79"/>
  <c r="P443" i="79"/>
  <c r="Q442" i="79"/>
  <c r="P442" i="79"/>
  <c r="AW441" i="79"/>
  <c r="AM441" i="79"/>
  <c r="I441" i="79" s="1"/>
  <c r="AB441" i="79"/>
  <c r="Q441" i="79"/>
  <c r="P441" i="79"/>
  <c r="H441" i="79"/>
  <c r="E441" i="79"/>
  <c r="R440" i="79"/>
  <c r="L440" i="79"/>
  <c r="Q439" i="79"/>
  <c r="P439" i="79"/>
  <c r="Q438" i="79"/>
  <c r="P438" i="79"/>
  <c r="Q437" i="79"/>
  <c r="P437" i="79"/>
  <c r="Q436" i="79"/>
  <c r="P436" i="79"/>
  <c r="AB435" i="79"/>
  <c r="AM435" i="79" s="1"/>
  <c r="I435" i="79" s="1"/>
  <c r="Q435" i="79"/>
  <c r="P435" i="79"/>
  <c r="H435" i="79"/>
  <c r="AW435" i="79" s="1"/>
  <c r="E435" i="79"/>
  <c r="R434" i="79"/>
  <c r="L434" i="79"/>
  <c r="Q433" i="79"/>
  <c r="P433" i="79"/>
  <c r="Q432" i="79"/>
  <c r="P432" i="79"/>
  <c r="Q431" i="79"/>
  <c r="P431" i="79"/>
  <c r="Q430" i="79"/>
  <c r="P430" i="79"/>
  <c r="AW429" i="79"/>
  <c r="AB429" i="79"/>
  <c r="AM429" i="79" s="1"/>
  <c r="Q429" i="79"/>
  <c r="P429" i="79"/>
  <c r="I429" i="79"/>
  <c r="H429" i="79"/>
  <c r="E429" i="79"/>
  <c r="R428" i="79"/>
  <c r="L428" i="79"/>
  <c r="Q427" i="79"/>
  <c r="P427" i="79"/>
  <c r="Q426" i="79"/>
  <c r="P426" i="79"/>
  <c r="Q425" i="79"/>
  <c r="P425" i="79"/>
  <c r="Q424" i="79"/>
  <c r="P424" i="79"/>
  <c r="AW423" i="79"/>
  <c r="AM423" i="79"/>
  <c r="I423" i="79" s="1"/>
  <c r="AB423" i="79"/>
  <c r="Q423" i="79"/>
  <c r="P423" i="79"/>
  <c r="H423" i="79"/>
  <c r="J423" i="79" s="1"/>
  <c r="AQ423" i="79" s="1"/>
  <c r="AR423" i="79" s="1"/>
  <c r="W423" i="79" s="1"/>
  <c r="E423" i="79"/>
  <c r="A423" i="79"/>
  <c r="A429" i="79" s="1"/>
  <c r="A435" i="79" s="1"/>
  <c r="A441" i="79" s="1"/>
  <c r="A447" i="79" s="1"/>
  <c r="A453" i="79" s="1"/>
  <c r="R422" i="79"/>
  <c r="L422" i="79"/>
  <c r="Q421" i="79"/>
  <c r="P421" i="79"/>
  <c r="Q420" i="79"/>
  <c r="P420" i="79"/>
  <c r="Q419" i="79"/>
  <c r="P419" i="79"/>
  <c r="Q418" i="79"/>
  <c r="P418" i="79"/>
  <c r="AB417" i="79"/>
  <c r="AM417" i="79" s="1"/>
  <c r="I417" i="79" s="1"/>
  <c r="Q417" i="79"/>
  <c r="P417" i="79"/>
  <c r="H417" i="79"/>
  <c r="AW417" i="79" s="1"/>
  <c r="E417" i="79"/>
  <c r="R409" i="79"/>
  <c r="L409" i="79"/>
  <c r="Q408" i="79"/>
  <c r="P408" i="79"/>
  <c r="Q407" i="79"/>
  <c r="P407" i="79"/>
  <c r="Q406" i="79"/>
  <c r="P406" i="79"/>
  <c r="AM405" i="79"/>
  <c r="Q405" i="79"/>
  <c r="P405" i="79"/>
  <c r="J405" i="79"/>
  <c r="G405" i="79"/>
  <c r="E897" i="79" s="1"/>
  <c r="R404" i="79"/>
  <c r="L404" i="79"/>
  <c r="Q403" i="79"/>
  <c r="P403" i="79"/>
  <c r="Q402" i="79"/>
  <c r="P402" i="79"/>
  <c r="Q401" i="79"/>
  <c r="P401" i="79"/>
  <c r="AM400" i="79"/>
  <c r="Q400" i="79"/>
  <c r="P400" i="79"/>
  <c r="J400" i="79"/>
  <c r="G400" i="79"/>
  <c r="E896" i="79" s="1"/>
  <c r="R399" i="79"/>
  <c r="P895" i="79" s="1"/>
  <c r="L399" i="79"/>
  <c r="Q398" i="79"/>
  <c r="P398" i="79"/>
  <c r="Q397" i="79"/>
  <c r="P397" i="79"/>
  <c r="Q396" i="79"/>
  <c r="P396" i="79"/>
  <c r="AM395" i="79"/>
  <c r="J395" i="79" s="1"/>
  <c r="Q395" i="79"/>
  <c r="P395" i="79"/>
  <c r="G395" i="79"/>
  <c r="E895" i="79" s="1"/>
  <c r="R394" i="79"/>
  <c r="P894" i="79" s="1"/>
  <c r="L394" i="79"/>
  <c r="Q393" i="79"/>
  <c r="P393" i="79"/>
  <c r="Q392" i="79"/>
  <c r="P392" i="79"/>
  <c r="Q391" i="79"/>
  <c r="P391" i="79"/>
  <c r="AM390" i="79"/>
  <c r="J390" i="79" s="1"/>
  <c r="Q390" i="79"/>
  <c r="P390" i="79"/>
  <c r="G390" i="79"/>
  <c r="E894" i="79" s="1"/>
  <c r="R389" i="79"/>
  <c r="P893" i="79" s="1"/>
  <c r="L389" i="79"/>
  <c r="Q388" i="79"/>
  <c r="P388" i="79"/>
  <c r="Q387" i="79"/>
  <c r="P387" i="79"/>
  <c r="Q386" i="79"/>
  <c r="P386" i="79"/>
  <c r="AM385" i="79"/>
  <c r="J385" i="79" s="1"/>
  <c r="Q385" i="79"/>
  <c r="P385" i="79"/>
  <c r="G385" i="79"/>
  <c r="E893" i="79" s="1"/>
  <c r="AM379" i="79"/>
  <c r="J379" i="79" s="1"/>
  <c r="AB379" i="79"/>
  <c r="Q379" i="79"/>
  <c r="P379" i="79"/>
  <c r="G379" i="79"/>
  <c r="E887" i="79" s="1"/>
  <c r="AB378" i="79"/>
  <c r="AM378" i="79" s="1"/>
  <c r="Q378" i="79"/>
  <c r="P378" i="79"/>
  <c r="J378" i="79"/>
  <c r="G378" i="79"/>
  <c r="E886" i="79" s="1"/>
  <c r="AM377" i="79"/>
  <c r="J377" i="79" s="1"/>
  <c r="AB377" i="79"/>
  <c r="Q377" i="79"/>
  <c r="P377" i="79"/>
  <c r="G377" i="79"/>
  <c r="E885" i="79" s="1"/>
  <c r="AB376" i="79"/>
  <c r="AM376" i="79" s="1"/>
  <c r="J376" i="79" s="1"/>
  <c r="Q376" i="79"/>
  <c r="P376" i="79"/>
  <c r="G376" i="79"/>
  <c r="E884" i="79" s="1"/>
  <c r="AB375" i="79"/>
  <c r="AM375" i="79" s="1"/>
  <c r="J375" i="79" s="1"/>
  <c r="Q375" i="79"/>
  <c r="P375" i="79"/>
  <c r="G375" i="79"/>
  <c r="E883" i="79" s="1"/>
  <c r="AM374" i="79"/>
  <c r="J374" i="79" s="1"/>
  <c r="AB374" i="79"/>
  <c r="Q374" i="79"/>
  <c r="P374" i="79"/>
  <c r="G374" i="79"/>
  <c r="E882" i="79" s="1"/>
  <c r="AB373" i="79"/>
  <c r="AM373" i="79" s="1"/>
  <c r="J373" i="79" s="1"/>
  <c r="Q373" i="79"/>
  <c r="P373" i="79"/>
  <c r="G373" i="79"/>
  <c r="E881" i="79" s="1"/>
  <c r="R372" i="79"/>
  <c r="L372" i="79"/>
  <c r="Q371" i="79"/>
  <c r="P371" i="79"/>
  <c r="Q370" i="79"/>
  <c r="P370" i="79"/>
  <c r="Q369" i="79"/>
  <c r="P369" i="79"/>
  <c r="Q367" i="79"/>
  <c r="P367" i="79"/>
  <c r="AB366" i="79"/>
  <c r="AM366" i="79" s="1"/>
  <c r="J366" i="79" s="1"/>
  <c r="Q366" i="79"/>
  <c r="P366" i="79"/>
  <c r="G366" i="79"/>
  <c r="E880" i="79" s="1"/>
  <c r="R365" i="79"/>
  <c r="L365" i="79"/>
  <c r="Q364" i="79"/>
  <c r="P364" i="79"/>
  <c r="Q363" i="79"/>
  <c r="P363" i="79"/>
  <c r="Q361" i="79"/>
  <c r="P361" i="79"/>
  <c r="Q360" i="79"/>
  <c r="P360" i="79"/>
  <c r="AM359" i="79"/>
  <c r="J359" i="79" s="1"/>
  <c r="AB359" i="79"/>
  <c r="Q359" i="79"/>
  <c r="P359" i="79"/>
  <c r="G359" i="79"/>
  <c r="E879" i="79" s="1"/>
  <c r="R358" i="79"/>
  <c r="L358" i="79"/>
  <c r="Q357" i="79"/>
  <c r="P357" i="79"/>
  <c r="Q356" i="79"/>
  <c r="P356" i="79"/>
  <c r="Q355" i="79"/>
  <c r="P355" i="79"/>
  <c r="Q353" i="79"/>
  <c r="P353" i="79"/>
  <c r="AB352" i="79"/>
  <c r="AM352" i="79" s="1"/>
  <c r="J352" i="79" s="1"/>
  <c r="Q352" i="79"/>
  <c r="P352" i="79"/>
  <c r="G352" i="79"/>
  <c r="E878" i="79" s="1"/>
  <c r="A352" i="79"/>
  <c r="A359" i="79" s="1"/>
  <c r="A366" i="79" s="1"/>
  <c r="A373" i="79" s="1"/>
  <c r="A374" i="79" s="1"/>
  <c r="A375" i="79" s="1"/>
  <c r="A376" i="79" s="1"/>
  <c r="A377" i="79" s="1"/>
  <c r="A378" i="79" s="1"/>
  <c r="A379" i="79" s="1"/>
  <c r="R351" i="79"/>
  <c r="L351" i="79"/>
  <c r="Q350" i="79"/>
  <c r="P350" i="79"/>
  <c r="Q349" i="79"/>
  <c r="P349" i="79"/>
  <c r="Q348" i="79"/>
  <c r="P348" i="79"/>
  <c r="Q346" i="79"/>
  <c r="P346" i="79"/>
  <c r="AB345" i="79"/>
  <c r="AM345" i="79" s="1"/>
  <c r="Q345" i="79"/>
  <c r="P345" i="79"/>
  <c r="J345" i="79"/>
  <c r="G345" i="79"/>
  <c r="E877" i="79" s="1"/>
  <c r="R344" i="79"/>
  <c r="L344" i="79"/>
  <c r="Q343" i="79"/>
  <c r="P343" i="79"/>
  <c r="Q342" i="79"/>
  <c r="P342" i="79"/>
  <c r="Q341" i="79"/>
  <c r="P341" i="79"/>
  <c r="Q340" i="79"/>
  <c r="P340" i="79"/>
  <c r="Q339" i="79"/>
  <c r="P339" i="79"/>
  <c r="AB338" i="79"/>
  <c r="AM338" i="79" s="1"/>
  <c r="J338" i="79" s="1"/>
  <c r="Q338" i="79"/>
  <c r="P338" i="79"/>
  <c r="G338" i="79"/>
  <c r="E876" i="79" s="1"/>
  <c r="R337" i="79"/>
  <c r="L337" i="79"/>
  <c r="Q336" i="79"/>
  <c r="P336" i="79"/>
  <c r="Q335" i="79"/>
  <c r="P335" i="79"/>
  <c r="Q334" i="79"/>
  <c r="P334" i="79"/>
  <c r="Q333" i="79"/>
  <c r="P333" i="79"/>
  <c r="Q332" i="79"/>
  <c r="P332" i="79"/>
  <c r="AB331" i="79"/>
  <c r="AM331" i="79" s="1"/>
  <c r="Q331" i="79"/>
  <c r="P331" i="79"/>
  <c r="J331" i="79"/>
  <c r="G331" i="79"/>
  <c r="E875" i="79" s="1"/>
  <c r="R330" i="79"/>
  <c r="L330" i="79"/>
  <c r="Q329" i="79"/>
  <c r="P329" i="79"/>
  <c r="Q328" i="79"/>
  <c r="P328" i="79"/>
  <c r="Q327" i="79"/>
  <c r="P327" i="79"/>
  <c r="Q326" i="79"/>
  <c r="P326" i="79"/>
  <c r="Q325" i="79"/>
  <c r="P325" i="79"/>
  <c r="AM324" i="79"/>
  <c r="J324" i="79" s="1"/>
  <c r="AB324" i="79"/>
  <c r="Q324" i="79"/>
  <c r="P324" i="79"/>
  <c r="G324" i="79"/>
  <c r="E874" i="79" s="1"/>
  <c r="R323" i="79"/>
  <c r="L323" i="79"/>
  <c r="Q322" i="79"/>
  <c r="P322" i="79"/>
  <c r="Q321" i="79"/>
  <c r="P321" i="79"/>
  <c r="Q320" i="79"/>
  <c r="P320" i="79"/>
  <c r="Q319" i="79"/>
  <c r="P319" i="79"/>
  <c r="Q318" i="79"/>
  <c r="P318" i="79"/>
  <c r="AB317" i="79"/>
  <c r="AM317" i="79" s="1"/>
  <c r="J317" i="79" s="1"/>
  <c r="Q317" i="79"/>
  <c r="P317" i="79"/>
  <c r="G317" i="79"/>
  <c r="E873" i="79" s="1"/>
  <c r="R316" i="79"/>
  <c r="L316" i="79"/>
  <c r="Q315" i="79"/>
  <c r="P315" i="79"/>
  <c r="Q314" i="79"/>
  <c r="P314" i="79"/>
  <c r="Q313" i="79"/>
  <c r="P313" i="79"/>
  <c r="Q312" i="79"/>
  <c r="P312" i="79"/>
  <c r="Q311" i="79"/>
  <c r="P311" i="79"/>
  <c r="AB310" i="79"/>
  <c r="AM310" i="79" s="1"/>
  <c r="J310" i="79" s="1"/>
  <c r="Q310" i="79"/>
  <c r="P310" i="79"/>
  <c r="G310" i="79"/>
  <c r="E872" i="79" s="1"/>
  <c r="A310" i="79"/>
  <c r="A317" i="79" s="1"/>
  <c r="A324" i="79" s="1"/>
  <c r="A331" i="79" s="1"/>
  <c r="A338" i="79" s="1"/>
  <c r="A345" i="79" s="1"/>
  <c r="R309" i="79"/>
  <c r="L309" i="79"/>
  <c r="Q308" i="79"/>
  <c r="P308" i="79"/>
  <c r="Q307" i="79"/>
  <c r="P307" i="79"/>
  <c r="Q306" i="79"/>
  <c r="P306" i="79"/>
  <c r="Q305" i="79"/>
  <c r="P305" i="79"/>
  <c r="Q304" i="79"/>
  <c r="P304" i="79"/>
  <c r="AM303" i="79"/>
  <c r="J303" i="79" s="1"/>
  <c r="AB303" i="79"/>
  <c r="Q303" i="79"/>
  <c r="P303" i="79"/>
  <c r="G303" i="79"/>
  <c r="E871" i="79" s="1"/>
  <c r="R301" i="79"/>
  <c r="L301" i="79"/>
  <c r="Q300" i="79"/>
  <c r="P300" i="79"/>
  <c r="Q299" i="79"/>
  <c r="P299" i="79"/>
  <c r="Q298" i="79"/>
  <c r="P298" i="79"/>
  <c r="Q297" i="79"/>
  <c r="P297" i="79"/>
  <c r="AB296" i="79"/>
  <c r="AM296" i="79" s="1"/>
  <c r="J296" i="79" s="1"/>
  <c r="Q296" i="79"/>
  <c r="P296" i="79"/>
  <c r="G296" i="79"/>
  <c r="E869" i="79" s="1"/>
  <c r="R295" i="79"/>
  <c r="P868" i="79" s="1"/>
  <c r="L295" i="79"/>
  <c r="Q294" i="79"/>
  <c r="P294" i="79"/>
  <c r="Q293" i="79"/>
  <c r="P293" i="79"/>
  <c r="Q292" i="79"/>
  <c r="P292" i="79"/>
  <c r="Q291" i="79"/>
  <c r="P291" i="79"/>
  <c r="AB290" i="79"/>
  <c r="AM290" i="79" s="1"/>
  <c r="Q290" i="79"/>
  <c r="P290" i="79"/>
  <c r="J290" i="79"/>
  <c r="G290" i="79"/>
  <c r="E868" i="79" s="1"/>
  <c r="R289" i="79"/>
  <c r="L289" i="79"/>
  <c r="Q288" i="79"/>
  <c r="P288" i="79"/>
  <c r="Q287" i="79"/>
  <c r="P287" i="79"/>
  <c r="Q286" i="79"/>
  <c r="P286" i="79"/>
  <c r="Q285" i="79"/>
  <c r="P285" i="79"/>
  <c r="AB284" i="79"/>
  <c r="AM284" i="79" s="1"/>
  <c r="J284" i="79" s="1"/>
  <c r="Q284" i="79"/>
  <c r="P284" i="79"/>
  <c r="G284" i="79"/>
  <c r="E867" i="79" s="1"/>
  <c r="R283" i="79"/>
  <c r="L283" i="79"/>
  <c r="Q282" i="79"/>
  <c r="P282" i="79"/>
  <c r="Q281" i="79"/>
  <c r="P281" i="79"/>
  <c r="Q280" i="79"/>
  <c r="P280" i="79"/>
  <c r="Q279" i="79"/>
  <c r="P279" i="79"/>
  <c r="AB278" i="79"/>
  <c r="AM278" i="79" s="1"/>
  <c r="J278" i="79" s="1"/>
  <c r="Q278" i="79"/>
  <c r="P278" i="79"/>
  <c r="G278" i="79"/>
  <c r="E866" i="79" s="1"/>
  <c r="R277" i="79"/>
  <c r="L277" i="79"/>
  <c r="Q276" i="79"/>
  <c r="P276" i="79"/>
  <c r="Q275" i="79"/>
  <c r="P275" i="79"/>
  <c r="Q274" i="79"/>
  <c r="P274" i="79"/>
  <c r="Q273" i="79"/>
  <c r="P273" i="79"/>
  <c r="AB272" i="79"/>
  <c r="AM272" i="79" s="1"/>
  <c r="J272" i="79" s="1"/>
  <c r="Q272" i="79"/>
  <c r="P272" i="79"/>
  <c r="G272" i="79"/>
  <c r="E865" i="79" s="1"/>
  <c r="R271" i="79"/>
  <c r="L271" i="79"/>
  <c r="Q270" i="79"/>
  <c r="P270" i="79"/>
  <c r="Q269" i="79"/>
  <c r="P269" i="79"/>
  <c r="Q268" i="79"/>
  <c r="P268" i="79"/>
  <c r="Q267" i="79"/>
  <c r="P267" i="79"/>
  <c r="AM266" i="79"/>
  <c r="J266" i="79" s="1"/>
  <c r="AB266" i="79"/>
  <c r="Q266" i="79"/>
  <c r="P266" i="79"/>
  <c r="G266" i="79"/>
  <c r="E864" i="79" s="1"/>
  <c r="R265" i="79"/>
  <c r="L265" i="79"/>
  <c r="Q264" i="79"/>
  <c r="P264" i="79"/>
  <c r="Q263" i="79"/>
  <c r="P263" i="79"/>
  <c r="Q262" i="79"/>
  <c r="P262" i="79"/>
  <c r="Q261" i="79"/>
  <c r="P261" i="79"/>
  <c r="AB260" i="79"/>
  <c r="AM260" i="79" s="1"/>
  <c r="J260" i="79" s="1"/>
  <c r="Q260" i="79"/>
  <c r="P260" i="79"/>
  <c r="G260" i="79"/>
  <c r="E863" i="79" s="1"/>
  <c r="R259" i="79"/>
  <c r="P862" i="79" s="1"/>
  <c r="L259" i="79"/>
  <c r="Q258" i="79"/>
  <c r="P258" i="79"/>
  <c r="Q257" i="79"/>
  <c r="P257" i="79"/>
  <c r="Q256" i="79"/>
  <c r="P256" i="79"/>
  <c r="Q255" i="79"/>
  <c r="P255" i="79"/>
  <c r="AB254" i="79"/>
  <c r="AM254" i="79" s="1"/>
  <c r="J254" i="79" s="1"/>
  <c r="Q254" i="79"/>
  <c r="P254" i="79"/>
  <c r="G254" i="79"/>
  <c r="E862" i="79" s="1"/>
  <c r="R253" i="79"/>
  <c r="L253" i="79"/>
  <c r="Q252" i="79"/>
  <c r="P252" i="79"/>
  <c r="Q251" i="79"/>
  <c r="P251" i="79"/>
  <c r="Q250" i="79"/>
  <c r="P250" i="79"/>
  <c r="Q249" i="79"/>
  <c r="P249" i="79"/>
  <c r="AB248" i="79"/>
  <c r="AM248" i="79" s="1"/>
  <c r="J248" i="79" s="1"/>
  <c r="Q248" i="79"/>
  <c r="P248" i="79"/>
  <c r="G248" i="79"/>
  <c r="E861" i="79" s="1"/>
  <c r="R247" i="79"/>
  <c r="L247" i="79"/>
  <c r="Q246" i="79"/>
  <c r="P246" i="79"/>
  <c r="Q245" i="79"/>
  <c r="P245" i="79"/>
  <c r="Q244" i="79"/>
  <c r="P244" i="79"/>
  <c r="Q243" i="79"/>
  <c r="P243" i="79"/>
  <c r="AB242" i="79"/>
  <c r="AM242" i="79" s="1"/>
  <c r="J242" i="79" s="1"/>
  <c r="Q242" i="79"/>
  <c r="P242" i="79"/>
  <c r="G242" i="79"/>
  <c r="E860" i="79" s="1"/>
  <c r="R241" i="79"/>
  <c r="L241" i="79"/>
  <c r="Q240" i="79"/>
  <c r="P240" i="79"/>
  <c r="Q239" i="79"/>
  <c r="P239" i="79"/>
  <c r="Q238" i="79"/>
  <c r="P238" i="79"/>
  <c r="Q237" i="79"/>
  <c r="P237" i="79"/>
  <c r="AB236" i="79"/>
  <c r="AM236" i="79" s="1"/>
  <c r="J236" i="79" s="1"/>
  <c r="Q236" i="79"/>
  <c r="P236" i="79"/>
  <c r="G236" i="79"/>
  <c r="E859" i="79" s="1"/>
  <c r="R235" i="79"/>
  <c r="L235" i="79"/>
  <c r="Q234" i="79"/>
  <c r="P234" i="79"/>
  <c r="Q233" i="79"/>
  <c r="P233" i="79"/>
  <c r="Q232" i="79"/>
  <c r="P232" i="79"/>
  <c r="Q231" i="79"/>
  <c r="P231" i="79"/>
  <c r="AB230" i="79"/>
  <c r="AM230" i="79" s="1"/>
  <c r="J230" i="79" s="1"/>
  <c r="Q230" i="79"/>
  <c r="P230" i="79"/>
  <c r="G230" i="79"/>
  <c r="E858" i="79" s="1"/>
  <c r="R228" i="79"/>
  <c r="L228" i="79"/>
  <c r="Q227" i="79"/>
  <c r="P227" i="79"/>
  <c r="Q226" i="79"/>
  <c r="P226" i="79"/>
  <c r="Q225" i="79"/>
  <c r="P225" i="79"/>
  <c r="Q224" i="79"/>
  <c r="P224" i="79"/>
  <c r="AB223" i="79"/>
  <c r="AM223" i="79" s="1"/>
  <c r="J223" i="79" s="1"/>
  <c r="Q223" i="79"/>
  <c r="P223" i="79"/>
  <c r="G223" i="79"/>
  <c r="E856" i="79" s="1"/>
  <c r="R222" i="79"/>
  <c r="P855" i="79" s="1"/>
  <c r="L222" i="79"/>
  <c r="Q221" i="79"/>
  <c r="P221" i="79"/>
  <c r="Q220" i="79"/>
  <c r="P220" i="79"/>
  <c r="Q219" i="79"/>
  <c r="P219" i="79"/>
  <c r="Q218" i="79"/>
  <c r="P218" i="79"/>
  <c r="AB217" i="79"/>
  <c r="AM217" i="79" s="1"/>
  <c r="J217" i="79" s="1"/>
  <c r="Q217" i="79"/>
  <c r="P217" i="79"/>
  <c r="G217" i="79"/>
  <c r="E855" i="79" s="1"/>
  <c r="R216" i="79"/>
  <c r="L216" i="79"/>
  <c r="Q215" i="79"/>
  <c r="P215" i="79"/>
  <c r="Q214" i="79"/>
  <c r="P214" i="79"/>
  <c r="Q213" i="79"/>
  <c r="P213" i="79"/>
  <c r="Q212" i="79"/>
  <c r="P212" i="79"/>
  <c r="AB211" i="79"/>
  <c r="AM211" i="79" s="1"/>
  <c r="J211" i="79" s="1"/>
  <c r="Q211" i="79"/>
  <c r="P211" i="79"/>
  <c r="G211" i="79"/>
  <c r="E854" i="79" s="1"/>
  <c r="R210" i="79"/>
  <c r="L210" i="79"/>
  <c r="Q209" i="79"/>
  <c r="P209" i="79"/>
  <c r="Q208" i="79"/>
  <c r="P208" i="79"/>
  <c r="Q207" i="79"/>
  <c r="P207" i="79"/>
  <c r="Q206" i="79"/>
  <c r="P206" i="79"/>
  <c r="AB205" i="79"/>
  <c r="AM205" i="79" s="1"/>
  <c r="J205" i="79" s="1"/>
  <c r="Q205" i="79"/>
  <c r="P205" i="79"/>
  <c r="G205" i="79"/>
  <c r="E853" i="79" s="1"/>
  <c r="R204" i="79"/>
  <c r="L204" i="79"/>
  <c r="Q203" i="79"/>
  <c r="P203" i="79"/>
  <c r="Q202" i="79"/>
  <c r="P202" i="79"/>
  <c r="Q201" i="79"/>
  <c r="P201" i="79"/>
  <c r="Q200" i="79"/>
  <c r="P200" i="79"/>
  <c r="AB199" i="79"/>
  <c r="AM199" i="79" s="1"/>
  <c r="J199" i="79" s="1"/>
  <c r="Q199" i="79"/>
  <c r="P199" i="79"/>
  <c r="G199" i="79"/>
  <c r="E852" i="79" s="1"/>
  <c r="R198" i="79"/>
  <c r="L198" i="79"/>
  <c r="Q197" i="79"/>
  <c r="P197" i="79"/>
  <c r="Q196" i="79"/>
  <c r="P196" i="79"/>
  <c r="Q195" i="79"/>
  <c r="P195" i="79"/>
  <c r="Q194" i="79"/>
  <c r="P194" i="79"/>
  <c r="AB193" i="79"/>
  <c r="AM193" i="79" s="1"/>
  <c r="J193" i="79" s="1"/>
  <c r="Q193" i="79"/>
  <c r="P193" i="79"/>
  <c r="G193" i="79"/>
  <c r="E851" i="79" s="1"/>
  <c r="R192" i="79"/>
  <c r="L192" i="79"/>
  <c r="Q191" i="79"/>
  <c r="P191" i="79"/>
  <c r="Q190" i="79"/>
  <c r="P190" i="79"/>
  <c r="Q189" i="79"/>
  <c r="P189" i="79"/>
  <c r="Q188" i="79"/>
  <c r="P188" i="79"/>
  <c r="AB187" i="79"/>
  <c r="AM187" i="79" s="1"/>
  <c r="J187" i="79" s="1"/>
  <c r="Q187" i="79"/>
  <c r="P187" i="79"/>
  <c r="G187" i="79"/>
  <c r="E850" i="79" s="1"/>
  <c r="R186" i="79"/>
  <c r="P849" i="79" s="1"/>
  <c r="L186" i="79"/>
  <c r="Q185" i="79"/>
  <c r="P185" i="79"/>
  <c r="Q184" i="79"/>
  <c r="P184" i="79"/>
  <c r="Q183" i="79"/>
  <c r="P183" i="79"/>
  <c r="Q182" i="79"/>
  <c r="P182" i="79"/>
  <c r="AM181" i="79"/>
  <c r="J181" i="79" s="1"/>
  <c r="AB181" i="79"/>
  <c r="Q181" i="79"/>
  <c r="P181" i="79"/>
  <c r="G181" i="79"/>
  <c r="E849" i="79" s="1"/>
  <c r="R180" i="79"/>
  <c r="L180" i="79"/>
  <c r="Q179" i="79"/>
  <c r="P179" i="79"/>
  <c r="Q178" i="79"/>
  <c r="P178" i="79"/>
  <c r="Q177" i="79"/>
  <c r="P177" i="79"/>
  <c r="Q176" i="79"/>
  <c r="P176" i="79"/>
  <c r="AB175" i="79"/>
  <c r="AM175" i="79" s="1"/>
  <c r="J175" i="79" s="1"/>
  <c r="Q175" i="79"/>
  <c r="P175" i="79"/>
  <c r="G175" i="79"/>
  <c r="E848" i="79" s="1"/>
  <c r="R174" i="79"/>
  <c r="L174" i="79"/>
  <c r="Q173" i="79"/>
  <c r="P173" i="79"/>
  <c r="Q172" i="79"/>
  <c r="P172" i="79"/>
  <c r="Q171" i="79"/>
  <c r="P171" i="79"/>
  <c r="Q170" i="79"/>
  <c r="P170" i="79"/>
  <c r="AB169" i="79"/>
  <c r="AM169" i="79" s="1"/>
  <c r="J169" i="79" s="1"/>
  <c r="Q169" i="79"/>
  <c r="P169" i="79"/>
  <c r="G169" i="79"/>
  <c r="E847" i="79" s="1"/>
  <c r="R168" i="79"/>
  <c r="L168" i="79"/>
  <c r="Q167" i="79"/>
  <c r="P167" i="79"/>
  <c r="Q166" i="79"/>
  <c r="P166" i="79"/>
  <c r="Q165" i="79"/>
  <c r="P165" i="79"/>
  <c r="Q164" i="79"/>
  <c r="P164" i="79"/>
  <c r="AM163" i="79"/>
  <c r="AB163" i="79"/>
  <c r="Q163" i="79"/>
  <c r="P163" i="79"/>
  <c r="J163" i="79"/>
  <c r="G163" i="79"/>
  <c r="E846" i="79" s="1"/>
  <c r="R162" i="79"/>
  <c r="L162" i="79"/>
  <c r="Q161" i="79"/>
  <c r="P161" i="79"/>
  <c r="Q160" i="79"/>
  <c r="P160" i="79"/>
  <c r="Q159" i="79"/>
  <c r="P159" i="79"/>
  <c r="Q158" i="79"/>
  <c r="P158" i="79"/>
  <c r="AB157" i="79"/>
  <c r="AM157" i="79" s="1"/>
  <c r="J157" i="79" s="1"/>
  <c r="Q157" i="79"/>
  <c r="P157" i="79"/>
  <c r="G157" i="79"/>
  <c r="E845" i="79" s="1"/>
  <c r="R156" i="79"/>
  <c r="L156" i="79"/>
  <c r="Q155" i="79"/>
  <c r="P155" i="79"/>
  <c r="Q154" i="79"/>
  <c r="P154" i="79"/>
  <c r="Q153" i="79"/>
  <c r="P153" i="79"/>
  <c r="Q152" i="79"/>
  <c r="P152" i="79"/>
  <c r="AM151" i="79"/>
  <c r="AB151" i="79"/>
  <c r="Q151" i="79"/>
  <c r="P151" i="79"/>
  <c r="J151" i="79"/>
  <c r="G151" i="79"/>
  <c r="E844" i="79" s="1"/>
  <c r="R150" i="79"/>
  <c r="L150" i="79"/>
  <c r="Q149" i="79"/>
  <c r="P149" i="79"/>
  <c r="Q148" i="79"/>
  <c r="P148" i="79"/>
  <c r="Q147" i="79"/>
  <c r="P147" i="79"/>
  <c r="Q146" i="79"/>
  <c r="P146" i="79"/>
  <c r="AB145" i="79"/>
  <c r="AM145" i="79" s="1"/>
  <c r="Q145" i="79"/>
  <c r="P145" i="79"/>
  <c r="J145" i="79"/>
  <c r="G145" i="79"/>
  <c r="E843" i="79" s="1"/>
  <c r="R144" i="79"/>
  <c r="L144" i="79"/>
  <c r="Q143" i="79"/>
  <c r="P143" i="79"/>
  <c r="Q142" i="79"/>
  <c r="P142" i="79"/>
  <c r="Q141" i="79"/>
  <c r="P141" i="79"/>
  <c r="Q140" i="79"/>
  <c r="P140" i="79"/>
  <c r="AB139" i="79"/>
  <c r="AM139" i="79" s="1"/>
  <c r="J139" i="79" s="1"/>
  <c r="Q139" i="79"/>
  <c r="P139" i="79"/>
  <c r="G139" i="79"/>
  <c r="E842" i="79" s="1"/>
  <c r="R138" i="79"/>
  <c r="L138" i="79"/>
  <c r="Q137" i="79"/>
  <c r="P137" i="79"/>
  <c r="Q136" i="79"/>
  <c r="P136" i="79"/>
  <c r="Q135" i="79"/>
  <c r="P135" i="79"/>
  <c r="Q134" i="79"/>
  <c r="P134" i="79"/>
  <c r="AB133" i="79"/>
  <c r="AM133" i="79" s="1"/>
  <c r="J133" i="79" s="1"/>
  <c r="Q133" i="79"/>
  <c r="P133" i="79"/>
  <c r="G133" i="79"/>
  <c r="E841" i="79" s="1"/>
  <c r="R132" i="79"/>
  <c r="P840" i="79" s="1"/>
  <c r="L132" i="79"/>
  <c r="Q131" i="79"/>
  <c r="P131" i="79"/>
  <c r="Q130" i="79"/>
  <c r="P130" i="79"/>
  <c r="Q129" i="79"/>
  <c r="P129" i="79"/>
  <c r="Q128" i="79"/>
  <c r="P128" i="79"/>
  <c r="AB127" i="79"/>
  <c r="AM127" i="79" s="1"/>
  <c r="J127" i="79" s="1"/>
  <c r="Q127" i="79"/>
  <c r="P127" i="79"/>
  <c r="G127" i="79"/>
  <c r="E840" i="79" s="1"/>
  <c r="R126" i="79"/>
  <c r="L126" i="79"/>
  <c r="Q125" i="79"/>
  <c r="P125" i="79"/>
  <c r="Q124" i="79"/>
  <c r="P124" i="79"/>
  <c r="Q123" i="79"/>
  <c r="P123" i="79"/>
  <c r="Q122" i="79"/>
  <c r="P122" i="79"/>
  <c r="AM121" i="79"/>
  <c r="J121" i="79" s="1"/>
  <c r="AB121" i="79"/>
  <c r="Q121" i="79"/>
  <c r="P121" i="79"/>
  <c r="G121" i="79"/>
  <c r="E839" i="79" s="1"/>
  <c r="R120" i="79"/>
  <c r="P838" i="79" s="1"/>
  <c r="L120" i="79"/>
  <c r="Q119" i="79"/>
  <c r="P119" i="79"/>
  <c r="Q118" i="79"/>
  <c r="P118" i="79"/>
  <c r="Q117" i="79"/>
  <c r="P117" i="79"/>
  <c r="Q116" i="79"/>
  <c r="P116" i="79"/>
  <c r="AB115" i="79"/>
  <c r="AM115" i="79" s="1"/>
  <c r="J115" i="79" s="1"/>
  <c r="Q115" i="79"/>
  <c r="P115" i="79"/>
  <c r="G115" i="79"/>
  <c r="R114" i="79"/>
  <c r="L114" i="79"/>
  <c r="Q113" i="79"/>
  <c r="P113" i="79"/>
  <c r="Q112" i="79"/>
  <c r="P112" i="79"/>
  <c r="Q111" i="79"/>
  <c r="P111" i="79"/>
  <c r="Q110" i="79"/>
  <c r="P110" i="79"/>
  <c r="AM109" i="79"/>
  <c r="AB109" i="79"/>
  <c r="Q109" i="79"/>
  <c r="P109" i="79"/>
  <c r="J109" i="79"/>
  <c r="G109" i="79"/>
  <c r="E837" i="79" s="1"/>
  <c r="R108" i="79"/>
  <c r="L108" i="79"/>
  <c r="Q107" i="79"/>
  <c r="P107" i="79"/>
  <c r="Q106" i="79"/>
  <c r="P106" i="79"/>
  <c r="Q105" i="79"/>
  <c r="P105" i="79"/>
  <c r="Q104" i="79"/>
  <c r="P104" i="79"/>
  <c r="AB103" i="79"/>
  <c r="AM103" i="79" s="1"/>
  <c r="J103" i="79" s="1"/>
  <c r="Q103" i="79"/>
  <c r="P103" i="79"/>
  <c r="G103" i="79"/>
  <c r="E836" i="79" s="1"/>
  <c r="R102" i="79"/>
  <c r="L102" i="79"/>
  <c r="Q101" i="79"/>
  <c r="P101" i="79"/>
  <c r="Q100" i="79"/>
  <c r="P100" i="79"/>
  <c r="Q99" i="79"/>
  <c r="P99" i="79"/>
  <c r="Q98" i="79"/>
  <c r="P98" i="79"/>
  <c r="AM97" i="79"/>
  <c r="J97" i="79" s="1"/>
  <c r="AB97" i="79"/>
  <c r="Q97" i="79"/>
  <c r="P97" i="79"/>
  <c r="G97" i="79"/>
  <c r="E835" i="79" s="1"/>
  <c r="R96" i="79"/>
  <c r="L96" i="79"/>
  <c r="Q95" i="79"/>
  <c r="P95" i="79"/>
  <c r="Q94" i="79"/>
  <c r="P94" i="79"/>
  <c r="Q93" i="79"/>
  <c r="P93" i="79"/>
  <c r="Q92" i="79"/>
  <c r="P92" i="79"/>
  <c r="AB91" i="79"/>
  <c r="AM91" i="79" s="1"/>
  <c r="J91" i="79" s="1"/>
  <c r="Q91" i="79"/>
  <c r="P91" i="79"/>
  <c r="G91" i="79"/>
  <c r="E834" i="79" s="1"/>
  <c r="R90" i="79"/>
  <c r="P833" i="79" s="1"/>
  <c r="L90" i="79"/>
  <c r="Q89" i="79"/>
  <c r="P89" i="79"/>
  <c r="Q88" i="79"/>
  <c r="P88" i="79"/>
  <c r="Q87" i="79"/>
  <c r="P87" i="79"/>
  <c r="Q86" i="79"/>
  <c r="P86" i="79"/>
  <c r="AB85" i="79"/>
  <c r="AM85" i="79" s="1"/>
  <c r="J85" i="79" s="1"/>
  <c r="Q85" i="79"/>
  <c r="P85" i="79"/>
  <c r="G85" i="79"/>
  <c r="E833" i="79" s="1"/>
  <c r="R84" i="79"/>
  <c r="L84" i="79"/>
  <c r="Q83" i="79"/>
  <c r="P83" i="79"/>
  <c r="Q82" i="79"/>
  <c r="P82" i="79"/>
  <c r="Q81" i="79"/>
  <c r="P81" i="79"/>
  <c r="Q80" i="79"/>
  <c r="P80" i="79"/>
  <c r="AB79" i="79"/>
  <c r="AM79" i="79" s="1"/>
  <c r="J79" i="79" s="1"/>
  <c r="Q79" i="79"/>
  <c r="P79" i="79"/>
  <c r="G79" i="79"/>
  <c r="E832" i="79" s="1"/>
  <c r="R78" i="79"/>
  <c r="L78" i="79"/>
  <c r="Q77" i="79"/>
  <c r="P77" i="79"/>
  <c r="Q76" i="79"/>
  <c r="P76" i="79"/>
  <c r="Q75" i="79"/>
  <c r="P75" i="79"/>
  <c r="Q74" i="79"/>
  <c r="P74" i="79"/>
  <c r="AM73" i="79"/>
  <c r="J73" i="79" s="1"/>
  <c r="AB73" i="79"/>
  <c r="Q73" i="79"/>
  <c r="P73" i="79"/>
  <c r="G73" i="79"/>
  <c r="E831" i="79" s="1"/>
  <c r="R72" i="79"/>
  <c r="L72" i="79"/>
  <c r="Q71" i="79"/>
  <c r="P71" i="79"/>
  <c r="Q70" i="79"/>
  <c r="P70" i="79"/>
  <c r="Q69" i="79"/>
  <c r="P69" i="79"/>
  <c r="Q68" i="79"/>
  <c r="P68" i="79"/>
  <c r="AB67" i="79"/>
  <c r="AM67" i="79" s="1"/>
  <c r="J67" i="79" s="1"/>
  <c r="Q67" i="79"/>
  <c r="P67" i="79"/>
  <c r="G67" i="79"/>
  <c r="E830" i="79" s="1"/>
  <c r="R66" i="79"/>
  <c r="P829" i="79" s="1"/>
  <c r="L66" i="79"/>
  <c r="Q65" i="79"/>
  <c r="P65" i="79"/>
  <c r="Q64" i="79"/>
  <c r="P64" i="79"/>
  <c r="Q63" i="79"/>
  <c r="P63" i="79"/>
  <c r="Q62" i="79"/>
  <c r="P62" i="79"/>
  <c r="AB61" i="79"/>
  <c r="AM61" i="79" s="1"/>
  <c r="J61" i="79" s="1"/>
  <c r="Q61" i="79"/>
  <c r="P61" i="79"/>
  <c r="G61" i="79"/>
  <c r="E829" i="79" s="1"/>
  <c r="R60" i="79"/>
  <c r="L60" i="79"/>
  <c r="Q59" i="79"/>
  <c r="P59" i="79"/>
  <c r="Q58" i="79"/>
  <c r="P58" i="79"/>
  <c r="Q57" i="79"/>
  <c r="P57" i="79"/>
  <c r="Q56" i="79"/>
  <c r="P56" i="79"/>
  <c r="AB55" i="79"/>
  <c r="AM55" i="79" s="1"/>
  <c r="J55" i="79" s="1"/>
  <c r="Q55" i="79"/>
  <c r="P55" i="79"/>
  <c r="G55" i="79"/>
  <c r="E828" i="79" s="1"/>
  <c r="R54" i="79"/>
  <c r="L54" i="79"/>
  <c r="Q53" i="79"/>
  <c r="P53" i="79"/>
  <c r="Q52" i="79"/>
  <c r="P52" i="79"/>
  <c r="Q51" i="79"/>
  <c r="P51" i="79"/>
  <c r="Q50" i="79"/>
  <c r="P50" i="79"/>
  <c r="AB49" i="79"/>
  <c r="AM49" i="79" s="1"/>
  <c r="Q49" i="79"/>
  <c r="P49" i="79"/>
  <c r="J49" i="79"/>
  <c r="G49" i="79"/>
  <c r="E827" i="79" s="1"/>
  <c r="R48" i="79"/>
  <c r="L48" i="79"/>
  <c r="Q47" i="79"/>
  <c r="P47" i="79"/>
  <c r="Q46" i="79"/>
  <c r="P46" i="79"/>
  <c r="Q45" i="79"/>
  <c r="P45" i="79"/>
  <c r="Q44" i="79"/>
  <c r="P44" i="79"/>
  <c r="AB43" i="79"/>
  <c r="AM43" i="79" s="1"/>
  <c r="J43" i="79" s="1"/>
  <c r="Q43" i="79"/>
  <c r="P43" i="79"/>
  <c r="G43" i="79"/>
  <c r="E826" i="79" s="1"/>
  <c r="R42" i="79"/>
  <c r="P825" i="79" s="1"/>
  <c r="L42" i="79"/>
  <c r="Q41" i="79"/>
  <c r="P41" i="79"/>
  <c r="Q40" i="79"/>
  <c r="P40" i="79"/>
  <c r="Q39" i="79"/>
  <c r="P39" i="79"/>
  <c r="Q38" i="79"/>
  <c r="P38" i="79"/>
  <c r="AB37" i="79"/>
  <c r="AM37" i="79" s="1"/>
  <c r="J37" i="79" s="1"/>
  <c r="Q37" i="79"/>
  <c r="P37" i="79"/>
  <c r="G37" i="79"/>
  <c r="E825" i="79" s="1"/>
  <c r="R36" i="79"/>
  <c r="L36" i="79"/>
  <c r="Q35" i="79"/>
  <c r="P35" i="79"/>
  <c r="Q34" i="79"/>
  <c r="P34" i="79"/>
  <c r="Q33" i="79"/>
  <c r="P33" i="79"/>
  <c r="Q32" i="79"/>
  <c r="P32" i="79"/>
  <c r="AB31" i="79"/>
  <c r="AM31" i="79" s="1"/>
  <c r="J31" i="79" s="1"/>
  <c r="Q31" i="79"/>
  <c r="P31" i="79"/>
  <c r="G31" i="79"/>
  <c r="E824" i="79" s="1"/>
  <c r="R30" i="79"/>
  <c r="L30" i="79"/>
  <c r="Q29" i="79"/>
  <c r="P29" i="79"/>
  <c r="Q28" i="79"/>
  <c r="P28" i="79"/>
  <c r="Q27" i="79"/>
  <c r="P27" i="79"/>
  <c r="Q26" i="79"/>
  <c r="P26" i="79"/>
  <c r="AB25" i="79"/>
  <c r="AM25" i="79" s="1"/>
  <c r="J25" i="79" s="1"/>
  <c r="Q25" i="79"/>
  <c r="P25" i="79"/>
  <c r="G25" i="79"/>
  <c r="E823" i="79" s="1"/>
  <c r="A25" i="79"/>
  <c r="A31" i="79" s="1"/>
  <c r="A37" i="79" s="1"/>
  <c r="A43" i="79" s="1"/>
  <c r="A49" i="79" s="1"/>
  <c r="A55" i="79" s="1"/>
  <c r="A61" i="79" s="1"/>
  <c r="A67" i="79" s="1"/>
  <c r="A73" i="79" s="1"/>
  <c r="A79" i="79" s="1"/>
  <c r="A85" i="79" s="1"/>
  <c r="A91" i="79" s="1"/>
  <c r="A97" i="79" s="1"/>
  <c r="A103" i="79" s="1"/>
  <c r="A109" i="79" s="1"/>
  <c r="A115" i="79" s="1"/>
  <c r="A121" i="79" s="1"/>
  <c r="A127" i="79" s="1"/>
  <c r="A133" i="79" s="1"/>
  <c r="A139" i="79" s="1"/>
  <c r="A145" i="79" s="1"/>
  <c r="A151" i="79" s="1"/>
  <c r="A157" i="79" s="1"/>
  <c r="A163" i="79" s="1"/>
  <c r="A169" i="79" s="1"/>
  <c r="A175" i="79" s="1"/>
  <c r="A181" i="79" s="1"/>
  <c r="A187" i="79" s="1"/>
  <c r="A193" i="79" s="1"/>
  <c r="A199" i="79" s="1"/>
  <c r="A205" i="79" s="1"/>
  <c r="A211" i="79" s="1"/>
  <c r="A217" i="79" s="1"/>
  <c r="A223" i="79" s="1"/>
  <c r="R24" i="79"/>
  <c r="P822" i="79" s="1"/>
  <c r="L24" i="79"/>
  <c r="Q23" i="79"/>
  <c r="P23" i="79"/>
  <c r="Q22" i="79"/>
  <c r="P22" i="79"/>
  <c r="Q21" i="79"/>
  <c r="P21" i="79"/>
  <c r="Q20" i="79"/>
  <c r="P20" i="79"/>
  <c r="AB19" i="79"/>
  <c r="AM19" i="79" s="1"/>
  <c r="Q19" i="79"/>
  <c r="P19" i="79"/>
  <c r="J19" i="79"/>
  <c r="G19" i="79"/>
  <c r="E822" i="79" s="1"/>
  <c r="A19" i="79"/>
  <c r="R18" i="79"/>
  <c r="L18" i="79"/>
  <c r="Q17" i="79"/>
  <c r="P17" i="79"/>
  <c r="Q16" i="79"/>
  <c r="P16" i="79"/>
  <c r="Q15" i="79"/>
  <c r="P15" i="79"/>
  <c r="Q14" i="79"/>
  <c r="P14" i="79"/>
  <c r="AB13" i="79"/>
  <c r="AM13" i="79" s="1"/>
  <c r="J13" i="79" s="1"/>
  <c r="Q13" i="79"/>
  <c r="P13" i="79"/>
  <c r="G13" i="79"/>
  <c r="E821" i="79" s="1"/>
  <c r="L6" i="79"/>
  <c r="AL897" i="78"/>
  <c r="AK897" i="78"/>
  <c r="AJ897" i="78"/>
  <c r="AI897" i="78"/>
  <c r="AH897" i="78"/>
  <c r="AG897" i="78"/>
  <c r="AF897" i="78"/>
  <c r="AE897" i="78"/>
  <c r="AD897" i="78"/>
  <c r="AC897" i="78"/>
  <c r="AB897" i="78"/>
  <c r="AA897" i="78"/>
  <c r="Z897" i="78"/>
  <c r="K897" i="78"/>
  <c r="G897" i="78"/>
  <c r="F897" i="78"/>
  <c r="AL896" i="78"/>
  <c r="AK896" i="78"/>
  <c r="AJ896" i="78"/>
  <c r="AI896" i="78"/>
  <c r="AH896" i="78"/>
  <c r="AG896" i="78"/>
  <c r="AF896" i="78"/>
  <c r="AE896" i="78"/>
  <c r="AD896" i="78"/>
  <c r="AC896" i="78"/>
  <c r="AB896" i="78"/>
  <c r="AA896" i="78"/>
  <c r="Z896" i="78"/>
  <c r="K896" i="78"/>
  <c r="G896" i="78"/>
  <c r="F896" i="78"/>
  <c r="H896" i="78" s="1"/>
  <c r="AL895" i="78"/>
  <c r="AK895" i="78"/>
  <c r="AJ895" i="78"/>
  <c r="AI895" i="78"/>
  <c r="AH895" i="78"/>
  <c r="AG895" i="78"/>
  <c r="AF895" i="78"/>
  <c r="AE895" i="78"/>
  <c r="AD895" i="78"/>
  <c r="AC895" i="78"/>
  <c r="AB895" i="78"/>
  <c r="AA895" i="78"/>
  <c r="Z895" i="78"/>
  <c r="K895" i="78"/>
  <c r="G895" i="78"/>
  <c r="F895" i="78"/>
  <c r="H895" i="78" s="1"/>
  <c r="AL894" i="78"/>
  <c r="AK894" i="78"/>
  <c r="AJ894" i="78"/>
  <c r="AI894" i="78"/>
  <c r="AH894" i="78"/>
  <c r="AG894" i="78"/>
  <c r="AF894" i="78"/>
  <c r="AE894" i="78"/>
  <c r="AD894" i="78"/>
  <c r="AC894" i="78"/>
  <c r="AB894" i="78"/>
  <c r="AA894" i="78"/>
  <c r="Z894" i="78"/>
  <c r="K894" i="78"/>
  <c r="G894" i="78"/>
  <c r="F894" i="78"/>
  <c r="H894" i="78" s="1"/>
  <c r="E894" i="78"/>
  <c r="A894" i="78"/>
  <c r="A895" i="78" s="1"/>
  <c r="AL893" i="78"/>
  <c r="AK893" i="78"/>
  <c r="AJ893" i="78"/>
  <c r="AI893" i="78"/>
  <c r="AH893" i="78"/>
  <c r="AG893" i="78"/>
  <c r="AF893" i="78"/>
  <c r="AE893" i="78"/>
  <c r="AD893" i="78"/>
  <c r="AC893" i="78"/>
  <c r="AB893" i="78"/>
  <c r="AA893" i="78"/>
  <c r="Z893" i="78"/>
  <c r="K893" i="78"/>
  <c r="G893" i="78"/>
  <c r="F893" i="78"/>
  <c r="AL887" i="78"/>
  <c r="AK887" i="78"/>
  <c r="AJ887" i="78"/>
  <c r="AI887" i="78"/>
  <c r="AH887" i="78"/>
  <c r="AG887" i="78"/>
  <c r="AF887" i="78"/>
  <c r="AE887" i="78"/>
  <c r="AD887" i="78"/>
  <c r="AC887" i="78"/>
  <c r="AA887" i="78"/>
  <c r="Z887" i="78"/>
  <c r="AB887" i="78" s="1"/>
  <c r="P887" i="78"/>
  <c r="K887" i="78"/>
  <c r="H887" i="78"/>
  <c r="G887" i="78"/>
  <c r="F887" i="78"/>
  <c r="AL886" i="78"/>
  <c r="AK886" i="78"/>
  <c r="AJ886" i="78"/>
  <c r="AI886" i="78"/>
  <c r="AH886" i="78"/>
  <c r="AG886" i="78"/>
  <c r="AF886" i="78"/>
  <c r="AE886" i="78"/>
  <c r="AD886" i="78"/>
  <c r="AC886" i="78"/>
  <c r="AA886" i="78"/>
  <c r="Z886" i="78"/>
  <c r="P886" i="78"/>
  <c r="K886" i="78"/>
  <c r="G886" i="78"/>
  <c r="F886" i="78"/>
  <c r="H886" i="78" s="1"/>
  <c r="AL885" i="78"/>
  <c r="AK885" i="78"/>
  <c r="AJ885" i="78"/>
  <c r="AI885" i="78"/>
  <c r="AH885" i="78"/>
  <c r="AG885" i="78"/>
  <c r="AF885" i="78"/>
  <c r="AE885" i="78"/>
  <c r="AD885" i="78"/>
  <c r="AC885" i="78"/>
  <c r="AA885" i="78"/>
  <c r="Z885" i="78"/>
  <c r="P885" i="78"/>
  <c r="K885" i="78"/>
  <c r="G885" i="78"/>
  <c r="H885" i="78" s="1"/>
  <c r="F885" i="78"/>
  <c r="AL884" i="78"/>
  <c r="AK884" i="78"/>
  <c r="AJ884" i="78"/>
  <c r="AI884" i="78"/>
  <c r="AH884" i="78"/>
  <c r="AG884" i="78"/>
  <c r="AF884" i="78"/>
  <c r="AE884" i="78"/>
  <c r="AD884" i="78"/>
  <c r="AC884" i="78"/>
  <c r="AA884" i="78"/>
  <c r="Z884" i="78"/>
  <c r="AB884" i="78" s="1"/>
  <c r="P884" i="78"/>
  <c r="K884" i="78"/>
  <c r="G884" i="78"/>
  <c r="F884" i="78"/>
  <c r="H884" i="78" s="1"/>
  <c r="AL883" i="78"/>
  <c r="AK883" i="78"/>
  <c r="AJ883" i="78"/>
  <c r="AI883" i="78"/>
  <c r="AH883" i="78"/>
  <c r="AG883" i="78"/>
  <c r="AF883" i="78"/>
  <c r="AE883" i="78"/>
  <c r="AD883" i="78"/>
  <c r="AC883" i="78"/>
  <c r="AA883" i="78"/>
  <c r="Z883" i="78"/>
  <c r="P883" i="78"/>
  <c r="K883" i="78"/>
  <c r="H883" i="78"/>
  <c r="G883" i="78"/>
  <c r="F883" i="78"/>
  <c r="AL882" i="78"/>
  <c r="AK882" i="78"/>
  <c r="AJ882" i="78"/>
  <c r="AI882" i="78"/>
  <c r="AH882" i="78"/>
  <c r="AG882" i="78"/>
  <c r="AF882" i="78"/>
  <c r="AE882" i="78"/>
  <c r="AD882" i="78"/>
  <c r="AC882" i="78"/>
  <c r="AA882" i="78"/>
  <c r="Z882" i="78"/>
  <c r="P882" i="78"/>
  <c r="K882" i="78"/>
  <c r="G882" i="78"/>
  <c r="F882" i="78"/>
  <c r="H882" i="78" s="1"/>
  <c r="AL881" i="78"/>
  <c r="AK881" i="78"/>
  <c r="AJ881" i="78"/>
  <c r="AI881" i="78"/>
  <c r="AH881" i="78"/>
  <c r="AG881" i="78"/>
  <c r="AF881" i="78"/>
  <c r="AE881" i="78"/>
  <c r="AD881" i="78"/>
  <c r="AC881" i="78"/>
  <c r="AA881" i="78"/>
  <c r="Z881" i="78"/>
  <c r="P881" i="78"/>
  <c r="K881" i="78"/>
  <c r="G881" i="78"/>
  <c r="F881" i="78"/>
  <c r="AL880" i="78"/>
  <c r="AK880" i="78"/>
  <c r="AJ880" i="78"/>
  <c r="AI880" i="78"/>
  <c r="AH880" i="78"/>
  <c r="AG880" i="78"/>
  <c r="AF880" i="78"/>
  <c r="AE880" i="78"/>
  <c r="AD880" i="78"/>
  <c r="AC880" i="78"/>
  <c r="AA880" i="78"/>
  <c r="Z880" i="78"/>
  <c r="AB880" i="78" s="1"/>
  <c r="K880" i="78"/>
  <c r="G880" i="78"/>
  <c r="H880" i="78" s="1"/>
  <c r="F880" i="78"/>
  <c r="AL879" i="78"/>
  <c r="AK879" i="78"/>
  <c r="AJ879" i="78"/>
  <c r="AI879" i="78"/>
  <c r="AH879" i="78"/>
  <c r="AG879" i="78"/>
  <c r="AF879" i="78"/>
  <c r="AE879" i="78"/>
  <c r="AD879" i="78"/>
  <c r="AC879" i="78"/>
  <c r="AA879" i="78"/>
  <c r="Z879" i="78"/>
  <c r="K879" i="78"/>
  <c r="G879" i="78"/>
  <c r="F879" i="78"/>
  <c r="H879" i="78" s="1"/>
  <c r="B879" i="78"/>
  <c r="AL878" i="78"/>
  <c r="AK878" i="78"/>
  <c r="AJ878" i="78"/>
  <c r="AI878" i="78"/>
  <c r="AH878" i="78"/>
  <c r="AG878" i="78"/>
  <c r="AF878" i="78"/>
  <c r="AE878" i="78"/>
  <c r="AD878" i="78"/>
  <c r="AC878" i="78"/>
  <c r="AA878" i="78"/>
  <c r="Z878" i="78"/>
  <c r="AB878" i="78" s="1"/>
  <c r="K878" i="78"/>
  <c r="G878" i="78"/>
  <c r="F878" i="78"/>
  <c r="B878" i="78"/>
  <c r="AL877" i="78"/>
  <c r="AK877" i="78"/>
  <c r="AJ877" i="78"/>
  <c r="AI877" i="78"/>
  <c r="AH877" i="78"/>
  <c r="AG877" i="78"/>
  <c r="AF877" i="78"/>
  <c r="AE877" i="78"/>
  <c r="AD877" i="78"/>
  <c r="AC877" i="78"/>
  <c r="AA877" i="78"/>
  <c r="Z877" i="78"/>
  <c r="AB877" i="78" s="1"/>
  <c r="K877" i="78"/>
  <c r="G877" i="78"/>
  <c r="F877" i="78"/>
  <c r="B877" i="78"/>
  <c r="AL876" i="78"/>
  <c r="AK876" i="78"/>
  <c r="AJ876" i="78"/>
  <c r="AI876" i="78"/>
  <c r="AH876" i="78"/>
  <c r="AG876" i="78"/>
  <c r="AF876" i="78"/>
  <c r="AE876" i="78"/>
  <c r="AD876" i="78"/>
  <c r="AC876" i="78"/>
  <c r="AA876" i="78"/>
  <c r="Z876" i="78"/>
  <c r="K876" i="78"/>
  <c r="G876" i="78"/>
  <c r="F876" i="78"/>
  <c r="B876" i="78"/>
  <c r="AL875" i="78"/>
  <c r="AK875" i="78"/>
  <c r="AJ875" i="78"/>
  <c r="AI875" i="78"/>
  <c r="AH875" i="78"/>
  <c r="AG875" i="78"/>
  <c r="AF875" i="78"/>
  <c r="AE875" i="78"/>
  <c r="AD875" i="78"/>
  <c r="AC875" i="78"/>
  <c r="AA875" i="78"/>
  <c r="Z875" i="78"/>
  <c r="AB875" i="78" s="1"/>
  <c r="K875" i="78"/>
  <c r="H875" i="78"/>
  <c r="G875" i="78"/>
  <c r="F875" i="78"/>
  <c r="B875" i="78"/>
  <c r="AL874" i="78"/>
  <c r="AK874" i="78"/>
  <c r="AJ874" i="78"/>
  <c r="AI874" i="78"/>
  <c r="AH874" i="78"/>
  <c r="AG874" i="78"/>
  <c r="AF874" i="78"/>
  <c r="AE874" i="78"/>
  <c r="AD874" i="78"/>
  <c r="AC874" i="78"/>
  <c r="AB874" i="78"/>
  <c r="AM874" i="78" s="1"/>
  <c r="I874" i="78" s="1"/>
  <c r="AA874" i="78"/>
  <c r="Z874" i="78"/>
  <c r="K874" i="78"/>
  <c r="G874" i="78"/>
  <c r="F874" i="78"/>
  <c r="H874" i="78" s="1"/>
  <c r="B874" i="78"/>
  <c r="AL873" i="78"/>
  <c r="AK873" i="78"/>
  <c r="AJ873" i="78"/>
  <c r="AI873" i="78"/>
  <c r="AH873" i="78"/>
  <c r="AG873" i="78"/>
  <c r="AF873" i="78"/>
  <c r="AE873" i="78"/>
  <c r="AD873" i="78"/>
  <c r="AC873" i="78"/>
  <c r="AA873" i="78"/>
  <c r="Z873" i="78"/>
  <c r="K873" i="78"/>
  <c r="G873" i="78"/>
  <c r="F873" i="78"/>
  <c r="H873" i="78" s="1"/>
  <c r="B873" i="78"/>
  <c r="AL872" i="78"/>
  <c r="AK872" i="78"/>
  <c r="AJ872" i="78"/>
  <c r="AI872" i="78"/>
  <c r="AH872" i="78"/>
  <c r="AG872" i="78"/>
  <c r="AF872" i="78"/>
  <c r="AE872" i="78"/>
  <c r="AD872" i="78"/>
  <c r="AC872" i="78"/>
  <c r="AA872" i="78"/>
  <c r="AB872" i="78" s="1"/>
  <c r="Z872" i="78"/>
  <c r="K872" i="78"/>
  <c r="G872" i="78"/>
  <c r="F872" i="78"/>
  <c r="B872" i="78"/>
  <c r="A872" i="78"/>
  <c r="A873" i="78" s="1"/>
  <c r="A874" i="78" s="1"/>
  <c r="A875" i="78" s="1"/>
  <c r="A876" i="78" s="1"/>
  <c r="A877" i="78" s="1"/>
  <c r="A878" i="78" s="1"/>
  <c r="A879" i="78" s="1"/>
  <c r="A880" i="78" s="1"/>
  <c r="A881" i="78" s="1"/>
  <c r="A882" i="78" s="1"/>
  <c r="A883" i="78" s="1"/>
  <c r="A884" i="78" s="1"/>
  <c r="A885" i="78" s="1"/>
  <c r="A886" i="78" s="1"/>
  <c r="A887" i="78" s="1"/>
  <c r="AL871" i="78"/>
  <c r="AK871" i="78"/>
  <c r="AJ871" i="78"/>
  <c r="AI871" i="78"/>
  <c r="AH871" i="78"/>
  <c r="AG871" i="78"/>
  <c r="AF871" i="78"/>
  <c r="AE871" i="78"/>
  <c r="AD871" i="78"/>
  <c r="AC871" i="78"/>
  <c r="AA871" i="78"/>
  <c r="Z871" i="78"/>
  <c r="AB871" i="78" s="1"/>
  <c r="AM871" i="78" s="1"/>
  <c r="I871" i="78" s="1"/>
  <c r="K871" i="78"/>
  <c r="H871" i="78"/>
  <c r="G871" i="78"/>
  <c r="F871" i="78"/>
  <c r="B871" i="78"/>
  <c r="AL869" i="78"/>
  <c r="AK869" i="78"/>
  <c r="AJ869" i="78"/>
  <c r="AI869" i="78"/>
  <c r="AH869" i="78"/>
  <c r="AG869" i="78"/>
  <c r="AF869" i="78"/>
  <c r="AE869" i="78"/>
  <c r="AD869" i="78"/>
  <c r="AC869" i="78"/>
  <c r="AA869" i="78"/>
  <c r="Z869" i="78"/>
  <c r="K869" i="78"/>
  <c r="G869" i="78"/>
  <c r="F869" i="78"/>
  <c r="H869" i="78" s="1"/>
  <c r="E869" i="78"/>
  <c r="AL868" i="78"/>
  <c r="AK868" i="78"/>
  <c r="AJ868" i="78"/>
  <c r="AI868" i="78"/>
  <c r="AH868" i="78"/>
  <c r="AG868" i="78"/>
  <c r="AF868" i="78"/>
  <c r="AE868" i="78"/>
  <c r="AD868" i="78"/>
  <c r="AC868" i="78"/>
  <c r="AA868" i="78"/>
  <c r="Z868" i="78"/>
  <c r="K868" i="78"/>
  <c r="G868" i="78"/>
  <c r="F868" i="78"/>
  <c r="AL867" i="78"/>
  <c r="AK867" i="78"/>
  <c r="AJ867" i="78"/>
  <c r="AI867" i="78"/>
  <c r="AH867" i="78"/>
  <c r="AG867" i="78"/>
  <c r="AF867" i="78"/>
  <c r="AE867" i="78"/>
  <c r="AD867" i="78"/>
  <c r="AC867" i="78"/>
  <c r="AA867" i="78"/>
  <c r="Z867" i="78"/>
  <c r="K867" i="78"/>
  <c r="G867" i="78"/>
  <c r="F867" i="78"/>
  <c r="H867" i="78" s="1"/>
  <c r="AL866" i="78"/>
  <c r="AK866" i="78"/>
  <c r="AJ866" i="78"/>
  <c r="AI866" i="78"/>
  <c r="AH866" i="78"/>
  <c r="AG866" i="78"/>
  <c r="AF866" i="78"/>
  <c r="AE866" i="78"/>
  <c r="AD866" i="78"/>
  <c r="AC866" i="78"/>
  <c r="AA866" i="78"/>
  <c r="Z866" i="78"/>
  <c r="K866" i="78"/>
  <c r="H866" i="78"/>
  <c r="G866" i="78"/>
  <c r="F866" i="78"/>
  <c r="AL865" i="78"/>
  <c r="AK865" i="78"/>
  <c r="AJ865" i="78"/>
  <c r="AI865" i="78"/>
  <c r="AH865" i="78"/>
  <c r="AG865" i="78"/>
  <c r="AF865" i="78"/>
  <c r="AE865" i="78"/>
  <c r="AD865" i="78"/>
  <c r="AC865" i="78"/>
  <c r="AA865" i="78"/>
  <c r="Z865" i="78"/>
  <c r="AB865" i="78" s="1"/>
  <c r="K865" i="78"/>
  <c r="G865" i="78"/>
  <c r="F865" i="78"/>
  <c r="AL864" i="78"/>
  <c r="AK864" i="78"/>
  <c r="AJ864" i="78"/>
  <c r="AI864" i="78"/>
  <c r="AH864" i="78"/>
  <c r="AG864" i="78"/>
  <c r="AF864" i="78"/>
  <c r="AE864" i="78"/>
  <c r="AD864" i="78"/>
  <c r="AC864" i="78"/>
  <c r="AA864" i="78"/>
  <c r="Z864" i="78"/>
  <c r="AB864" i="78" s="1"/>
  <c r="K864" i="78"/>
  <c r="G864" i="78"/>
  <c r="F864" i="78"/>
  <c r="H864" i="78" s="1"/>
  <c r="AL863" i="78"/>
  <c r="AK863" i="78"/>
  <c r="AJ863" i="78"/>
  <c r="AI863" i="78"/>
  <c r="AH863" i="78"/>
  <c r="AG863" i="78"/>
  <c r="AF863" i="78"/>
  <c r="AE863" i="78"/>
  <c r="AD863" i="78"/>
  <c r="AC863" i="78"/>
  <c r="AA863" i="78"/>
  <c r="Z863" i="78"/>
  <c r="K863" i="78"/>
  <c r="G863" i="78"/>
  <c r="F863" i="78"/>
  <c r="H863" i="78" s="1"/>
  <c r="AL862" i="78"/>
  <c r="AK862" i="78"/>
  <c r="AJ862" i="78"/>
  <c r="AI862" i="78"/>
  <c r="AH862" i="78"/>
  <c r="AG862" i="78"/>
  <c r="AF862" i="78"/>
  <c r="AE862" i="78"/>
  <c r="AD862" i="78"/>
  <c r="AC862" i="78"/>
  <c r="AA862" i="78"/>
  <c r="Z862" i="78"/>
  <c r="K862" i="78"/>
  <c r="G862" i="78"/>
  <c r="F862" i="78"/>
  <c r="H862" i="78" s="1"/>
  <c r="AL861" i="78"/>
  <c r="AK861" i="78"/>
  <c r="AJ861" i="78"/>
  <c r="AI861" i="78"/>
  <c r="AH861" i="78"/>
  <c r="AG861" i="78"/>
  <c r="AF861" i="78"/>
  <c r="AE861" i="78"/>
  <c r="AD861" i="78"/>
  <c r="AC861" i="78"/>
  <c r="AA861" i="78"/>
  <c r="Z861" i="78"/>
  <c r="K861" i="78"/>
  <c r="G861" i="78"/>
  <c r="F861" i="78"/>
  <c r="AL860" i="78"/>
  <c r="AK860" i="78"/>
  <c r="AJ860" i="78"/>
  <c r="AI860" i="78"/>
  <c r="AH860" i="78"/>
  <c r="AG860" i="78"/>
  <c r="AF860" i="78"/>
  <c r="AE860" i="78"/>
  <c r="AD860" i="78"/>
  <c r="AC860" i="78"/>
  <c r="AA860" i="78"/>
  <c r="Z860" i="78"/>
  <c r="AB860" i="78" s="1"/>
  <c r="K860" i="78"/>
  <c r="G860" i="78"/>
  <c r="F860" i="78"/>
  <c r="H860" i="78" s="1"/>
  <c r="AL859" i="78"/>
  <c r="AK859" i="78"/>
  <c r="AJ859" i="78"/>
  <c r="AI859" i="78"/>
  <c r="AH859" i="78"/>
  <c r="AG859" i="78"/>
  <c r="AF859" i="78"/>
  <c r="AE859" i="78"/>
  <c r="AD859" i="78"/>
  <c r="AC859" i="78"/>
  <c r="AA859" i="78"/>
  <c r="Z859" i="78"/>
  <c r="K859" i="78"/>
  <c r="H859" i="78"/>
  <c r="G859" i="78"/>
  <c r="F859" i="78"/>
  <c r="A859" i="78"/>
  <c r="A860" i="78" s="1"/>
  <c r="A861" i="78" s="1"/>
  <c r="A862" i="78" s="1"/>
  <c r="A863" i="78" s="1"/>
  <c r="A864" i="78" s="1"/>
  <c r="A865" i="78" s="1"/>
  <c r="A866" i="78" s="1"/>
  <c r="A867" i="78" s="1"/>
  <c r="A868" i="78" s="1"/>
  <c r="A869" i="78" s="1"/>
  <c r="AL858" i="78"/>
  <c r="AK858" i="78"/>
  <c r="AJ858" i="78"/>
  <c r="AI858" i="78"/>
  <c r="AH858" i="78"/>
  <c r="AG858" i="78"/>
  <c r="AF858" i="78"/>
  <c r="AE858" i="78"/>
  <c r="AD858" i="78"/>
  <c r="AC858" i="78"/>
  <c r="AA858" i="78"/>
  <c r="Z858" i="78"/>
  <c r="AB858" i="78" s="1"/>
  <c r="K858" i="78"/>
  <c r="G858" i="78"/>
  <c r="F858" i="78"/>
  <c r="AL856" i="78"/>
  <c r="AK856" i="78"/>
  <c r="AJ856" i="78"/>
  <c r="AI856" i="78"/>
  <c r="AH856" i="78"/>
  <c r="AG856" i="78"/>
  <c r="AF856" i="78"/>
  <c r="AE856" i="78"/>
  <c r="AD856" i="78"/>
  <c r="AC856" i="78"/>
  <c r="AA856" i="78"/>
  <c r="AB856" i="78" s="1"/>
  <c r="Z856" i="78"/>
  <c r="K856" i="78"/>
  <c r="G856" i="78"/>
  <c r="F856" i="78"/>
  <c r="AL855" i="78"/>
  <c r="AK855" i="78"/>
  <c r="AJ855" i="78"/>
  <c r="AI855" i="78"/>
  <c r="AH855" i="78"/>
  <c r="AG855" i="78"/>
  <c r="AF855" i="78"/>
  <c r="AE855" i="78"/>
  <c r="AD855" i="78"/>
  <c r="AC855" i="78"/>
  <c r="AA855" i="78"/>
  <c r="Z855" i="78"/>
  <c r="AB855" i="78" s="1"/>
  <c r="K855" i="78"/>
  <c r="G855" i="78"/>
  <c r="F855" i="78"/>
  <c r="AL854" i="78"/>
  <c r="AK854" i="78"/>
  <c r="AJ854" i="78"/>
  <c r="AI854" i="78"/>
  <c r="AH854" i="78"/>
  <c r="AG854" i="78"/>
  <c r="AF854" i="78"/>
  <c r="AE854" i="78"/>
  <c r="AD854" i="78"/>
  <c r="AC854" i="78"/>
  <c r="AA854" i="78"/>
  <c r="Z854" i="78"/>
  <c r="AB854" i="78" s="1"/>
  <c r="K854" i="78"/>
  <c r="G854" i="78"/>
  <c r="F854" i="78"/>
  <c r="H854" i="78" s="1"/>
  <c r="AL853" i="78"/>
  <c r="AK853" i="78"/>
  <c r="AJ853" i="78"/>
  <c r="AI853" i="78"/>
  <c r="AH853" i="78"/>
  <c r="AG853" i="78"/>
  <c r="AF853" i="78"/>
  <c r="AE853" i="78"/>
  <c r="AD853" i="78"/>
  <c r="AC853" i="78"/>
  <c r="AB853" i="78"/>
  <c r="AA853" i="78"/>
  <c r="Z853" i="78"/>
  <c r="K853" i="78"/>
  <c r="G853" i="78"/>
  <c r="F853" i="78"/>
  <c r="H853" i="78" s="1"/>
  <c r="AL852" i="78"/>
  <c r="AK852" i="78"/>
  <c r="AJ852" i="78"/>
  <c r="AI852" i="78"/>
  <c r="AH852" i="78"/>
  <c r="AG852" i="78"/>
  <c r="AF852" i="78"/>
  <c r="AE852" i="78"/>
  <c r="AD852" i="78"/>
  <c r="AC852" i="78"/>
  <c r="AA852" i="78"/>
  <c r="Z852" i="78"/>
  <c r="AB852" i="78" s="1"/>
  <c r="K852" i="78"/>
  <c r="G852" i="78"/>
  <c r="F852" i="78"/>
  <c r="AL851" i="78"/>
  <c r="AK851" i="78"/>
  <c r="AJ851" i="78"/>
  <c r="AI851" i="78"/>
  <c r="AH851" i="78"/>
  <c r="AG851" i="78"/>
  <c r="AF851" i="78"/>
  <c r="AE851" i="78"/>
  <c r="AD851" i="78"/>
  <c r="AC851" i="78"/>
  <c r="AA851" i="78"/>
  <c r="Z851" i="78"/>
  <c r="K851" i="78"/>
  <c r="G851" i="78"/>
  <c r="F851" i="78"/>
  <c r="H851" i="78" s="1"/>
  <c r="AL850" i="78"/>
  <c r="AK850" i="78"/>
  <c r="AJ850" i="78"/>
  <c r="AI850" i="78"/>
  <c r="AH850" i="78"/>
  <c r="AG850" i="78"/>
  <c r="AF850" i="78"/>
  <c r="AE850" i="78"/>
  <c r="AD850" i="78"/>
  <c r="AC850" i="78"/>
  <c r="AA850" i="78"/>
  <c r="AB850" i="78" s="1"/>
  <c r="Z850" i="78"/>
  <c r="K850" i="78"/>
  <c r="G850" i="78"/>
  <c r="F850" i="78"/>
  <c r="AL849" i="78"/>
  <c r="AK849" i="78"/>
  <c r="AJ849" i="78"/>
  <c r="AI849" i="78"/>
  <c r="AH849" i="78"/>
  <c r="AG849" i="78"/>
  <c r="AF849" i="78"/>
  <c r="AE849" i="78"/>
  <c r="AD849" i="78"/>
  <c r="AC849" i="78"/>
  <c r="AA849" i="78"/>
  <c r="AB849" i="78" s="1"/>
  <c r="Z849" i="78"/>
  <c r="K849" i="78"/>
  <c r="G849" i="78"/>
  <c r="F849" i="78"/>
  <c r="H849" i="78" s="1"/>
  <c r="AL848" i="78"/>
  <c r="AK848" i="78"/>
  <c r="AJ848" i="78"/>
  <c r="AI848" i="78"/>
  <c r="AH848" i="78"/>
  <c r="AG848" i="78"/>
  <c r="AF848" i="78"/>
  <c r="AE848" i="78"/>
  <c r="AD848" i="78"/>
  <c r="AC848" i="78"/>
  <c r="AA848" i="78"/>
  <c r="Z848" i="78"/>
  <c r="AB848" i="78" s="1"/>
  <c r="K848" i="78"/>
  <c r="G848" i="78"/>
  <c r="F848" i="78"/>
  <c r="H848" i="78" s="1"/>
  <c r="AL847" i="78"/>
  <c r="AK847" i="78"/>
  <c r="AJ847" i="78"/>
  <c r="AI847" i="78"/>
  <c r="AH847" i="78"/>
  <c r="AG847" i="78"/>
  <c r="AF847" i="78"/>
  <c r="AE847" i="78"/>
  <c r="AD847" i="78"/>
  <c r="AC847" i="78"/>
  <c r="AA847" i="78"/>
  <c r="Z847" i="78"/>
  <c r="AB847" i="78" s="1"/>
  <c r="K847" i="78"/>
  <c r="G847" i="78"/>
  <c r="F847" i="78"/>
  <c r="H847" i="78" s="1"/>
  <c r="AL846" i="78"/>
  <c r="AK846" i="78"/>
  <c r="AJ846" i="78"/>
  <c r="AI846" i="78"/>
  <c r="AH846" i="78"/>
  <c r="AG846" i="78"/>
  <c r="AF846" i="78"/>
  <c r="AE846" i="78"/>
  <c r="AD846" i="78"/>
  <c r="AC846" i="78"/>
  <c r="AA846" i="78"/>
  <c r="Z846" i="78"/>
  <c r="K846" i="78"/>
  <c r="G846" i="78"/>
  <c r="F846" i="78"/>
  <c r="H846" i="78" s="1"/>
  <c r="AL845" i="78"/>
  <c r="AK845" i="78"/>
  <c r="AJ845" i="78"/>
  <c r="AI845" i="78"/>
  <c r="AH845" i="78"/>
  <c r="AG845" i="78"/>
  <c r="AF845" i="78"/>
  <c r="AE845" i="78"/>
  <c r="AD845" i="78"/>
  <c r="AC845" i="78"/>
  <c r="AA845" i="78"/>
  <c r="Z845" i="78"/>
  <c r="AB845" i="78" s="1"/>
  <c r="K845" i="78"/>
  <c r="G845" i="78"/>
  <c r="F845" i="78"/>
  <c r="AL844" i="78"/>
  <c r="AK844" i="78"/>
  <c r="AJ844" i="78"/>
  <c r="AI844" i="78"/>
  <c r="AH844" i="78"/>
  <c r="AG844" i="78"/>
  <c r="AF844" i="78"/>
  <c r="AE844" i="78"/>
  <c r="AD844" i="78"/>
  <c r="AC844" i="78"/>
  <c r="AA844" i="78"/>
  <c r="Z844" i="78"/>
  <c r="AB844" i="78" s="1"/>
  <c r="K844" i="78"/>
  <c r="G844" i="78"/>
  <c r="F844" i="78"/>
  <c r="AL843" i="78"/>
  <c r="AK843" i="78"/>
  <c r="AJ843" i="78"/>
  <c r="AI843" i="78"/>
  <c r="AH843" i="78"/>
  <c r="AG843" i="78"/>
  <c r="AF843" i="78"/>
  <c r="AE843" i="78"/>
  <c r="AD843" i="78"/>
  <c r="AC843" i="78"/>
  <c r="AA843" i="78"/>
  <c r="Z843" i="78"/>
  <c r="K843" i="78"/>
  <c r="G843" i="78"/>
  <c r="F843" i="78"/>
  <c r="AL842" i="78"/>
  <c r="AK842" i="78"/>
  <c r="AJ842" i="78"/>
  <c r="AI842" i="78"/>
  <c r="AH842" i="78"/>
  <c r="AG842" i="78"/>
  <c r="AF842" i="78"/>
  <c r="AE842" i="78"/>
  <c r="AD842" i="78"/>
  <c r="AC842" i="78"/>
  <c r="AA842" i="78"/>
  <c r="AB842" i="78" s="1"/>
  <c r="Z842" i="78"/>
  <c r="K842" i="78"/>
  <c r="G842" i="78"/>
  <c r="H842" i="78" s="1"/>
  <c r="F842" i="78"/>
  <c r="AL841" i="78"/>
  <c r="AK841" i="78"/>
  <c r="AJ841" i="78"/>
  <c r="AI841" i="78"/>
  <c r="AH841" i="78"/>
  <c r="AG841" i="78"/>
  <c r="AF841" i="78"/>
  <c r="AE841" i="78"/>
  <c r="AD841" i="78"/>
  <c r="AC841" i="78"/>
  <c r="AB841" i="78"/>
  <c r="AA841" i="78"/>
  <c r="Z841" i="78"/>
  <c r="K841" i="78"/>
  <c r="G841" i="78"/>
  <c r="F841" i="78"/>
  <c r="H841" i="78" s="1"/>
  <c r="AL840" i="78"/>
  <c r="AK840" i="78"/>
  <c r="AJ840" i="78"/>
  <c r="AI840" i="78"/>
  <c r="AH840" i="78"/>
  <c r="AG840" i="78"/>
  <c r="AF840" i="78"/>
  <c r="AE840" i="78"/>
  <c r="AD840" i="78"/>
  <c r="AC840" i="78"/>
  <c r="AA840" i="78"/>
  <c r="Z840" i="78"/>
  <c r="AB840" i="78" s="1"/>
  <c r="K840" i="78"/>
  <c r="G840" i="78"/>
  <c r="F840" i="78"/>
  <c r="H840" i="78" s="1"/>
  <c r="AL839" i="78"/>
  <c r="AK839" i="78"/>
  <c r="AJ839" i="78"/>
  <c r="AI839" i="78"/>
  <c r="AH839" i="78"/>
  <c r="AG839" i="78"/>
  <c r="AF839" i="78"/>
  <c r="AE839" i="78"/>
  <c r="AD839" i="78"/>
  <c r="AC839" i="78"/>
  <c r="AA839" i="78"/>
  <c r="Z839" i="78"/>
  <c r="AB839" i="78" s="1"/>
  <c r="K839" i="78"/>
  <c r="G839" i="78"/>
  <c r="F839" i="78"/>
  <c r="AL838" i="78"/>
  <c r="AK838" i="78"/>
  <c r="AJ838" i="78"/>
  <c r="AI838" i="78"/>
  <c r="AH838" i="78"/>
  <c r="AG838" i="78"/>
  <c r="AF838" i="78"/>
  <c r="AE838" i="78"/>
  <c r="AD838" i="78"/>
  <c r="AC838" i="78"/>
  <c r="AA838" i="78"/>
  <c r="Z838" i="78"/>
  <c r="AB838" i="78" s="1"/>
  <c r="K838" i="78"/>
  <c r="G838" i="78"/>
  <c r="F838" i="78"/>
  <c r="H838" i="78" s="1"/>
  <c r="E838" i="78"/>
  <c r="AL837" i="78"/>
  <c r="AK837" i="78"/>
  <c r="AJ837" i="78"/>
  <c r="AI837" i="78"/>
  <c r="AH837" i="78"/>
  <c r="AG837" i="78"/>
  <c r="AF837" i="78"/>
  <c r="AE837" i="78"/>
  <c r="AD837" i="78"/>
  <c r="AC837" i="78"/>
  <c r="AA837" i="78"/>
  <c r="Z837" i="78"/>
  <c r="K837" i="78"/>
  <c r="G837" i="78"/>
  <c r="F837" i="78"/>
  <c r="H837" i="78" s="1"/>
  <c r="AM836" i="78"/>
  <c r="I836" i="78" s="1"/>
  <c r="AL836" i="78"/>
  <c r="AK836" i="78"/>
  <c r="AJ836" i="78"/>
  <c r="AI836" i="78"/>
  <c r="AH836" i="78"/>
  <c r="AG836" i="78"/>
  <c r="AF836" i="78"/>
  <c r="AE836" i="78"/>
  <c r="AD836" i="78"/>
  <c r="AC836" i="78"/>
  <c r="AA836" i="78"/>
  <c r="Z836" i="78"/>
  <c r="AB836" i="78" s="1"/>
  <c r="K836" i="78"/>
  <c r="G836" i="78"/>
  <c r="F836" i="78"/>
  <c r="H836" i="78" s="1"/>
  <c r="AL835" i="78"/>
  <c r="AK835" i="78"/>
  <c r="AJ835" i="78"/>
  <c r="AI835" i="78"/>
  <c r="AH835" i="78"/>
  <c r="AG835" i="78"/>
  <c r="AF835" i="78"/>
  <c r="AE835" i="78"/>
  <c r="AD835" i="78"/>
  <c r="AC835" i="78"/>
  <c r="AA835" i="78"/>
  <c r="Z835" i="78"/>
  <c r="K835" i="78"/>
  <c r="G835" i="78"/>
  <c r="F835" i="78"/>
  <c r="H835" i="78" s="1"/>
  <c r="AL834" i="78"/>
  <c r="AK834" i="78"/>
  <c r="AJ834" i="78"/>
  <c r="AI834" i="78"/>
  <c r="AH834" i="78"/>
  <c r="AG834" i="78"/>
  <c r="AF834" i="78"/>
  <c r="AE834" i="78"/>
  <c r="AD834" i="78"/>
  <c r="AC834" i="78"/>
  <c r="AB834" i="78"/>
  <c r="AA834" i="78"/>
  <c r="Z834" i="78"/>
  <c r="K834" i="78"/>
  <c r="G834" i="78"/>
  <c r="F834" i="78"/>
  <c r="H834" i="78" s="1"/>
  <c r="AL833" i="78"/>
  <c r="AK833" i="78"/>
  <c r="AJ833" i="78"/>
  <c r="AI833" i="78"/>
  <c r="AH833" i="78"/>
  <c r="AG833" i="78"/>
  <c r="AF833" i="78"/>
  <c r="AE833" i="78"/>
  <c r="AD833" i="78"/>
  <c r="AC833" i="78"/>
  <c r="AA833" i="78"/>
  <c r="Z833" i="78"/>
  <c r="AB833" i="78" s="1"/>
  <c r="K833" i="78"/>
  <c r="G833" i="78"/>
  <c r="F833" i="78"/>
  <c r="H833" i="78" s="1"/>
  <c r="AL832" i="78"/>
  <c r="AK832" i="78"/>
  <c r="AJ832" i="78"/>
  <c r="AI832" i="78"/>
  <c r="AH832" i="78"/>
  <c r="AG832" i="78"/>
  <c r="AF832" i="78"/>
  <c r="AE832" i="78"/>
  <c r="AD832" i="78"/>
  <c r="AC832" i="78"/>
  <c r="AA832" i="78"/>
  <c r="Z832" i="78"/>
  <c r="K832" i="78"/>
  <c r="G832" i="78"/>
  <c r="F832" i="78"/>
  <c r="H832" i="78" s="1"/>
  <c r="AL831" i="78"/>
  <c r="AK831" i="78"/>
  <c r="AJ831" i="78"/>
  <c r="AI831" i="78"/>
  <c r="AH831" i="78"/>
  <c r="AG831" i="78"/>
  <c r="AF831" i="78"/>
  <c r="AE831" i="78"/>
  <c r="AD831" i="78"/>
  <c r="AC831" i="78"/>
  <c r="AA831" i="78"/>
  <c r="Z831" i="78"/>
  <c r="AB831" i="78" s="1"/>
  <c r="AM831" i="78" s="1"/>
  <c r="I831" i="78" s="1"/>
  <c r="K831" i="78"/>
  <c r="G831" i="78"/>
  <c r="F831" i="78"/>
  <c r="AL830" i="78"/>
  <c r="AK830" i="78"/>
  <c r="AJ830" i="78"/>
  <c r="AI830" i="78"/>
  <c r="AH830" i="78"/>
  <c r="AG830" i="78"/>
  <c r="AF830" i="78"/>
  <c r="AE830" i="78"/>
  <c r="AD830" i="78"/>
  <c r="AC830" i="78"/>
  <c r="AA830" i="78"/>
  <c r="Z830" i="78"/>
  <c r="K830" i="78"/>
  <c r="G830" i="78"/>
  <c r="F830" i="78"/>
  <c r="H830" i="78" s="1"/>
  <c r="AL829" i="78"/>
  <c r="AK829" i="78"/>
  <c r="AJ829" i="78"/>
  <c r="AI829" i="78"/>
  <c r="AH829" i="78"/>
  <c r="AG829" i="78"/>
  <c r="AF829" i="78"/>
  <c r="AE829" i="78"/>
  <c r="AD829" i="78"/>
  <c r="AM829" i="78" s="1"/>
  <c r="I829" i="78" s="1"/>
  <c r="AC829" i="78"/>
  <c r="AA829" i="78"/>
  <c r="Z829" i="78"/>
  <c r="AB829" i="78" s="1"/>
  <c r="K829" i="78"/>
  <c r="G829" i="78"/>
  <c r="F829" i="78"/>
  <c r="H829" i="78" s="1"/>
  <c r="AL828" i="78"/>
  <c r="AK828" i="78"/>
  <c r="AJ828" i="78"/>
  <c r="AI828" i="78"/>
  <c r="AH828" i="78"/>
  <c r="AG828" i="78"/>
  <c r="AF828" i="78"/>
  <c r="AE828" i="78"/>
  <c r="AD828" i="78"/>
  <c r="AC828" i="78"/>
  <c r="AA828" i="78"/>
  <c r="AB828" i="78" s="1"/>
  <c r="Z828" i="78"/>
  <c r="K828" i="78"/>
  <c r="G828" i="78"/>
  <c r="H828" i="78" s="1"/>
  <c r="F828" i="78"/>
  <c r="AL827" i="78"/>
  <c r="AK827" i="78"/>
  <c r="AJ827" i="78"/>
  <c r="AI827" i="78"/>
  <c r="AH827" i="78"/>
  <c r="AG827" i="78"/>
  <c r="AF827" i="78"/>
  <c r="AE827" i="78"/>
  <c r="AD827" i="78"/>
  <c r="AC827" i="78"/>
  <c r="AA827" i="78"/>
  <c r="Z827" i="78"/>
  <c r="AB827" i="78" s="1"/>
  <c r="K827" i="78"/>
  <c r="G827" i="78"/>
  <c r="F827" i="78"/>
  <c r="H827" i="78" s="1"/>
  <c r="AL826" i="78"/>
  <c r="AK826" i="78"/>
  <c r="AJ826" i="78"/>
  <c r="AI826" i="78"/>
  <c r="AH826" i="78"/>
  <c r="AG826" i="78"/>
  <c r="AF826" i="78"/>
  <c r="AE826" i="78"/>
  <c r="AD826" i="78"/>
  <c r="AC826" i="78"/>
  <c r="AA826" i="78"/>
  <c r="Z826" i="78"/>
  <c r="AB826" i="78" s="1"/>
  <c r="K826" i="78"/>
  <c r="H826" i="78"/>
  <c r="G826" i="78"/>
  <c r="F826" i="78"/>
  <c r="AL825" i="78"/>
  <c r="AK825" i="78"/>
  <c r="AJ825" i="78"/>
  <c r="AI825" i="78"/>
  <c r="AH825" i="78"/>
  <c r="AG825" i="78"/>
  <c r="AF825" i="78"/>
  <c r="AE825" i="78"/>
  <c r="AD825" i="78"/>
  <c r="AC825" i="78"/>
  <c r="AA825" i="78"/>
  <c r="Z825" i="78"/>
  <c r="AB825" i="78" s="1"/>
  <c r="K825" i="78"/>
  <c r="G825" i="78"/>
  <c r="F825" i="78"/>
  <c r="H825" i="78" s="1"/>
  <c r="AL824" i="78"/>
  <c r="AK824" i="78"/>
  <c r="AJ824" i="78"/>
  <c r="AI824" i="78"/>
  <c r="AH824" i="78"/>
  <c r="AG824" i="78"/>
  <c r="AF824" i="78"/>
  <c r="AE824" i="78"/>
  <c r="AD824" i="78"/>
  <c r="AC824" i="78"/>
  <c r="AA824" i="78"/>
  <c r="Z824" i="78"/>
  <c r="K824" i="78"/>
  <c r="G824" i="78"/>
  <c r="F824" i="78"/>
  <c r="AL823" i="78"/>
  <c r="AK823" i="78"/>
  <c r="AJ823" i="78"/>
  <c r="AI823" i="78"/>
  <c r="AH823" i="78"/>
  <c r="AG823" i="78"/>
  <c r="AF823" i="78"/>
  <c r="AE823" i="78"/>
  <c r="AD823" i="78"/>
  <c r="AC823" i="78"/>
  <c r="AB823" i="78"/>
  <c r="AA823" i="78"/>
  <c r="Z823" i="78"/>
  <c r="K823" i="78"/>
  <c r="G823" i="78"/>
  <c r="F823" i="78"/>
  <c r="AL822" i="78"/>
  <c r="AK822" i="78"/>
  <c r="AJ822" i="78"/>
  <c r="AI822" i="78"/>
  <c r="AH822" i="78"/>
  <c r="AG822" i="78"/>
  <c r="AF822" i="78"/>
  <c r="AE822" i="78"/>
  <c r="AD822" i="78"/>
  <c r="AC822" i="78"/>
  <c r="AB822" i="78"/>
  <c r="AA822" i="78"/>
  <c r="Z822" i="78"/>
  <c r="K822" i="78"/>
  <c r="G822" i="78"/>
  <c r="F822" i="78"/>
  <c r="H822" i="78" s="1"/>
  <c r="A822" i="78"/>
  <c r="A823" i="78" s="1"/>
  <c r="A824" i="78" s="1"/>
  <c r="A825" i="78" s="1"/>
  <c r="A826" i="78" s="1"/>
  <c r="A827" i="78" s="1"/>
  <c r="A828" i="78" s="1"/>
  <c r="A829" i="78" s="1"/>
  <c r="A830" i="78" s="1"/>
  <c r="A831" i="78" s="1"/>
  <c r="A832" i="78" s="1"/>
  <c r="A833" i="78" s="1"/>
  <c r="A834" i="78" s="1"/>
  <c r="A835" i="78" s="1"/>
  <c r="A836" i="78" s="1"/>
  <c r="A837" i="78" s="1"/>
  <c r="A838" i="78" s="1"/>
  <c r="A839" i="78" s="1"/>
  <c r="A840" i="78" s="1"/>
  <c r="A841" i="78" s="1"/>
  <c r="A842" i="78" s="1"/>
  <c r="A843" i="78" s="1"/>
  <c r="A844" i="78" s="1"/>
  <c r="A845" i="78" s="1"/>
  <c r="A846" i="78" s="1"/>
  <c r="A847" i="78" s="1"/>
  <c r="A848" i="78" s="1"/>
  <c r="A849" i="78" s="1"/>
  <c r="A850" i="78" s="1"/>
  <c r="A851" i="78" s="1"/>
  <c r="A852" i="78" s="1"/>
  <c r="A853" i="78" s="1"/>
  <c r="A854" i="78" s="1"/>
  <c r="A855" i="78" s="1"/>
  <c r="A856" i="78" s="1"/>
  <c r="AL821" i="78"/>
  <c r="AK821" i="78"/>
  <c r="AJ821" i="78"/>
  <c r="AI821" i="78"/>
  <c r="AH821" i="78"/>
  <c r="AG821" i="78"/>
  <c r="AF821" i="78"/>
  <c r="AE821" i="78"/>
  <c r="AD821" i="78"/>
  <c r="AC821" i="78"/>
  <c r="AA821" i="78"/>
  <c r="Z821" i="78"/>
  <c r="AB821" i="78" s="1"/>
  <c r="K821" i="78"/>
  <c r="G821" i="78"/>
  <c r="F821" i="78"/>
  <c r="R813" i="78"/>
  <c r="P897" i="78" s="1"/>
  <c r="L813" i="78"/>
  <c r="Q812" i="78"/>
  <c r="P812" i="78"/>
  <c r="Q811" i="78"/>
  <c r="P811" i="78"/>
  <c r="Q810" i="78"/>
  <c r="P810" i="78"/>
  <c r="AM809" i="78"/>
  <c r="I809" i="78" s="1"/>
  <c r="Q809" i="78"/>
  <c r="P809" i="78"/>
  <c r="H809" i="78"/>
  <c r="E809" i="78"/>
  <c r="R808" i="78"/>
  <c r="L808" i="78"/>
  <c r="Q807" i="78"/>
  <c r="P807" i="78"/>
  <c r="Q806" i="78"/>
  <c r="P806" i="78"/>
  <c r="Q805" i="78"/>
  <c r="P805" i="78"/>
  <c r="AM804" i="78"/>
  <c r="I804" i="78" s="1"/>
  <c r="Q804" i="78"/>
  <c r="P804" i="78"/>
  <c r="H804" i="78"/>
  <c r="J804" i="78" s="1"/>
  <c r="E804" i="78"/>
  <c r="R803" i="78"/>
  <c r="L803" i="78"/>
  <c r="Q802" i="78"/>
  <c r="P802" i="78"/>
  <c r="Q801" i="78"/>
  <c r="P801" i="78"/>
  <c r="Q800" i="78"/>
  <c r="P800" i="78"/>
  <c r="AM799" i="78"/>
  <c r="Q799" i="78"/>
  <c r="P799" i="78"/>
  <c r="I799" i="78"/>
  <c r="H799" i="78"/>
  <c r="J799" i="78" s="1"/>
  <c r="E799" i="78"/>
  <c r="R798" i="78"/>
  <c r="P894" i="78" s="1"/>
  <c r="L798" i="78"/>
  <c r="Q797" i="78"/>
  <c r="P797" i="78"/>
  <c r="Q796" i="78"/>
  <c r="P796" i="78"/>
  <c r="Q795" i="78"/>
  <c r="P795" i="78"/>
  <c r="AM794" i="78"/>
  <c r="Q794" i="78"/>
  <c r="P794" i="78"/>
  <c r="I794" i="78"/>
  <c r="H794" i="78"/>
  <c r="E794" i="78"/>
  <c r="A794" i="78"/>
  <c r="A799" i="78" s="1"/>
  <c r="R793" i="78"/>
  <c r="L793" i="78"/>
  <c r="Q792" i="78"/>
  <c r="P792" i="78"/>
  <c r="Q791" i="78"/>
  <c r="P791" i="78"/>
  <c r="Q790" i="78"/>
  <c r="P790" i="78"/>
  <c r="AM789" i="78"/>
  <c r="Q789" i="78"/>
  <c r="P789" i="78"/>
  <c r="I789" i="78"/>
  <c r="H789" i="78"/>
  <c r="E789" i="78"/>
  <c r="AB783" i="78"/>
  <c r="AM783" i="78" s="1"/>
  <c r="I783" i="78" s="1"/>
  <c r="Q783" i="78"/>
  <c r="P783" i="78"/>
  <c r="H783" i="78"/>
  <c r="J783" i="78" s="1"/>
  <c r="E783" i="78"/>
  <c r="AB782" i="78"/>
  <c r="AM782" i="78" s="1"/>
  <c r="Q782" i="78"/>
  <c r="P782" i="78"/>
  <c r="I782" i="78"/>
  <c r="H782" i="78"/>
  <c r="E782" i="78"/>
  <c r="AB781" i="78"/>
  <c r="AM781" i="78" s="1"/>
  <c r="I781" i="78" s="1"/>
  <c r="J781" i="78" s="1"/>
  <c r="Q781" i="78"/>
  <c r="P781" i="78"/>
  <c r="H781" i="78"/>
  <c r="E781" i="78"/>
  <c r="AB780" i="78"/>
  <c r="AM780" i="78" s="1"/>
  <c r="I780" i="78" s="1"/>
  <c r="J780" i="78" s="1"/>
  <c r="Q780" i="78"/>
  <c r="P780" i="78"/>
  <c r="H780" i="78"/>
  <c r="E780" i="78"/>
  <c r="AB779" i="78"/>
  <c r="AM779" i="78" s="1"/>
  <c r="I779" i="78" s="1"/>
  <c r="Q779" i="78"/>
  <c r="P779" i="78"/>
  <c r="H779" i="78"/>
  <c r="E779" i="78"/>
  <c r="AB778" i="78"/>
  <c r="AM778" i="78" s="1"/>
  <c r="I778" i="78" s="1"/>
  <c r="Q778" i="78"/>
  <c r="P778" i="78"/>
  <c r="H778" i="78"/>
  <c r="E778" i="78"/>
  <c r="AB777" i="78"/>
  <c r="AM777" i="78" s="1"/>
  <c r="I777" i="78" s="1"/>
  <c r="Q777" i="78"/>
  <c r="P777" i="78"/>
  <c r="H777" i="78"/>
  <c r="E777" i="78"/>
  <c r="R776" i="78"/>
  <c r="P880" i="78" s="1"/>
  <c r="L776" i="78"/>
  <c r="Q775" i="78"/>
  <c r="P775" i="78"/>
  <c r="Q774" i="78"/>
  <c r="P774" i="78"/>
  <c r="Q773" i="78"/>
  <c r="P773" i="78"/>
  <c r="Q772" i="78"/>
  <c r="P772" i="78"/>
  <c r="Q771" i="78"/>
  <c r="P771" i="78"/>
  <c r="AB770" i="78"/>
  <c r="AM770" i="78" s="1"/>
  <c r="I770" i="78" s="1"/>
  <c r="W770" i="78"/>
  <c r="Q770" i="78"/>
  <c r="P770" i="78"/>
  <c r="H770" i="78"/>
  <c r="E770" i="78"/>
  <c r="R769" i="78"/>
  <c r="L769" i="78"/>
  <c r="Q768" i="78"/>
  <c r="P768" i="78"/>
  <c r="Q767" i="78"/>
  <c r="P767" i="78"/>
  <c r="Q766" i="78"/>
  <c r="P766" i="78"/>
  <c r="Q765" i="78"/>
  <c r="P765" i="78"/>
  <c r="Q764" i="78"/>
  <c r="P764" i="78"/>
  <c r="AM763" i="78"/>
  <c r="I763" i="78" s="1"/>
  <c r="J763" i="78" s="1"/>
  <c r="AB763" i="78"/>
  <c r="W763" i="78"/>
  <c r="Q763" i="78"/>
  <c r="P763" i="78"/>
  <c r="H763" i="78"/>
  <c r="E763" i="78"/>
  <c r="R762" i="78"/>
  <c r="L762" i="78"/>
  <c r="Q761" i="78"/>
  <c r="P761" i="78"/>
  <c r="Q760" i="78"/>
  <c r="P760" i="78"/>
  <c r="Q759" i="78"/>
  <c r="P759" i="78"/>
  <c r="Q758" i="78"/>
  <c r="P758" i="78"/>
  <c r="Q757" i="78"/>
  <c r="P757" i="78"/>
  <c r="AB756" i="78"/>
  <c r="AM756" i="78" s="1"/>
  <c r="I756" i="78" s="1"/>
  <c r="J756" i="78" s="1"/>
  <c r="W756" i="78"/>
  <c r="Q756" i="78"/>
  <c r="P756" i="78"/>
  <c r="H756" i="78"/>
  <c r="E756" i="78"/>
  <c r="R755" i="78"/>
  <c r="L755" i="78"/>
  <c r="Q754" i="78"/>
  <c r="P754" i="78"/>
  <c r="Q753" i="78"/>
  <c r="P753" i="78"/>
  <c r="Q752" i="78"/>
  <c r="P752" i="78"/>
  <c r="Q751" i="78"/>
  <c r="P751" i="78"/>
  <c r="Q750" i="78"/>
  <c r="P750" i="78"/>
  <c r="AB749" i="78"/>
  <c r="AM749" i="78" s="1"/>
  <c r="I749" i="78" s="1"/>
  <c r="W749" i="78"/>
  <c r="Q749" i="78"/>
  <c r="P749" i="78"/>
  <c r="H749" i="78"/>
  <c r="E749" i="78"/>
  <c r="R748" i="78"/>
  <c r="L748" i="78"/>
  <c r="Q747" i="78"/>
  <c r="P747" i="78"/>
  <c r="Q746" i="78"/>
  <c r="P746" i="78"/>
  <c r="Q745" i="78"/>
  <c r="P745" i="78"/>
  <c r="Q744" i="78"/>
  <c r="P744" i="78"/>
  <c r="Q743" i="78"/>
  <c r="P743" i="78"/>
  <c r="AB742" i="78"/>
  <c r="AM742" i="78" s="1"/>
  <c r="I742" i="78" s="1"/>
  <c r="W742" i="78"/>
  <c r="Q742" i="78"/>
  <c r="P742" i="78"/>
  <c r="H742" i="78"/>
  <c r="E742" i="78"/>
  <c r="R741" i="78"/>
  <c r="P875" i="78" s="1"/>
  <c r="L741" i="78"/>
  <c r="Q740" i="78"/>
  <c r="P740" i="78"/>
  <c r="Q739" i="78"/>
  <c r="P739" i="78"/>
  <c r="Q738" i="78"/>
  <c r="P738" i="78"/>
  <c r="Q737" i="78"/>
  <c r="P737" i="78"/>
  <c r="Q736" i="78"/>
  <c r="P736" i="78"/>
  <c r="AB735" i="78"/>
  <c r="AM735" i="78" s="1"/>
  <c r="I735" i="78" s="1"/>
  <c r="W735" i="78"/>
  <c r="Q735" i="78"/>
  <c r="P735" i="78"/>
  <c r="H735" i="78"/>
  <c r="J735" i="78" s="1"/>
  <c r="E735" i="78"/>
  <c r="R734" i="78"/>
  <c r="L734" i="78"/>
  <c r="Q733" i="78"/>
  <c r="P733" i="78"/>
  <c r="Q732" i="78"/>
  <c r="P732" i="78"/>
  <c r="Q731" i="78"/>
  <c r="P731" i="78"/>
  <c r="Q730" i="78"/>
  <c r="P730" i="78"/>
  <c r="Q729" i="78"/>
  <c r="P729" i="78"/>
  <c r="AB728" i="78"/>
  <c r="AM728" i="78" s="1"/>
  <c r="I728" i="78" s="1"/>
  <c r="W728" i="78"/>
  <c r="Q728" i="78"/>
  <c r="P728" i="78"/>
  <c r="H728" i="78"/>
  <c r="E728" i="78"/>
  <c r="R727" i="78"/>
  <c r="L727" i="78"/>
  <c r="Q726" i="78"/>
  <c r="P726" i="78"/>
  <c r="Q725" i="78"/>
  <c r="P725" i="78"/>
  <c r="Q724" i="78"/>
  <c r="P724" i="78"/>
  <c r="Q723" i="78"/>
  <c r="P723" i="78"/>
  <c r="Q722" i="78"/>
  <c r="P722" i="78"/>
  <c r="AM721" i="78"/>
  <c r="I721" i="78" s="1"/>
  <c r="AB721" i="78"/>
  <c r="W721" i="78"/>
  <c r="Q721" i="78"/>
  <c r="P721" i="78"/>
  <c r="H721" i="78"/>
  <c r="E721" i="78"/>
  <c r="R720" i="78"/>
  <c r="L720" i="78"/>
  <c r="Q719" i="78"/>
  <c r="P719" i="78"/>
  <c r="Q718" i="78"/>
  <c r="P718" i="78"/>
  <c r="Q717" i="78"/>
  <c r="P717" i="78"/>
  <c r="Q716" i="78"/>
  <c r="P716" i="78"/>
  <c r="Q715" i="78"/>
  <c r="P715" i="78"/>
  <c r="AB714" i="78"/>
  <c r="AM714" i="78" s="1"/>
  <c r="I714" i="78" s="1"/>
  <c r="J714" i="78" s="1"/>
  <c r="W714" i="78"/>
  <c r="Q714" i="78"/>
  <c r="P714" i="78"/>
  <c r="H714" i="78"/>
  <c r="E714" i="78"/>
  <c r="A714" i="78"/>
  <c r="A721" i="78" s="1"/>
  <c r="A728" i="78" s="1"/>
  <c r="A735" i="78" s="1"/>
  <c r="A742" i="78" s="1"/>
  <c r="A749" i="78" s="1"/>
  <c r="A756" i="78" s="1"/>
  <c r="A763" i="78" s="1"/>
  <c r="A770" i="78" s="1"/>
  <c r="A777" i="78" s="1"/>
  <c r="A778" i="78" s="1"/>
  <c r="A779" i="78" s="1"/>
  <c r="A780" i="78" s="1"/>
  <c r="A781" i="78" s="1"/>
  <c r="A782" i="78" s="1"/>
  <c r="A783" i="78" s="1"/>
  <c r="R713" i="78"/>
  <c r="L713" i="78"/>
  <c r="Q712" i="78"/>
  <c r="P712" i="78"/>
  <c r="Q711" i="78"/>
  <c r="P711" i="78"/>
  <c r="Q710" i="78"/>
  <c r="P710" i="78"/>
  <c r="Q709" i="78"/>
  <c r="P709" i="78"/>
  <c r="Q708" i="78"/>
  <c r="P708" i="78"/>
  <c r="AM707" i="78"/>
  <c r="I707" i="78" s="1"/>
  <c r="AB707" i="78"/>
  <c r="W707" i="78"/>
  <c r="Q707" i="78"/>
  <c r="P707" i="78"/>
  <c r="H707" i="78"/>
  <c r="E707" i="78"/>
  <c r="R705" i="78"/>
  <c r="L705" i="78"/>
  <c r="Q704" i="78"/>
  <c r="P704" i="78"/>
  <c r="Q703" i="78"/>
  <c r="P703" i="78"/>
  <c r="Q702" i="78"/>
  <c r="P702" i="78"/>
  <c r="Q701" i="78"/>
  <c r="P701" i="78"/>
  <c r="AB700" i="78"/>
  <c r="AM700" i="78" s="1"/>
  <c r="I700" i="78" s="1"/>
  <c r="W700" i="78"/>
  <c r="Q700" i="78"/>
  <c r="P700" i="78"/>
  <c r="H700" i="78"/>
  <c r="E700" i="78"/>
  <c r="R699" i="78"/>
  <c r="L699" i="78"/>
  <c r="Q698" i="78"/>
  <c r="P698" i="78"/>
  <c r="Q697" i="78"/>
  <c r="P697" i="78"/>
  <c r="Q696" i="78"/>
  <c r="P696" i="78"/>
  <c r="Q695" i="78"/>
  <c r="P695" i="78"/>
  <c r="AB694" i="78"/>
  <c r="AM694" i="78" s="1"/>
  <c r="I694" i="78" s="1"/>
  <c r="W694" i="78"/>
  <c r="Q694" i="78"/>
  <c r="P694" i="78"/>
  <c r="H694" i="78"/>
  <c r="E694" i="78"/>
  <c r="R693" i="78"/>
  <c r="L693" i="78"/>
  <c r="Q692" i="78"/>
  <c r="P692" i="78"/>
  <c r="Q691" i="78"/>
  <c r="P691" i="78"/>
  <c r="Q690" i="78"/>
  <c r="P690" i="78"/>
  <c r="Q689" i="78"/>
  <c r="P689" i="78"/>
  <c r="AB688" i="78"/>
  <c r="AM688" i="78" s="1"/>
  <c r="I688" i="78" s="1"/>
  <c r="W688" i="78"/>
  <c r="Q688" i="78"/>
  <c r="P688" i="78"/>
  <c r="H688" i="78"/>
  <c r="E688" i="78"/>
  <c r="R687" i="78"/>
  <c r="L687" i="78"/>
  <c r="Q686" i="78"/>
  <c r="P686" i="78"/>
  <c r="Q685" i="78"/>
  <c r="P685" i="78"/>
  <c r="Q684" i="78"/>
  <c r="P684" i="78"/>
  <c r="Q683" i="78"/>
  <c r="P683" i="78"/>
  <c r="AB682" i="78"/>
  <c r="AM682" i="78" s="1"/>
  <c r="I682" i="78" s="1"/>
  <c r="W682" i="78"/>
  <c r="Q682" i="78"/>
  <c r="P682" i="78"/>
  <c r="H682" i="78"/>
  <c r="E682" i="78"/>
  <c r="R681" i="78"/>
  <c r="L681" i="78"/>
  <c r="Q680" i="78"/>
  <c r="P680" i="78"/>
  <c r="Q679" i="78"/>
  <c r="P679" i="78"/>
  <c r="Q678" i="78"/>
  <c r="P678" i="78"/>
  <c r="Q677" i="78"/>
  <c r="P677" i="78"/>
  <c r="AB676" i="78"/>
  <c r="AM676" i="78" s="1"/>
  <c r="I676" i="78" s="1"/>
  <c r="W676" i="78"/>
  <c r="Q676" i="78"/>
  <c r="P676" i="78"/>
  <c r="H676" i="78"/>
  <c r="E676" i="78"/>
  <c r="R675" i="78"/>
  <c r="L675" i="78"/>
  <c r="Q674" i="78"/>
  <c r="P674" i="78"/>
  <c r="Q673" i="78"/>
  <c r="P673" i="78"/>
  <c r="Q672" i="78"/>
  <c r="P672" i="78"/>
  <c r="Q671" i="78"/>
  <c r="P671" i="78"/>
  <c r="AB670" i="78"/>
  <c r="AM670" i="78" s="1"/>
  <c r="I670" i="78" s="1"/>
  <c r="W670" i="78"/>
  <c r="Q670" i="78"/>
  <c r="P670" i="78"/>
  <c r="H670" i="78"/>
  <c r="E670" i="78"/>
  <c r="R669" i="78"/>
  <c r="L669" i="78"/>
  <c r="Q668" i="78"/>
  <c r="P668" i="78"/>
  <c r="Q667" i="78"/>
  <c r="P667" i="78"/>
  <c r="Q666" i="78"/>
  <c r="P666" i="78"/>
  <c r="Q665" i="78"/>
  <c r="P665" i="78"/>
  <c r="AB664" i="78"/>
  <c r="AM664" i="78" s="1"/>
  <c r="I664" i="78" s="1"/>
  <c r="W664" i="78"/>
  <c r="Q664" i="78"/>
  <c r="P664" i="78"/>
  <c r="H664" i="78"/>
  <c r="E664" i="78"/>
  <c r="R663" i="78"/>
  <c r="L663" i="78"/>
  <c r="Q662" i="78"/>
  <c r="P662" i="78"/>
  <c r="Q661" i="78"/>
  <c r="P661" i="78"/>
  <c r="Q660" i="78"/>
  <c r="P660" i="78"/>
  <c r="Q659" i="78"/>
  <c r="P659" i="78"/>
  <c r="AM658" i="78"/>
  <c r="I658" i="78" s="1"/>
  <c r="J658" i="78" s="1"/>
  <c r="AB658" i="78"/>
  <c r="W658" i="78"/>
  <c r="Q658" i="78"/>
  <c r="P658" i="78"/>
  <c r="H658" i="78"/>
  <c r="E658" i="78"/>
  <c r="R657" i="78"/>
  <c r="L657" i="78"/>
  <c r="Q656" i="78"/>
  <c r="P656" i="78"/>
  <c r="Q655" i="78"/>
  <c r="P655" i="78"/>
  <c r="Q654" i="78"/>
  <c r="P654" i="78"/>
  <c r="Q653" i="78"/>
  <c r="P653" i="78"/>
  <c r="AM652" i="78"/>
  <c r="I652" i="78" s="1"/>
  <c r="J652" i="78" s="1"/>
  <c r="AB652" i="78"/>
  <c r="W652" i="78"/>
  <c r="Q652" i="78"/>
  <c r="P652" i="78"/>
  <c r="H652" i="78"/>
  <c r="E652" i="78"/>
  <c r="R651" i="78"/>
  <c r="L651" i="78"/>
  <c r="Q650" i="78"/>
  <c r="P650" i="78"/>
  <c r="Q649" i="78"/>
  <c r="P649" i="78"/>
  <c r="Q648" i="78"/>
  <c r="P648" i="78"/>
  <c r="Q647" i="78"/>
  <c r="P647" i="78"/>
  <c r="AB646" i="78"/>
  <c r="AM646" i="78" s="1"/>
  <c r="I646" i="78" s="1"/>
  <c r="W646" i="78"/>
  <c r="Q646" i="78"/>
  <c r="P646" i="78"/>
  <c r="H646" i="78"/>
  <c r="E646" i="78"/>
  <c r="R645" i="78"/>
  <c r="L645" i="78"/>
  <c r="Q644" i="78"/>
  <c r="P644" i="78"/>
  <c r="Q643" i="78"/>
  <c r="P643" i="78"/>
  <c r="Q642" i="78"/>
  <c r="P642" i="78"/>
  <c r="Q641" i="78"/>
  <c r="P641" i="78"/>
  <c r="AB640" i="78"/>
  <c r="AM640" i="78" s="1"/>
  <c r="I640" i="78" s="1"/>
  <c r="J640" i="78" s="1"/>
  <c r="W640" i="78"/>
  <c r="Q640" i="78"/>
  <c r="P640" i="78"/>
  <c r="H640" i="78"/>
  <c r="E640" i="78"/>
  <c r="A640" i="78"/>
  <c r="A646" i="78" s="1"/>
  <c r="A652" i="78" s="1"/>
  <c r="A658" i="78" s="1"/>
  <c r="A664" i="78" s="1"/>
  <c r="A670" i="78" s="1"/>
  <c r="A676" i="78" s="1"/>
  <c r="A682" i="78" s="1"/>
  <c r="A688" i="78" s="1"/>
  <c r="A694" i="78" s="1"/>
  <c r="A700" i="78" s="1"/>
  <c r="R639" i="78"/>
  <c r="L639" i="78"/>
  <c r="Q638" i="78"/>
  <c r="P638" i="78"/>
  <c r="Q637" i="78"/>
  <c r="P637" i="78"/>
  <c r="Q636" i="78"/>
  <c r="P636" i="78"/>
  <c r="Q635" i="78"/>
  <c r="P635" i="78"/>
  <c r="AB634" i="78"/>
  <c r="AM634" i="78" s="1"/>
  <c r="I634" i="78" s="1"/>
  <c r="W634" i="78"/>
  <c r="Q634" i="78"/>
  <c r="P634" i="78"/>
  <c r="H634" i="78"/>
  <c r="E634" i="78"/>
  <c r="R632" i="78"/>
  <c r="L632" i="78"/>
  <c r="Q631" i="78"/>
  <c r="P631" i="78"/>
  <c r="Q630" i="78"/>
  <c r="P630" i="78"/>
  <c r="Q629" i="78"/>
  <c r="P629" i="78"/>
  <c r="Q628" i="78"/>
  <c r="P628" i="78"/>
  <c r="AB627" i="78"/>
  <c r="AM627" i="78" s="1"/>
  <c r="I627" i="78" s="1"/>
  <c r="Q627" i="78"/>
  <c r="P627" i="78"/>
  <c r="H627" i="78"/>
  <c r="E627" i="78"/>
  <c r="R626" i="78"/>
  <c r="L626" i="78"/>
  <c r="Q625" i="78"/>
  <c r="P625" i="78"/>
  <c r="Q624" i="78"/>
  <c r="P624" i="78"/>
  <c r="Q623" i="78"/>
  <c r="P623" i="78"/>
  <c r="Q622" i="78"/>
  <c r="P622" i="78"/>
  <c r="AB621" i="78"/>
  <c r="AM621" i="78" s="1"/>
  <c r="I621" i="78" s="1"/>
  <c r="Q621" i="78"/>
  <c r="P621" i="78"/>
  <c r="H621" i="78"/>
  <c r="AW621" i="78" s="1"/>
  <c r="E621" i="78"/>
  <c r="R620" i="78"/>
  <c r="L620" i="78"/>
  <c r="Q619" i="78"/>
  <c r="P619" i="78"/>
  <c r="Q618" i="78"/>
  <c r="P618" i="78"/>
  <c r="Q617" i="78"/>
  <c r="P617" i="78"/>
  <c r="Q616" i="78"/>
  <c r="P616" i="78"/>
  <c r="AW615" i="78"/>
  <c r="AB615" i="78"/>
  <c r="AM615" i="78" s="1"/>
  <c r="I615" i="78" s="1"/>
  <c r="Q615" i="78"/>
  <c r="P615" i="78"/>
  <c r="H615" i="78"/>
  <c r="E615" i="78"/>
  <c r="R614" i="78"/>
  <c r="L614" i="78"/>
  <c r="Q613" i="78"/>
  <c r="P613" i="78"/>
  <c r="Q612" i="78"/>
  <c r="P612" i="78"/>
  <c r="Q611" i="78"/>
  <c r="P611" i="78"/>
  <c r="Q610" i="78"/>
  <c r="P610" i="78"/>
  <c r="AM609" i="78"/>
  <c r="I609" i="78" s="1"/>
  <c r="AB609" i="78"/>
  <c r="Q609" i="78"/>
  <c r="P609" i="78"/>
  <c r="H609" i="78"/>
  <c r="AW609" i="78" s="1"/>
  <c r="E609" i="78"/>
  <c r="R608" i="78"/>
  <c r="L608" i="78"/>
  <c r="Q607" i="78"/>
  <c r="P607" i="78"/>
  <c r="Q606" i="78"/>
  <c r="P606" i="78"/>
  <c r="Q605" i="78"/>
  <c r="P605" i="78"/>
  <c r="Q604" i="78"/>
  <c r="P604" i="78"/>
  <c r="AB603" i="78"/>
  <c r="AM603" i="78" s="1"/>
  <c r="Q603" i="78"/>
  <c r="P603" i="78"/>
  <c r="I603" i="78"/>
  <c r="H603" i="78"/>
  <c r="E603" i="78"/>
  <c r="R602" i="78"/>
  <c r="P851" i="78" s="1"/>
  <c r="L602" i="78"/>
  <c r="Q601" i="78"/>
  <c r="P601" i="78"/>
  <c r="Q600" i="78"/>
  <c r="P600" i="78"/>
  <c r="Q599" i="78"/>
  <c r="P599" i="78"/>
  <c r="Q598" i="78"/>
  <c r="P598" i="78"/>
  <c r="AB597" i="78"/>
  <c r="AM597" i="78" s="1"/>
  <c r="I597" i="78" s="1"/>
  <c r="Q597" i="78"/>
  <c r="P597" i="78"/>
  <c r="H597" i="78"/>
  <c r="AW597" i="78" s="1"/>
  <c r="E597" i="78"/>
  <c r="R596" i="78"/>
  <c r="L596" i="78"/>
  <c r="Q595" i="78"/>
  <c r="P595" i="78"/>
  <c r="Q594" i="78"/>
  <c r="P594" i="78"/>
  <c r="Q593" i="78"/>
  <c r="P593" i="78"/>
  <c r="Q592" i="78"/>
  <c r="P592" i="78"/>
  <c r="AB591" i="78"/>
  <c r="AM591" i="78" s="1"/>
  <c r="I591" i="78" s="1"/>
  <c r="Q591" i="78"/>
  <c r="P591" i="78"/>
  <c r="H591" i="78"/>
  <c r="AW591" i="78" s="1"/>
  <c r="E591" i="78"/>
  <c r="R590" i="78"/>
  <c r="P849" i="78" s="1"/>
  <c r="L590" i="78"/>
  <c r="Q589" i="78"/>
  <c r="P589" i="78"/>
  <c r="Q588" i="78"/>
  <c r="P588" i="78"/>
  <c r="Q587" i="78"/>
  <c r="P587" i="78"/>
  <c r="Q586" i="78"/>
  <c r="P586" i="78"/>
  <c r="AB585" i="78"/>
  <c r="AM585" i="78" s="1"/>
  <c r="I585" i="78" s="1"/>
  <c r="Q585" i="78"/>
  <c r="P585" i="78"/>
  <c r="H585" i="78"/>
  <c r="AW585" i="78" s="1"/>
  <c r="E585" i="78"/>
  <c r="R584" i="78"/>
  <c r="L584" i="78"/>
  <c r="Q583" i="78"/>
  <c r="P583" i="78"/>
  <c r="Q582" i="78"/>
  <c r="P582" i="78"/>
  <c r="Q581" i="78"/>
  <c r="P581" i="78"/>
  <c r="Q580" i="78"/>
  <c r="P580" i="78"/>
  <c r="AB579" i="78"/>
  <c r="AM579" i="78" s="1"/>
  <c r="Q579" i="78"/>
  <c r="P579" i="78"/>
  <c r="I579" i="78"/>
  <c r="H579" i="78"/>
  <c r="AW579" i="78" s="1"/>
  <c r="E579" i="78"/>
  <c r="R578" i="78"/>
  <c r="L578" i="78"/>
  <c r="Q577" i="78"/>
  <c r="P577" i="78"/>
  <c r="Q576" i="78"/>
  <c r="P576" i="78"/>
  <c r="Q575" i="78"/>
  <c r="P575" i="78"/>
  <c r="Q574" i="78"/>
  <c r="P574" i="78"/>
  <c r="AM573" i="78"/>
  <c r="I573" i="78" s="1"/>
  <c r="AB573" i="78"/>
  <c r="Q573" i="78"/>
  <c r="P573" i="78"/>
  <c r="H573" i="78"/>
  <c r="E573" i="78"/>
  <c r="R572" i="78"/>
  <c r="L572" i="78"/>
  <c r="Q571" i="78"/>
  <c r="P571" i="78"/>
  <c r="D571" i="78"/>
  <c r="Q570" i="78"/>
  <c r="P570" i="78"/>
  <c r="Q569" i="78"/>
  <c r="P569" i="78"/>
  <c r="Q568" i="78"/>
  <c r="P568" i="78"/>
  <c r="AM567" i="78"/>
  <c r="I567" i="78" s="1"/>
  <c r="AB567" i="78"/>
  <c r="Q567" i="78"/>
  <c r="P567" i="78"/>
  <c r="H567" i="78"/>
  <c r="E567" i="78"/>
  <c r="R566" i="78"/>
  <c r="L566" i="78"/>
  <c r="Q565" i="78"/>
  <c r="P565" i="78"/>
  <c r="D565" i="78"/>
  <c r="Q564" i="78"/>
  <c r="P564" i="78"/>
  <c r="Q563" i="78"/>
  <c r="P563" i="78"/>
  <c r="Q562" i="78"/>
  <c r="P562" i="78"/>
  <c r="AB561" i="78"/>
  <c r="AM561" i="78" s="1"/>
  <c r="I561" i="78" s="1"/>
  <c r="Q561" i="78"/>
  <c r="P561" i="78"/>
  <c r="H561" i="78"/>
  <c r="AW561" i="78" s="1"/>
  <c r="E561" i="78"/>
  <c r="R560" i="78"/>
  <c r="P844" i="78" s="1"/>
  <c r="L560" i="78"/>
  <c r="Q559" i="78"/>
  <c r="P559" i="78"/>
  <c r="Q558" i="78"/>
  <c r="P558" i="78"/>
  <c r="Q557" i="78"/>
  <c r="P557" i="78"/>
  <c r="Q556" i="78"/>
  <c r="P556" i="78"/>
  <c r="AB555" i="78"/>
  <c r="AM555" i="78" s="1"/>
  <c r="I555" i="78" s="1"/>
  <c r="Q555" i="78"/>
  <c r="P555" i="78"/>
  <c r="H555" i="78"/>
  <c r="J555" i="78" s="1"/>
  <c r="E555" i="78"/>
  <c r="R554" i="78"/>
  <c r="L554" i="78"/>
  <c r="Q553" i="78"/>
  <c r="P553" i="78"/>
  <c r="Q552" i="78"/>
  <c r="P552" i="78"/>
  <c r="Q551" i="78"/>
  <c r="P551" i="78"/>
  <c r="Q550" i="78"/>
  <c r="P550" i="78"/>
  <c r="AW549" i="78"/>
  <c r="AB549" i="78"/>
  <c r="AM549" i="78" s="1"/>
  <c r="I549" i="78" s="1"/>
  <c r="Q549" i="78"/>
  <c r="P549" i="78"/>
  <c r="H549" i="78"/>
  <c r="E549" i="78"/>
  <c r="R548" i="78"/>
  <c r="L548" i="78"/>
  <c r="Q547" i="78"/>
  <c r="P547" i="78"/>
  <c r="Q546" i="78"/>
  <c r="P546" i="78"/>
  <c r="Q545" i="78"/>
  <c r="P545" i="78"/>
  <c r="Q544" i="78"/>
  <c r="P544" i="78"/>
  <c r="AW543" i="78"/>
  <c r="AM543" i="78"/>
  <c r="I543" i="78" s="1"/>
  <c r="AB543" i="78"/>
  <c r="Q543" i="78"/>
  <c r="P543" i="78"/>
  <c r="H543" i="78"/>
  <c r="E543" i="78"/>
  <c r="R542" i="78"/>
  <c r="L542" i="78"/>
  <c r="Q541" i="78"/>
  <c r="P541" i="78"/>
  <c r="Q540" i="78"/>
  <c r="P540" i="78"/>
  <c r="Q539" i="78"/>
  <c r="P539" i="78"/>
  <c r="Q538" i="78"/>
  <c r="P538" i="78"/>
  <c r="AB537" i="78"/>
  <c r="AM537" i="78" s="1"/>
  <c r="I537" i="78" s="1"/>
  <c r="Q537" i="78"/>
  <c r="P537" i="78"/>
  <c r="H537" i="78"/>
  <c r="E537" i="78"/>
  <c r="R536" i="78"/>
  <c r="L536" i="78"/>
  <c r="Q535" i="78"/>
  <c r="P535" i="78"/>
  <c r="Q534" i="78"/>
  <c r="P534" i="78"/>
  <c r="Q533" i="78"/>
  <c r="P533" i="78"/>
  <c r="Q532" i="78"/>
  <c r="P532" i="78"/>
  <c r="AB531" i="78"/>
  <c r="AM531" i="78" s="1"/>
  <c r="I531" i="78" s="1"/>
  <c r="Q531" i="78"/>
  <c r="P531" i="78"/>
  <c r="H531" i="78"/>
  <c r="J531" i="78" s="1"/>
  <c r="E531" i="78"/>
  <c r="R530" i="78"/>
  <c r="L530" i="78"/>
  <c r="Q529" i="78"/>
  <c r="P529" i="78"/>
  <c r="Q528" i="78"/>
  <c r="P528" i="78"/>
  <c r="Q527" i="78"/>
  <c r="P527" i="78"/>
  <c r="Q526" i="78"/>
  <c r="P526" i="78"/>
  <c r="AB525" i="78"/>
  <c r="AM525" i="78" s="1"/>
  <c r="I525" i="78" s="1"/>
  <c r="Q525" i="78"/>
  <c r="P525" i="78"/>
  <c r="H525" i="78"/>
  <c r="AW525" i="78" s="1"/>
  <c r="E525" i="78"/>
  <c r="R524" i="78"/>
  <c r="L524" i="78"/>
  <c r="Q523" i="78"/>
  <c r="P523" i="78"/>
  <c r="Q522" i="78"/>
  <c r="P522" i="78"/>
  <c r="Q521" i="78"/>
  <c r="P521" i="78"/>
  <c r="Q520" i="78"/>
  <c r="P520" i="78"/>
  <c r="AW519" i="78"/>
  <c r="AB519" i="78"/>
  <c r="AM519" i="78" s="1"/>
  <c r="I519" i="78" s="1"/>
  <c r="Q519" i="78"/>
  <c r="P519" i="78"/>
  <c r="H519" i="78"/>
  <c r="E519" i="78"/>
  <c r="R518" i="78"/>
  <c r="P837" i="78" s="1"/>
  <c r="L518" i="78"/>
  <c r="Q517" i="78"/>
  <c r="P517" i="78"/>
  <c r="Q516" i="78"/>
  <c r="P516" i="78"/>
  <c r="Q515" i="78"/>
  <c r="P515" i="78"/>
  <c r="Q514" i="78"/>
  <c r="P514" i="78"/>
  <c r="AM513" i="78"/>
  <c r="I513" i="78" s="1"/>
  <c r="AB513" i="78"/>
  <c r="Q513" i="78"/>
  <c r="P513" i="78"/>
  <c r="H513" i="78"/>
  <c r="AW513" i="78" s="1"/>
  <c r="E513" i="78"/>
  <c r="R512" i="78"/>
  <c r="L512" i="78"/>
  <c r="Q511" i="78"/>
  <c r="P511" i="78"/>
  <c r="Q510" i="78"/>
  <c r="P510" i="78"/>
  <c r="Q509" i="78"/>
  <c r="P509" i="78"/>
  <c r="Q508" i="78"/>
  <c r="P508" i="78"/>
  <c r="AB507" i="78"/>
  <c r="AM507" i="78" s="1"/>
  <c r="Q507" i="78"/>
  <c r="P507" i="78"/>
  <c r="I507" i="78"/>
  <c r="H507" i="78"/>
  <c r="E507" i="78"/>
  <c r="R506" i="78"/>
  <c r="L506" i="78"/>
  <c r="Q505" i="78"/>
  <c r="P505" i="78"/>
  <c r="Q504" i="78"/>
  <c r="P504" i="78"/>
  <c r="Q503" i="78"/>
  <c r="P503" i="78"/>
  <c r="Q502" i="78"/>
  <c r="P502" i="78"/>
  <c r="AW501" i="78"/>
  <c r="AB501" i="78"/>
  <c r="AM501" i="78" s="1"/>
  <c r="I501" i="78" s="1"/>
  <c r="Q501" i="78"/>
  <c r="P501" i="78"/>
  <c r="H501" i="78"/>
  <c r="E501" i="78"/>
  <c r="R500" i="78"/>
  <c r="L500" i="78"/>
  <c r="Q499" i="78"/>
  <c r="P499" i="78"/>
  <c r="Q498" i="78"/>
  <c r="P498" i="78"/>
  <c r="Q497" i="78"/>
  <c r="P497" i="78"/>
  <c r="Q496" i="78"/>
  <c r="P496" i="78"/>
  <c r="AM495" i="78"/>
  <c r="I495" i="78" s="1"/>
  <c r="AB495" i="78"/>
  <c r="Q495" i="78"/>
  <c r="P495" i="78"/>
  <c r="H495" i="78"/>
  <c r="AW495" i="78" s="1"/>
  <c r="E495" i="78"/>
  <c r="R494" i="78"/>
  <c r="P833" i="78" s="1"/>
  <c r="L494" i="78"/>
  <c r="Q493" i="78"/>
  <c r="P493" i="78"/>
  <c r="Q492" i="78"/>
  <c r="P492" i="78"/>
  <c r="Q491" i="78"/>
  <c r="P491" i="78"/>
  <c r="Q490" i="78"/>
  <c r="P490" i="78"/>
  <c r="AB489" i="78"/>
  <c r="AM489" i="78" s="1"/>
  <c r="I489" i="78" s="1"/>
  <c r="Q489" i="78"/>
  <c r="P489" i="78"/>
  <c r="H489" i="78"/>
  <c r="AW489" i="78" s="1"/>
  <c r="E489" i="78"/>
  <c r="R488" i="78"/>
  <c r="L488" i="78"/>
  <c r="Q487" i="78"/>
  <c r="P487" i="78"/>
  <c r="Q486" i="78"/>
  <c r="P486" i="78"/>
  <c r="Q485" i="78"/>
  <c r="P485" i="78"/>
  <c r="Q484" i="78"/>
  <c r="P484" i="78"/>
  <c r="AB483" i="78"/>
  <c r="AM483" i="78" s="1"/>
  <c r="Q483" i="78"/>
  <c r="P483" i="78"/>
  <c r="I483" i="78"/>
  <c r="H483" i="78"/>
  <c r="AW483" i="78" s="1"/>
  <c r="E483" i="78"/>
  <c r="R482" i="78"/>
  <c r="L482" i="78"/>
  <c r="Q481" i="78"/>
  <c r="P481" i="78"/>
  <c r="Q480" i="78"/>
  <c r="P480" i="78"/>
  <c r="Q479" i="78"/>
  <c r="P479" i="78"/>
  <c r="Q478" i="78"/>
  <c r="P478" i="78"/>
  <c r="AB477" i="78"/>
  <c r="AM477" i="78" s="1"/>
  <c r="I477" i="78" s="1"/>
  <c r="Q477" i="78"/>
  <c r="P477" i="78"/>
  <c r="H477" i="78"/>
  <c r="E477" i="78"/>
  <c r="R476" i="78"/>
  <c r="L476" i="78"/>
  <c r="Q475" i="78"/>
  <c r="P475" i="78"/>
  <c r="Q474" i="78"/>
  <c r="P474" i="78"/>
  <c r="Q473" i="78"/>
  <c r="P473" i="78"/>
  <c r="Q472" i="78"/>
  <c r="P472" i="78"/>
  <c r="AW471" i="78"/>
  <c r="AB471" i="78"/>
  <c r="AM471" i="78" s="1"/>
  <c r="I471" i="78" s="1"/>
  <c r="Q471" i="78"/>
  <c r="P471" i="78"/>
  <c r="H471" i="78"/>
  <c r="E471" i="78"/>
  <c r="R470" i="78"/>
  <c r="L470" i="78"/>
  <c r="Q469" i="78"/>
  <c r="P469" i="78"/>
  <c r="Q468" i="78"/>
  <c r="P468" i="78"/>
  <c r="Q467" i="78"/>
  <c r="P467" i="78"/>
  <c r="Q466" i="78"/>
  <c r="P466" i="78"/>
  <c r="AB465" i="78"/>
  <c r="AM465" i="78" s="1"/>
  <c r="I465" i="78" s="1"/>
  <c r="Q465" i="78"/>
  <c r="P465" i="78"/>
  <c r="H465" i="78"/>
  <c r="AW465" i="78" s="1"/>
  <c r="E465" i="78"/>
  <c r="R464" i="78"/>
  <c r="P828" i="78" s="1"/>
  <c r="L464" i="78"/>
  <c r="Q463" i="78"/>
  <c r="P463" i="78"/>
  <c r="Q462" i="78"/>
  <c r="P462" i="78"/>
  <c r="Q461" i="78"/>
  <c r="P461" i="78"/>
  <c r="Q460" i="78"/>
  <c r="P460" i="78"/>
  <c r="AB459" i="78"/>
  <c r="AM459" i="78" s="1"/>
  <c r="I459" i="78" s="1"/>
  <c r="Q459" i="78"/>
  <c r="P459" i="78"/>
  <c r="H459" i="78"/>
  <c r="AW459" i="78" s="1"/>
  <c r="E459" i="78"/>
  <c r="R458" i="78"/>
  <c r="L458" i="78"/>
  <c r="AW453" i="78"/>
  <c r="AB453" i="78"/>
  <c r="AM453" i="78" s="1"/>
  <c r="I453" i="78" s="1"/>
  <c r="H453" i="78"/>
  <c r="E453" i="78"/>
  <c r="R452" i="78"/>
  <c r="L452" i="78"/>
  <c r="Q451" i="78"/>
  <c r="P451" i="78"/>
  <c r="Q450" i="78"/>
  <c r="P450" i="78"/>
  <c r="Q449" i="78"/>
  <c r="P449" i="78"/>
  <c r="Q448" i="78"/>
  <c r="P448" i="78"/>
  <c r="AB447" i="78"/>
  <c r="AM447" i="78" s="1"/>
  <c r="I447" i="78" s="1"/>
  <c r="Q447" i="78"/>
  <c r="P447" i="78"/>
  <c r="H447" i="78"/>
  <c r="AW447" i="78" s="1"/>
  <c r="E447" i="78"/>
  <c r="R446" i="78"/>
  <c r="L446" i="78"/>
  <c r="Q445" i="78"/>
  <c r="P445" i="78"/>
  <c r="Q444" i="78"/>
  <c r="P444" i="78"/>
  <c r="Q443" i="78"/>
  <c r="P443" i="78"/>
  <c r="Q442" i="78"/>
  <c r="P442" i="78"/>
  <c r="AM441" i="78"/>
  <c r="I441" i="78" s="1"/>
  <c r="AB441" i="78"/>
  <c r="Q441" i="78"/>
  <c r="P441" i="78"/>
  <c r="H441" i="78"/>
  <c r="AW441" i="78" s="1"/>
  <c r="E441" i="78"/>
  <c r="R440" i="78"/>
  <c r="P824" i="78" s="1"/>
  <c r="L440" i="78"/>
  <c r="Q439" i="78"/>
  <c r="P439" i="78"/>
  <c r="Q438" i="78"/>
  <c r="P438" i="78"/>
  <c r="Q437" i="78"/>
  <c r="P437" i="78"/>
  <c r="Q436" i="78"/>
  <c r="P436" i="78"/>
  <c r="AB435" i="78"/>
  <c r="AM435" i="78" s="1"/>
  <c r="I435" i="78" s="1"/>
  <c r="Q435" i="78"/>
  <c r="P435" i="78"/>
  <c r="H435" i="78"/>
  <c r="AW435" i="78" s="1"/>
  <c r="E435" i="78"/>
  <c r="R434" i="78"/>
  <c r="P823" i="78" s="1"/>
  <c r="L434" i="78"/>
  <c r="Q433" i="78"/>
  <c r="P433" i="78"/>
  <c r="Q432" i="78"/>
  <c r="P432" i="78"/>
  <c r="Q431" i="78"/>
  <c r="P431" i="78"/>
  <c r="Q430" i="78"/>
  <c r="P430" i="78"/>
  <c r="AB429" i="78"/>
  <c r="AM429" i="78" s="1"/>
  <c r="I429" i="78" s="1"/>
  <c r="Q429" i="78"/>
  <c r="P429" i="78"/>
  <c r="H429" i="78"/>
  <c r="AW429" i="78" s="1"/>
  <c r="E429" i="78"/>
  <c r="A429" i="78"/>
  <c r="A435" i="78" s="1"/>
  <c r="A441" i="78" s="1"/>
  <c r="A447" i="78" s="1"/>
  <c r="A453" i="78" s="1"/>
  <c r="A459" i="78" s="1"/>
  <c r="A465" i="78" s="1"/>
  <c r="A471" i="78" s="1"/>
  <c r="A477" i="78" s="1"/>
  <c r="A483" i="78" s="1"/>
  <c r="A489" i="78" s="1"/>
  <c r="A495" i="78" s="1"/>
  <c r="A501" i="78" s="1"/>
  <c r="A507" i="78" s="1"/>
  <c r="A513" i="78" s="1"/>
  <c r="A519" i="78" s="1"/>
  <c r="A525" i="78" s="1"/>
  <c r="A531" i="78" s="1"/>
  <c r="A537" i="78" s="1"/>
  <c r="A543" i="78" s="1"/>
  <c r="A549" i="78" s="1"/>
  <c r="A555" i="78" s="1"/>
  <c r="A561" i="78" s="1"/>
  <c r="A567" i="78" s="1"/>
  <c r="A573" i="78" s="1"/>
  <c r="A579" i="78" s="1"/>
  <c r="A585" i="78" s="1"/>
  <c r="A591" i="78" s="1"/>
  <c r="A597" i="78" s="1"/>
  <c r="A603" i="78" s="1"/>
  <c r="A609" i="78" s="1"/>
  <c r="A615" i="78" s="1"/>
  <c r="A621" i="78" s="1"/>
  <c r="A627" i="78" s="1"/>
  <c r="R428" i="78"/>
  <c r="L428" i="78"/>
  <c r="Q427" i="78"/>
  <c r="P427" i="78"/>
  <c r="Q426" i="78"/>
  <c r="P426" i="78"/>
  <c r="Q425" i="78"/>
  <c r="P425" i="78"/>
  <c r="Q424" i="78"/>
  <c r="P424" i="78"/>
  <c r="AW423" i="78"/>
  <c r="AB423" i="78"/>
  <c r="AM423" i="78" s="1"/>
  <c r="I423" i="78" s="1"/>
  <c r="J423" i="78" s="1"/>
  <c r="AQ423" i="78" s="1"/>
  <c r="AR423" i="78" s="1"/>
  <c r="W423" i="78" s="1"/>
  <c r="Q423" i="78"/>
  <c r="P423" i="78"/>
  <c r="H423" i="78"/>
  <c r="E423" i="78"/>
  <c r="A423" i="78"/>
  <c r="R422" i="78"/>
  <c r="L422" i="78"/>
  <c r="Q421" i="78"/>
  <c r="P421" i="78"/>
  <c r="Q420" i="78"/>
  <c r="P420" i="78"/>
  <c r="Q419" i="78"/>
  <c r="P419" i="78"/>
  <c r="Q418" i="78"/>
  <c r="P418" i="78"/>
  <c r="AW417" i="78"/>
  <c r="AB417" i="78"/>
  <c r="AM417" i="78" s="1"/>
  <c r="I417" i="78" s="1"/>
  <c r="Q417" i="78"/>
  <c r="P417" i="78"/>
  <c r="H417" i="78"/>
  <c r="E417" i="78"/>
  <c r="R409" i="78"/>
  <c r="L409" i="78"/>
  <c r="Q408" i="78"/>
  <c r="P408" i="78"/>
  <c r="Q407" i="78"/>
  <c r="P407" i="78"/>
  <c r="Q406" i="78"/>
  <c r="P406" i="78"/>
  <c r="AM405" i="78"/>
  <c r="J405" i="78" s="1"/>
  <c r="Q405" i="78"/>
  <c r="P405" i="78"/>
  <c r="G405" i="78"/>
  <c r="E897" i="78" s="1"/>
  <c r="R404" i="78"/>
  <c r="P896" i="78" s="1"/>
  <c r="L404" i="78"/>
  <c r="Q403" i="78"/>
  <c r="P403" i="78"/>
  <c r="Q402" i="78"/>
  <c r="P402" i="78"/>
  <c r="Q401" i="78"/>
  <c r="P401" i="78"/>
  <c r="AM400" i="78"/>
  <c r="J400" i="78" s="1"/>
  <c r="Q400" i="78"/>
  <c r="P400" i="78"/>
  <c r="G400" i="78"/>
  <c r="E896" i="78" s="1"/>
  <c r="R399" i="78"/>
  <c r="L399" i="78"/>
  <c r="Q398" i="78"/>
  <c r="P398" i="78"/>
  <c r="Q397" i="78"/>
  <c r="P397" i="78"/>
  <c r="Q396" i="78"/>
  <c r="P396" i="78"/>
  <c r="AM395" i="78"/>
  <c r="J395" i="78" s="1"/>
  <c r="Q395" i="78"/>
  <c r="P395" i="78"/>
  <c r="G395" i="78"/>
  <c r="E895" i="78" s="1"/>
  <c r="R394" i="78"/>
  <c r="L394" i="78"/>
  <c r="Q393" i="78"/>
  <c r="P393" i="78"/>
  <c r="Q392" i="78"/>
  <c r="P392" i="78"/>
  <c r="Q391" i="78"/>
  <c r="P391" i="78"/>
  <c r="AM390" i="78"/>
  <c r="J390" i="78" s="1"/>
  <c r="Q390" i="78"/>
  <c r="P390" i="78"/>
  <c r="G390" i="78"/>
  <c r="R389" i="78"/>
  <c r="L389" i="78"/>
  <c r="Q388" i="78"/>
  <c r="P388" i="78"/>
  <c r="Q387" i="78"/>
  <c r="P387" i="78"/>
  <c r="Q386" i="78"/>
  <c r="P386" i="78"/>
  <c r="AM385" i="78"/>
  <c r="Q385" i="78"/>
  <c r="P385" i="78"/>
  <c r="J385" i="78"/>
  <c r="G385" i="78"/>
  <c r="E893" i="78" s="1"/>
  <c r="AB379" i="78"/>
  <c r="AM379" i="78" s="1"/>
  <c r="J379" i="78" s="1"/>
  <c r="Q379" i="78"/>
  <c r="P379" i="78"/>
  <c r="G379" i="78"/>
  <c r="E887" i="78" s="1"/>
  <c r="AB378" i="78"/>
  <c r="AM378" i="78" s="1"/>
  <c r="J378" i="78" s="1"/>
  <c r="Q378" i="78"/>
  <c r="P378" i="78"/>
  <c r="G378" i="78"/>
  <c r="E886" i="78" s="1"/>
  <c r="AB377" i="78"/>
  <c r="AM377" i="78" s="1"/>
  <c r="J377" i="78" s="1"/>
  <c r="Q377" i="78"/>
  <c r="P377" i="78"/>
  <c r="G377" i="78"/>
  <c r="E885" i="78" s="1"/>
  <c r="AB376" i="78"/>
  <c r="AM376" i="78" s="1"/>
  <c r="J376" i="78" s="1"/>
  <c r="Q376" i="78"/>
  <c r="P376" i="78"/>
  <c r="G376" i="78"/>
  <c r="E884" i="78" s="1"/>
  <c r="AB375" i="78"/>
  <c r="AM375" i="78" s="1"/>
  <c r="J375" i="78" s="1"/>
  <c r="Q375" i="78"/>
  <c r="P375" i="78"/>
  <c r="G375" i="78"/>
  <c r="E883" i="78" s="1"/>
  <c r="AB374" i="78"/>
  <c r="AM374" i="78" s="1"/>
  <c r="J374" i="78" s="1"/>
  <c r="Q374" i="78"/>
  <c r="P374" i="78"/>
  <c r="G374" i="78"/>
  <c r="E882" i="78" s="1"/>
  <c r="AM373" i="78"/>
  <c r="J373" i="78" s="1"/>
  <c r="AB373" i="78"/>
  <c r="Q373" i="78"/>
  <c r="P373" i="78"/>
  <c r="G373" i="78"/>
  <c r="E881" i="78" s="1"/>
  <c r="R372" i="78"/>
  <c r="L372" i="78"/>
  <c r="Q371" i="78"/>
  <c r="P371" i="78"/>
  <c r="Q370" i="78"/>
  <c r="P370" i="78"/>
  <c r="Q369" i="78"/>
  <c r="P369" i="78"/>
  <c r="Q367" i="78"/>
  <c r="P367" i="78"/>
  <c r="AB366" i="78"/>
  <c r="AM366" i="78" s="1"/>
  <c r="J366" i="78" s="1"/>
  <c r="Q366" i="78"/>
  <c r="P366" i="78"/>
  <c r="G366" i="78"/>
  <c r="E880" i="78" s="1"/>
  <c r="R365" i="78"/>
  <c r="L365" i="78"/>
  <c r="Q364" i="78"/>
  <c r="P364" i="78"/>
  <c r="Q363" i="78"/>
  <c r="P363" i="78"/>
  <c r="Q361" i="78"/>
  <c r="P361" i="78"/>
  <c r="Q360" i="78"/>
  <c r="P360" i="78"/>
  <c r="AB359" i="78"/>
  <c r="AM359" i="78" s="1"/>
  <c r="J359" i="78" s="1"/>
  <c r="Q359" i="78"/>
  <c r="P359" i="78"/>
  <c r="G359" i="78"/>
  <c r="E879" i="78" s="1"/>
  <c r="R358" i="78"/>
  <c r="L358" i="78"/>
  <c r="Q357" i="78"/>
  <c r="P357" i="78"/>
  <c r="Q356" i="78"/>
  <c r="P356" i="78"/>
  <c r="Q355" i="78"/>
  <c r="P355" i="78"/>
  <c r="Q353" i="78"/>
  <c r="P353" i="78"/>
  <c r="AB352" i="78"/>
  <c r="AM352" i="78" s="1"/>
  <c r="J352" i="78" s="1"/>
  <c r="Q352" i="78"/>
  <c r="P352" i="78"/>
  <c r="G352" i="78"/>
  <c r="E878" i="78" s="1"/>
  <c r="R351" i="78"/>
  <c r="L351" i="78"/>
  <c r="Q350" i="78"/>
  <c r="P350" i="78"/>
  <c r="Q349" i="78"/>
  <c r="P349" i="78"/>
  <c r="Q348" i="78"/>
  <c r="P348" i="78"/>
  <c r="Q346" i="78"/>
  <c r="P346" i="78"/>
  <c r="AB345" i="78"/>
  <c r="AM345" i="78" s="1"/>
  <c r="J345" i="78" s="1"/>
  <c r="Q345" i="78"/>
  <c r="P345" i="78"/>
  <c r="G345" i="78"/>
  <c r="E877" i="78" s="1"/>
  <c r="R344" i="78"/>
  <c r="L344" i="78"/>
  <c r="Q343" i="78"/>
  <c r="P343" i="78"/>
  <c r="Q342" i="78"/>
  <c r="P342" i="78"/>
  <c r="Q341" i="78"/>
  <c r="P341" i="78"/>
  <c r="Q340" i="78"/>
  <c r="P340" i="78"/>
  <c r="Q339" i="78"/>
  <c r="P339" i="78"/>
  <c r="AB338" i="78"/>
  <c r="AM338" i="78" s="1"/>
  <c r="J338" i="78" s="1"/>
  <c r="Q338" i="78"/>
  <c r="P338" i="78"/>
  <c r="G338" i="78"/>
  <c r="E876" i="78" s="1"/>
  <c r="R337" i="78"/>
  <c r="L337" i="78"/>
  <c r="Q336" i="78"/>
  <c r="P336" i="78"/>
  <c r="Q335" i="78"/>
  <c r="P335" i="78"/>
  <c r="Q334" i="78"/>
  <c r="P334" i="78"/>
  <c r="Q333" i="78"/>
  <c r="P333" i="78"/>
  <c r="Q332" i="78"/>
  <c r="P332" i="78"/>
  <c r="AB331" i="78"/>
  <c r="AM331" i="78" s="1"/>
  <c r="J331" i="78" s="1"/>
  <c r="Q331" i="78"/>
  <c r="P331" i="78"/>
  <c r="G331" i="78"/>
  <c r="E875" i="78" s="1"/>
  <c r="R330" i="78"/>
  <c r="L330" i="78"/>
  <c r="Q329" i="78"/>
  <c r="P329" i="78"/>
  <c r="Q328" i="78"/>
  <c r="P328" i="78"/>
  <c r="Q327" i="78"/>
  <c r="P327" i="78"/>
  <c r="Q326" i="78"/>
  <c r="P326" i="78"/>
  <c r="Q325" i="78"/>
  <c r="P325" i="78"/>
  <c r="AB324" i="78"/>
  <c r="AM324" i="78" s="1"/>
  <c r="J324" i="78" s="1"/>
  <c r="Q324" i="78"/>
  <c r="P324" i="78"/>
  <c r="G324" i="78"/>
  <c r="E874" i="78" s="1"/>
  <c r="R323" i="78"/>
  <c r="L323" i="78"/>
  <c r="Q322" i="78"/>
  <c r="P322" i="78"/>
  <c r="Q321" i="78"/>
  <c r="P321" i="78"/>
  <c r="Q320" i="78"/>
  <c r="P320" i="78"/>
  <c r="Q319" i="78"/>
  <c r="P319" i="78"/>
  <c r="Q318" i="78"/>
  <c r="P318" i="78"/>
  <c r="AM317" i="78"/>
  <c r="J317" i="78" s="1"/>
  <c r="AB317" i="78"/>
  <c r="Q317" i="78"/>
  <c r="P317" i="78"/>
  <c r="G317" i="78"/>
  <c r="E873" i="78" s="1"/>
  <c r="R316" i="78"/>
  <c r="L316" i="78"/>
  <c r="Q315" i="78"/>
  <c r="P315" i="78"/>
  <c r="Q314" i="78"/>
  <c r="P314" i="78"/>
  <c r="Q313" i="78"/>
  <c r="P313" i="78"/>
  <c r="Q312" i="78"/>
  <c r="P312" i="78"/>
  <c r="Q311" i="78"/>
  <c r="P311" i="78"/>
  <c r="AB310" i="78"/>
  <c r="AM310" i="78" s="1"/>
  <c r="J310" i="78" s="1"/>
  <c r="Q310" i="78"/>
  <c r="P310" i="78"/>
  <c r="G310" i="78"/>
  <c r="E872" i="78" s="1"/>
  <c r="A310" i="78"/>
  <c r="A317" i="78" s="1"/>
  <c r="A324" i="78" s="1"/>
  <c r="A331" i="78" s="1"/>
  <c r="A338" i="78" s="1"/>
  <c r="A345" i="78" s="1"/>
  <c r="A352" i="78" s="1"/>
  <c r="A359" i="78" s="1"/>
  <c r="A366" i="78" s="1"/>
  <c r="A373" i="78" s="1"/>
  <c r="A374" i="78" s="1"/>
  <c r="A375" i="78" s="1"/>
  <c r="A376" i="78" s="1"/>
  <c r="A377" i="78" s="1"/>
  <c r="A378" i="78" s="1"/>
  <c r="A379" i="78" s="1"/>
  <c r="R309" i="78"/>
  <c r="L309" i="78"/>
  <c r="Q308" i="78"/>
  <c r="P308" i="78"/>
  <c r="Q307" i="78"/>
  <c r="P307" i="78"/>
  <c r="Q306" i="78"/>
  <c r="P306" i="78"/>
  <c r="Q305" i="78"/>
  <c r="P305" i="78"/>
  <c r="Q304" i="78"/>
  <c r="P304" i="78"/>
  <c r="AB303" i="78"/>
  <c r="AM303" i="78" s="1"/>
  <c r="J303" i="78" s="1"/>
  <c r="Q303" i="78"/>
  <c r="P303" i="78"/>
  <c r="G303" i="78"/>
  <c r="E871" i="78" s="1"/>
  <c r="R301" i="78"/>
  <c r="L301" i="78"/>
  <c r="Q300" i="78"/>
  <c r="P300" i="78"/>
  <c r="Q299" i="78"/>
  <c r="P299" i="78"/>
  <c r="Q298" i="78"/>
  <c r="P298" i="78"/>
  <c r="Q297" i="78"/>
  <c r="P297" i="78"/>
  <c r="AB296" i="78"/>
  <c r="AM296" i="78" s="1"/>
  <c r="J296" i="78" s="1"/>
  <c r="Q296" i="78"/>
  <c r="P296" i="78"/>
  <c r="G296" i="78"/>
  <c r="R295" i="78"/>
  <c r="L295" i="78"/>
  <c r="Q294" i="78"/>
  <c r="P294" i="78"/>
  <c r="Q293" i="78"/>
  <c r="P293" i="78"/>
  <c r="Q292" i="78"/>
  <c r="P292" i="78"/>
  <c r="Q291" i="78"/>
  <c r="P291" i="78"/>
  <c r="AB290" i="78"/>
  <c r="AM290" i="78" s="1"/>
  <c r="J290" i="78" s="1"/>
  <c r="Q290" i="78"/>
  <c r="P290" i="78"/>
  <c r="G290" i="78"/>
  <c r="E868" i="78" s="1"/>
  <c r="R289" i="78"/>
  <c r="L289" i="78"/>
  <c r="Q288" i="78"/>
  <c r="P288" i="78"/>
  <c r="Q287" i="78"/>
  <c r="P287" i="78"/>
  <c r="Q286" i="78"/>
  <c r="P286" i="78"/>
  <c r="Q285" i="78"/>
  <c r="P285" i="78"/>
  <c r="AB284" i="78"/>
  <c r="AM284" i="78" s="1"/>
  <c r="J284" i="78" s="1"/>
  <c r="Q284" i="78"/>
  <c r="P284" i="78"/>
  <c r="G284" i="78"/>
  <c r="E867" i="78" s="1"/>
  <c r="R283" i="78"/>
  <c r="L283" i="78"/>
  <c r="Q282" i="78"/>
  <c r="P282" i="78"/>
  <c r="Q281" i="78"/>
  <c r="P281" i="78"/>
  <c r="Q280" i="78"/>
  <c r="P280" i="78"/>
  <c r="Q279" i="78"/>
  <c r="P279" i="78"/>
  <c r="AB278" i="78"/>
  <c r="AM278" i="78" s="1"/>
  <c r="J278" i="78" s="1"/>
  <c r="Q278" i="78"/>
  <c r="P278" i="78"/>
  <c r="G278" i="78"/>
  <c r="E866" i="78" s="1"/>
  <c r="R277" i="78"/>
  <c r="L277" i="78"/>
  <c r="Q276" i="78"/>
  <c r="P276" i="78"/>
  <c r="Q275" i="78"/>
  <c r="P275" i="78"/>
  <c r="Q274" i="78"/>
  <c r="P274" i="78"/>
  <c r="Q273" i="78"/>
  <c r="P273" i="78"/>
  <c r="AM272" i="78"/>
  <c r="J272" i="78" s="1"/>
  <c r="AB272" i="78"/>
  <c r="Q272" i="78"/>
  <c r="P272" i="78"/>
  <c r="G272" i="78"/>
  <c r="E865" i="78" s="1"/>
  <c r="R271" i="78"/>
  <c r="L271" i="78"/>
  <c r="Q270" i="78"/>
  <c r="P270" i="78"/>
  <c r="Q269" i="78"/>
  <c r="P269" i="78"/>
  <c r="Q268" i="78"/>
  <c r="P268" i="78"/>
  <c r="Q267" i="78"/>
  <c r="P267" i="78"/>
  <c r="AM266" i="78"/>
  <c r="J266" i="78" s="1"/>
  <c r="AB266" i="78"/>
  <c r="Q266" i="78"/>
  <c r="P266" i="78"/>
  <c r="G266" i="78"/>
  <c r="E864" i="78" s="1"/>
  <c r="R265" i="78"/>
  <c r="L265" i="78"/>
  <c r="Q264" i="78"/>
  <c r="P264" i="78"/>
  <c r="Q263" i="78"/>
  <c r="P263" i="78"/>
  <c r="Q262" i="78"/>
  <c r="P262" i="78"/>
  <c r="Q261" i="78"/>
  <c r="P261" i="78"/>
  <c r="AB260" i="78"/>
  <c r="AM260" i="78" s="1"/>
  <c r="J260" i="78" s="1"/>
  <c r="Q260" i="78"/>
  <c r="P260" i="78"/>
  <c r="G260" i="78"/>
  <c r="E863" i="78" s="1"/>
  <c r="R259" i="78"/>
  <c r="L259" i="78"/>
  <c r="Q258" i="78"/>
  <c r="P258" i="78"/>
  <c r="Q257" i="78"/>
  <c r="P257" i="78"/>
  <c r="Q256" i="78"/>
  <c r="P256" i="78"/>
  <c r="Q255" i="78"/>
  <c r="P255" i="78"/>
  <c r="AB254" i="78"/>
  <c r="AM254" i="78" s="1"/>
  <c r="J254" i="78" s="1"/>
  <c r="Q254" i="78"/>
  <c r="P254" i="78"/>
  <c r="G254" i="78"/>
  <c r="E862" i="78" s="1"/>
  <c r="R253" i="78"/>
  <c r="L253" i="78"/>
  <c r="Q252" i="78"/>
  <c r="P252" i="78"/>
  <c r="Q251" i="78"/>
  <c r="P251" i="78"/>
  <c r="Q250" i="78"/>
  <c r="P250" i="78"/>
  <c r="Q249" i="78"/>
  <c r="P249" i="78"/>
  <c r="AB248" i="78"/>
  <c r="AM248" i="78" s="1"/>
  <c r="J248" i="78" s="1"/>
  <c r="Q248" i="78"/>
  <c r="P248" i="78"/>
  <c r="G248" i="78"/>
  <c r="E861" i="78" s="1"/>
  <c r="R247" i="78"/>
  <c r="L247" i="78"/>
  <c r="Q246" i="78"/>
  <c r="P246" i="78"/>
  <c r="Q245" i="78"/>
  <c r="P245" i="78"/>
  <c r="Q244" i="78"/>
  <c r="P244" i="78"/>
  <c r="Q243" i="78"/>
  <c r="P243" i="78"/>
  <c r="AB242" i="78"/>
  <c r="AM242" i="78" s="1"/>
  <c r="J242" i="78" s="1"/>
  <c r="Q242" i="78"/>
  <c r="P242" i="78"/>
  <c r="G242" i="78"/>
  <c r="E860" i="78" s="1"/>
  <c r="R241" i="78"/>
  <c r="L241" i="78"/>
  <c r="Q240" i="78"/>
  <c r="P240" i="78"/>
  <c r="Q239" i="78"/>
  <c r="P239" i="78"/>
  <c r="Q238" i="78"/>
  <c r="P238" i="78"/>
  <c r="Q237" i="78"/>
  <c r="P237" i="78"/>
  <c r="AB236" i="78"/>
  <c r="AM236" i="78" s="1"/>
  <c r="Q236" i="78"/>
  <c r="P236" i="78"/>
  <c r="J236" i="78"/>
  <c r="G236" i="78"/>
  <c r="E859" i="78" s="1"/>
  <c r="R235" i="78"/>
  <c r="L235" i="78"/>
  <c r="Q234" i="78"/>
  <c r="P234" i="78"/>
  <c r="Q233" i="78"/>
  <c r="P233" i="78"/>
  <c r="Q232" i="78"/>
  <c r="P232" i="78"/>
  <c r="Q231" i="78"/>
  <c r="P231" i="78"/>
  <c r="AB230" i="78"/>
  <c r="AM230" i="78" s="1"/>
  <c r="J230" i="78" s="1"/>
  <c r="Q230" i="78"/>
  <c r="P230" i="78"/>
  <c r="G230" i="78"/>
  <c r="E858" i="78" s="1"/>
  <c r="R228" i="78"/>
  <c r="L228" i="78"/>
  <c r="Q227" i="78"/>
  <c r="P227" i="78"/>
  <c r="Q226" i="78"/>
  <c r="P226" i="78"/>
  <c r="Q225" i="78"/>
  <c r="P225" i="78"/>
  <c r="Q224" i="78"/>
  <c r="P224" i="78"/>
  <c r="AB223" i="78"/>
  <c r="AM223" i="78" s="1"/>
  <c r="J223" i="78" s="1"/>
  <c r="Q223" i="78"/>
  <c r="P223" i="78"/>
  <c r="G223" i="78"/>
  <c r="E856" i="78" s="1"/>
  <c r="R222" i="78"/>
  <c r="L222" i="78"/>
  <c r="Q221" i="78"/>
  <c r="P221" i="78"/>
  <c r="Q220" i="78"/>
  <c r="P220" i="78"/>
  <c r="Q219" i="78"/>
  <c r="P219" i="78"/>
  <c r="Q218" i="78"/>
  <c r="P218" i="78"/>
  <c r="AB217" i="78"/>
  <c r="AM217" i="78" s="1"/>
  <c r="J217" i="78" s="1"/>
  <c r="Q217" i="78"/>
  <c r="P217" i="78"/>
  <c r="G217" i="78"/>
  <c r="E855" i="78" s="1"/>
  <c r="R216" i="78"/>
  <c r="L216" i="78"/>
  <c r="Q215" i="78"/>
  <c r="P215" i="78"/>
  <c r="Q214" i="78"/>
  <c r="P214" i="78"/>
  <c r="Q213" i="78"/>
  <c r="P213" i="78"/>
  <c r="Q212" i="78"/>
  <c r="P212" i="78"/>
  <c r="AB211" i="78"/>
  <c r="AM211" i="78" s="1"/>
  <c r="J211" i="78" s="1"/>
  <c r="Q211" i="78"/>
  <c r="P211" i="78"/>
  <c r="G211" i="78"/>
  <c r="E854" i="78" s="1"/>
  <c r="R210" i="78"/>
  <c r="L210" i="78"/>
  <c r="Q209" i="78"/>
  <c r="P209" i="78"/>
  <c r="Q208" i="78"/>
  <c r="P208" i="78"/>
  <c r="Q207" i="78"/>
  <c r="P207" i="78"/>
  <c r="Q206" i="78"/>
  <c r="P206" i="78"/>
  <c r="AB205" i="78"/>
  <c r="AM205" i="78" s="1"/>
  <c r="Q205" i="78"/>
  <c r="P205" i="78"/>
  <c r="J205" i="78"/>
  <c r="G205" i="78"/>
  <c r="E853" i="78" s="1"/>
  <c r="R204" i="78"/>
  <c r="L204" i="78"/>
  <c r="Q203" i="78"/>
  <c r="P203" i="78"/>
  <c r="Q202" i="78"/>
  <c r="P202" i="78"/>
  <c r="Q201" i="78"/>
  <c r="P201" i="78"/>
  <c r="Q200" i="78"/>
  <c r="P200" i="78"/>
  <c r="AB199" i="78"/>
  <c r="AM199" i="78" s="1"/>
  <c r="J199" i="78" s="1"/>
  <c r="Q199" i="78"/>
  <c r="P199" i="78"/>
  <c r="G199" i="78"/>
  <c r="E852" i="78" s="1"/>
  <c r="R198" i="78"/>
  <c r="L198" i="78"/>
  <c r="Q197" i="78"/>
  <c r="P197" i="78"/>
  <c r="Q196" i="78"/>
  <c r="P196" i="78"/>
  <c r="Q195" i="78"/>
  <c r="P195" i="78"/>
  <c r="Q194" i="78"/>
  <c r="P194" i="78"/>
  <c r="AM193" i="78"/>
  <c r="J193" i="78" s="1"/>
  <c r="AB193" i="78"/>
  <c r="Q193" i="78"/>
  <c r="P193" i="78"/>
  <c r="G193" i="78"/>
  <c r="E851" i="78" s="1"/>
  <c r="R192" i="78"/>
  <c r="L192" i="78"/>
  <c r="Q191" i="78"/>
  <c r="P191" i="78"/>
  <c r="Q190" i="78"/>
  <c r="P190" i="78"/>
  <c r="Q189" i="78"/>
  <c r="P189" i="78"/>
  <c r="Q188" i="78"/>
  <c r="P188" i="78"/>
  <c r="AB187" i="78"/>
  <c r="AM187" i="78" s="1"/>
  <c r="J187" i="78" s="1"/>
  <c r="Q187" i="78"/>
  <c r="P187" i="78"/>
  <c r="G187" i="78"/>
  <c r="E850" i="78" s="1"/>
  <c r="R186" i="78"/>
  <c r="L186" i="78"/>
  <c r="Q185" i="78"/>
  <c r="P185" i="78"/>
  <c r="Q184" i="78"/>
  <c r="P184" i="78"/>
  <c r="Q183" i="78"/>
  <c r="P183" i="78"/>
  <c r="Q182" i="78"/>
  <c r="P182" i="78"/>
  <c r="AB181" i="78"/>
  <c r="AM181" i="78" s="1"/>
  <c r="J181" i="78" s="1"/>
  <c r="Q181" i="78"/>
  <c r="P181" i="78"/>
  <c r="G181" i="78"/>
  <c r="E849" i="78" s="1"/>
  <c r="R180" i="78"/>
  <c r="L180" i="78"/>
  <c r="Q179" i="78"/>
  <c r="P179" i="78"/>
  <c r="Q178" i="78"/>
  <c r="P178" i="78"/>
  <c r="Q177" i="78"/>
  <c r="P177" i="78"/>
  <c r="Q176" i="78"/>
  <c r="P176" i="78"/>
  <c r="AB175" i="78"/>
  <c r="AM175" i="78" s="1"/>
  <c r="J175" i="78" s="1"/>
  <c r="Q175" i="78"/>
  <c r="P175" i="78"/>
  <c r="G175" i="78"/>
  <c r="E848" i="78" s="1"/>
  <c r="R174" i="78"/>
  <c r="L174" i="78"/>
  <c r="Q173" i="78"/>
  <c r="P173" i="78"/>
  <c r="Q172" i="78"/>
  <c r="P172" i="78"/>
  <c r="Q171" i="78"/>
  <c r="P171" i="78"/>
  <c r="Q170" i="78"/>
  <c r="P170" i="78"/>
  <c r="AB169" i="78"/>
  <c r="AM169" i="78" s="1"/>
  <c r="J169" i="78" s="1"/>
  <c r="Q169" i="78"/>
  <c r="P169" i="78"/>
  <c r="G169" i="78"/>
  <c r="E847" i="78" s="1"/>
  <c r="R168" i="78"/>
  <c r="L168" i="78"/>
  <c r="Q167" i="78"/>
  <c r="P167" i="78"/>
  <c r="Q166" i="78"/>
  <c r="P166" i="78"/>
  <c r="Q165" i="78"/>
  <c r="P165" i="78"/>
  <c r="Q164" i="78"/>
  <c r="P164" i="78"/>
  <c r="AB163" i="78"/>
  <c r="AM163" i="78" s="1"/>
  <c r="Q163" i="78"/>
  <c r="P163" i="78"/>
  <c r="J163" i="78"/>
  <c r="G163" i="78"/>
  <c r="E846" i="78" s="1"/>
  <c r="R162" i="78"/>
  <c r="L162" i="78"/>
  <c r="Q161" i="78"/>
  <c r="P161" i="78"/>
  <c r="Q160" i="78"/>
  <c r="P160" i="78"/>
  <c r="Q159" i="78"/>
  <c r="P159" i="78"/>
  <c r="Q158" i="78"/>
  <c r="P158" i="78"/>
  <c r="AB157" i="78"/>
  <c r="AM157" i="78" s="1"/>
  <c r="J157" i="78" s="1"/>
  <c r="Q157" i="78"/>
  <c r="P157" i="78"/>
  <c r="G157" i="78"/>
  <c r="E845" i="78" s="1"/>
  <c r="R156" i="78"/>
  <c r="L156" i="78"/>
  <c r="Q155" i="78"/>
  <c r="P155" i="78"/>
  <c r="Q154" i="78"/>
  <c r="P154" i="78"/>
  <c r="Q153" i="78"/>
  <c r="P153" i="78"/>
  <c r="Q152" i="78"/>
  <c r="P152" i="78"/>
  <c r="AB151" i="78"/>
  <c r="AM151" i="78" s="1"/>
  <c r="J151" i="78" s="1"/>
  <c r="Q151" i="78"/>
  <c r="P151" i="78"/>
  <c r="G151" i="78"/>
  <c r="E844" i="78" s="1"/>
  <c r="R150" i="78"/>
  <c r="L150" i="78"/>
  <c r="Q149" i="78"/>
  <c r="P149" i="78"/>
  <c r="Q148" i="78"/>
  <c r="P148" i="78"/>
  <c r="Q147" i="78"/>
  <c r="P147" i="78"/>
  <c r="Q146" i="78"/>
  <c r="P146" i="78"/>
  <c r="AB145" i="78"/>
  <c r="AM145" i="78" s="1"/>
  <c r="J145" i="78" s="1"/>
  <c r="Q145" i="78"/>
  <c r="P145" i="78"/>
  <c r="G145" i="78"/>
  <c r="E843" i="78" s="1"/>
  <c r="R144" i="78"/>
  <c r="L144" i="78"/>
  <c r="Q143" i="78"/>
  <c r="P143" i="78"/>
  <c r="Q142" i="78"/>
  <c r="P142" i="78"/>
  <c r="Q141" i="78"/>
  <c r="P141" i="78"/>
  <c r="Q140" i="78"/>
  <c r="P140" i="78"/>
  <c r="AB139" i="78"/>
  <c r="AM139" i="78" s="1"/>
  <c r="J139" i="78" s="1"/>
  <c r="Q139" i="78"/>
  <c r="P139" i="78"/>
  <c r="G139" i="78"/>
  <c r="E842" i="78" s="1"/>
  <c r="R138" i="78"/>
  <c r="L138" i="78"/>
  <c r="Q137" i="78"/>
  <c r="P137" i="78"/>
  <c r="Q136" i="78"/>
  <c r="P136" i="78"/>
  <c r="Q135" i="78"/>
  <c r="P135" i="78"/>
  <c r="Q134" i="78"/>
  <c r="P134" i="78"/>
  <c r="AB133" i="78"/>
  <c r="AM133" i="78" s="1"/>
  <c r="J133" i="78" s="1"/>
  <c r="Q133" i="78"/>
  <c r="P133" i="78"/>
  <c r="G133" i="78"/>
  <c r="E841" i="78" s="1"/>
  <c r="R132" i="78"/>
  <c r="L132" i="78"/>
  <c r="Q131" i="78"/>
  <c r="P131" i="78"/>
  <c r="Q130" i="78"/>
  <c r="P130" i="78"/>
  <c r="Q129" i="78"/>
  <c r="P129" i="78"/>
  <c r="Q128" i="78"/>
  <c r="P128" i="78"/>
  <c r="AB127" i="78"/>
  <c r="AM127" i="78" s="1"/>
  <c r="J127" i="78" s="1"/>
  <c r="Q127" i="78"/>
  <c r="P127" i="78"/>
  <c r="G127" i="78"/>
  <c r="E840" i="78" s="1"/>
  <c r="R126" i="78"/>
  <c r="L126" i="78"/>
  <c r="Q125" i="78"/>
  <c r="P125" i="78"/>
  <c r="Q124" i="78"/>
  <c r="P124" i="78"/>
  <c r="Q123" i="78"/>
  <c r="P123" i="78"/>
  <c r="Q122" i="78"/>
  <c r="P122" i="78"/>
  <c r="AB121" i="78"/>
  <c r="AM121" i="78" s="1"/>
  <c r="J121" i="78" s="1"/>
  <c r="Q121" i="78"/>
  <c r="P121" i="78"/>
  <c r="G121" i="78"/>
  <c r="E839" i="78" s="1"/>
  <c r="R120" i="78"/>
  <c r="L120" i="78"/>
  <c r="Q119" i="78"/>
  <c r="P119" i="78"/>
  <c r="Q118" i="78"/>
  <c r="P118" i="78"/>
  <c r="Q117" i="78"/>
  <c r="P117" i="78"/>
  <c r="Q116" i="78"/>
  <c r="P116" i="78"/>
  <c r="AB115" i="78"/>
  <c r="AM115" i="78" s="1"/>
  <c r="J115" i="78" s="1"/>
  <c r="Q115" i="78"/>
  <c r="P115" i="78"/>
  <c r="G115" i="78"/>
  <c r="R114" i="78"/>
  <c r="L114" i="78"/>
  <c r="Q113" i="78"/>
  <c r="P113" i="78"/>
  <c r="Q112" i="78"/>
  <c r="P112" i="78"/>
  <c r="Q111" i="78"/>
  <c r="P111" i="78"/>
  <c r="Q110" i="78"/>
  <c r="P110" i="78"/>
  <c r="AB109" i="78"/>
  <c r="AM109" i="78" s="1"/>
  <c r="Q109" i="78"/>
  <c r="P109" i="78"/>
  <c r="J109" i="78"/>
  <c r="G109" i="78"/>
  <c r="E837" i="78" s="1"/>
  <c r="R108" i="78"/>
  <c r="P836" i="78" s="1"/>
  <c r="L108" i="78"/>
  <c r="Q107" i="78"/>
  <c r="P107" i="78"/>
  <c r="Q106" i="78"/>
  <c r="P106" i="78"/>
  <c r="Q105" i="78"/>
  <c r="P105" i="78"/>
  <c r="Q104" i="78"/>
  <c r="P104" i="78"/>
  <c r="AB103" i="78"/>
  <c r="AM103" i="78" s="1"/>
  <c r="Q103" i="78"/>
  <c r="P103" i="78"/>
  <c r="J103" i="78"/>
  <c r="G103" i="78"/>
  <c r="E836" i="78" s="1"/>
  <c r="R102" i="78"/>
  <c r="L102" i="78"/>
  <c r="Q101" i="78"/>
  <c r="P101" i="78"/>
  <c r="Q100" i="78"/>
  <c r="P100" i="78"/>
  <c r="Q99" i="78"/>
  <c r="P99" i="78"/>
  <c r="Q98" i="78"/>
  <c r="P98" i="78"/>
  <c r="AM97" i="78"/>
  <c r="J97" i="78" s="1"/>
  <c r="AB97" i="78"/>
  <c r="Q97" i="78"/>
  <c r="P97" i="78"/>
  <c r="G97" i="78"/>
  <c r="E835" i="78" s="1"/>
  <c r="R96" i="78"/>
  <c r="L96" i="78"/>
  <c r="Q95" i="78"/>
  <c r="P95" i="78"/>
  <c r="Q94" i="78"/>
  <c r="P94" i="78"/>
  <c r="Q93" i="78"/>
  <c r="P93" i="78"/>
  <c r="Q92" i="78"/>
  <c r="P92" i="78"/>
  <c r="AB91" i="78"/>
  <c r="AM91" i="78" s="1"/>
  <c r="J91" i="78" s="1"/>
  <c r="Q91" i="78"/>
  <c r="P91" i="78"/>
  <c r="G91" i="78"/>
  <c r="E834" i="78" s="1"/>
  <c r="R90" i="78"/>
  <c r="L90" i="78"/>
  <c r="Q89" i="78"/>
  <c r="P89" i="78"/>
  <c r="Q88" i="78"/>
  <c r="P88" i="78"/>
  <c r="Q87" i="78"/>
  <c r="P87" i="78"/>
  <c r="Q86" i="78"/>
  <c r="P86" i="78"/>
  <c r="AB85" i="78"/>
  <c r="AM85" i="78" s="1"/>
  <c r="J85" i="78" s="1"/>
  <c r="Q85" i="78"/>
  <c r="P85" i="78"/>
  <c r="G85" i="78"/>
  <c r="E833" i="78" s="1"/>
  <c r="R84" i="78"/>
  <c r="P832" i="78" s="1"/>
  <c r="L84" i="78"/>
  <c r="Q83" i="78"/>
  <c r="P83" i="78"/>
  <c r="Q82" i="78"/>
  <c r="P82" i="78"/>
  <c r="Q81" i="78"/>
  <c r="P81" i="78"/>
  <c r="Q80" i="78"/>
  <c r="P80" i="78"/>
  <c r="AB79" i="78"/>
  <c r="AM79" i="78" s="1"/>
  <c r="J79" i="78" s="1"/>
  <c r="Q79" i="78"/>
  <c r="P79" i="78"/>
  <c r="G79" i="78"/>
  <c r="E832" i="78" s="1"/>
  <c r="R78" i="78"/>
  <c r="P831" i="78" s="1"/>
  <c r="L78" i="78"/>
  <c r="Q77" i="78"/>
  <c r="P77" i="78"/>
  <c r="Q76" i="78"/>
  <c r="P76" i="78"/>
  <c r="Q75" i="78"/>
  <c r="P75" i="78"/>
  <c r="Q74" i="78"/>
  <c r="P74" i="78"/>
  <c r="AM73" i="78"/>
  <c r="J73" i="78" s="1"/>
  <c r="AB73" i="78"/>
  <c r="Q73" i="78"/>
  <c r="P73" i="78"/>
  <c r="G73" i="78"/>
  <c r="E831" i="78" s="1"/>
  <c r="R72" i="78"/>
  <c r="L72" i="78"/>
  <c r="Q71" i="78"/>
  <c r="P71" i="78"/>
  <c r="Q70" i="78"/>
  <c r="P70" i="78"/>
  <c r="Q69" i="78"/>
  <c r="P69" i="78"/>
  <c r="Q68" i="78"/>
  <c r="P68" i="78"/>
  <c r="AM67" i="78"/>
  <c r="AB67" i="78"/>
  <c r="Q67" i="78"/>
  <c r="P67" i="78"/>
  <c r="J67" i="78"/>
  <c r="G67" i="78"/>
  <c r="E830" i="78" s="1"/>
  <c r="R66" i="78"/>
  <c r="P829" i="78" s="1"/>
  <c r="L66" i="78"/>
  <c r="Q65" i="78"/>
  <c r="P65" i="78"/>
  <c r="Q64" i="78"/>
  <c r="P64" i="78"/>
  <c r="Q63" i="78"/>
  <c r="P63" i="78"/>
  <c r="Q62" i="78"/>
  <c r="P62" i="78"/>
  <c r="AB61" i="78"/>
  <c r="AM61" i="78" s="1"/>
  <c r="J61" i="78" s="1"/>
  <c r="Q61" i="78"/>
  <c r="P61" i="78"/>
  <c r="G61" i="78"/>
  <c r="E829" i="78" s="1"/>
  <c r="R60" i="78"/>
  <c r="L60" i="78"/>
  <c r="Q59" i="78"/>
  <c r="P59" i="78"/>
  <c r="Q58" i="78"/>
  <c r="P58" i="78"/>
  <c r="Q57" i="78"/>
  <c r="P57" i="78"/>
  <c r="Q56" i="78"/>
  <c r="P56" i="78"/>
  <c r="AM55" i="78"/>
  <c r="J55" i="78" s="1"/>
  <c r="AB55" i="78"/>
  <c r="Q55" i="78"/>
  <c r="P55" i="78"/>
  <c r="G55" i="78"/>
  <c r="E828" i="78" s="1"/>
  <c r="R54" i="78"/>
  <c r="L54" i="78"/>
  <c r="Q53" i="78"/>
  <c r="P53" i="78"/>
  <c r="Q52" i="78"/>
  <c r="P52" i="78"/>
  <c r="Q51" i="78"/>
  <c r="P51" i="78"/>
  <c r="Q50" i="78"/>
  <c r="P50" i="78"/>
  <c r="AB49" i="78"/>
  <c r="AM49" i="78" s="1"/>
  <c r="J49" i="78" s="1"/>
  <c r="Q49" i="78"/>
  <c r="P49" i="78"/>
  <c r="G49" i="78"/>
  <c r="E827" i="78" s="1"/>
  <c r="R48" i="78"/>
  <c r="L48" i="78"/>
  <c r="Q47" i="78"/>
  <c r="P47" i="78"/>
  <c r="Q46" i="78"/>
  <c r="P46" i="78"/>
  <c r="Q45" i="78"/>
  <c r="P45" i="78"/>
  <c r="Q44" i="78"/>
  <c r="P44" i="78"/>
  <c r="AB43" i="78"/>
  <c r="AM43" i="78" s="1"/>
  <c r="J43" i="78" s="1"/>
  <c r="Q43" i="78"/>
  <c r="P43" i="78"/>
  <c r="G43" i="78"/>
  <c r="E826" i="78" s="1"/>
  <c r="R42" i="78"/>
  <c r="L42" i="78"/>
  <c r="Q41" i="78"/>
  <c r="P41" i="78"/>
  <c r="Q40" i="78"/>
  <c r="P40" i="78"/>
  <c r="Q39" i="78"/>
  <c r="P39" i="78"/>
  <c r="Q38" i="78"/>
  <c r="P38" i="78"/>
  <c r="AB37" i="78"/>
  <c r="AM37" i="78" s="1"/>
  <c r="Q37" i="78"/>
  <c r="P37" i="78"/>
  <c r="J37" i="78"/>
  <c r="G37" i="78"/>
  <c r="E825" i="78" s="1"/>
  <c r="R36" i="78"/>
  <c r="L36" i="78"/>
  <c r="Q35" i="78"/>
  <c r="P35" i="78"/>
  <c r="Q34" i="78"/>
  <c r="P34" i="78"/>
  <c r="Q33" i="78"/>
  <c r="P33" i="78"/>
  <c r="Q32" i="78"/>
  <c r="P32" i="78"/>
  <c r="AB31" i="78"/>
  <c r="AM31" i="78" s="1"/>
  <c r="J31" i="78" s="1"/>
  <c r="Q31" i="78"/>
  <c r="P31" i="78"/>
  <c r="G31" i="78"/>
  <c r="E824" i="78" s="1"/>
  <c r="R30" i="78"/>
  <c r="L30" i="78"/>
  <c r="Q29" i="78"/>
  <c r="P29" i="78"/>
  <c r="Q28" i="78"/>
  <c r="P28" i="78"/>
  <c r="Q27" i="78"/>
  <c r="P27" i="78"/>
  <c r="Q26" i="78"/>
  <c r="P26" i="78"/>
  <c r="AB25" i="78"/>
  <c r="AM25" i="78" s="1"/>
  <c r="J25" i="78" s="1"/>
  <c r="Q25" i="78"/>
  <c r="P25" i="78"/>
  <c r="G25" i="78"/>
  <c r="E823" i="78" s="1"/>
  <c r="R24" i="78"/>
  <c r="L24" i="78"/>
  <c r="Q23" i="78"/>
  <c r="P23" i="78"/>
  <c r="Q22" i="78"/>
  <c r="P22" i="78"/>
  <c r="Q21" i="78"/>
  <c r="P21" i="78"/>
  <c r="Q20" i="78"/>
  <c r="P20" i="78"/>
  <c r="AB19" i="78"/>
  <c r="AM19" i="78" s="1"/>
  <c r="J19" i="78" s="1"/>
  <c r="Q19" i="78"/>
  <c r="P19" i="78"/>
  <c r="G19" i="78"/>
  <c r="E822" i="78" s="1"/>
  <c r="A19" i="78"/>
  <c r="A25" i="78" s="1"/>
  <c r="A31" i="78" s="1"/>
  <c r="A37" i="78" s="1"/>
  <c r="A43" i="78" s="1"/>
  <c r="A49" i="78" s="1"/>
  <c r="A55" i="78" s="1"/>
  <c r="A61" i="78" s="1"/>
  <c r="A67" i="78" s="1"/>
  <c r="A73" i="78" s="1"/>
  <c r="A79" i="78" s="1"/>
  <c r="A85" i="78" s="1"/>
  <c r="A91" i="78" s="1"/>
  <c r="A97" i="78" s="1"/>
  <c r="A103" i="78" s="1"/>
  <c r="A109" i="78" s="1"/>
  <c r="A115" i="78" s="1"/>
  <c r="A121" i="78" s="1"/>
  <c r="A127" i="78" s="1"/>
  <c r="A133" i="78" s="1"/>
  <c r="A139" i="78" s="1"/>
  <c r="A145" i="78" s="1"/>
  <c r="A151" i="78" s="1"/>
  <c r="A157" i="78" s="1"/>
  <c r="A163" i="78" s="1"/>
  <c r="A169" i="78" s="1"/>
  <c r="A175" i="78" s="1"/>
  <c r="A181" i="78" s="1"/>
  <c r="A187" i="78" s="1"/>
  <c r="A193" i="78" s="1"/>
  <c r="A199" i="78" s="1"/>
  <c r="A205" i="78" s="1"/>
  <c r="A211" i="78" s="1"/>
  <c r="A217" i="78" s="1"/>
  <c r="A223" i="78" s="1"/>
  <c r="R18" i="78"/>
  <c r="L18" i="78"/>
  <c r="Q17" i="78"/>
  <c r="P17" i="78"/>
  <c r="Q16" i="78"/>
  <c r="P16" i="78"/>
  <c r="Q15" i="78"/>
  <c r="P15" i="78"/>
  <c r="Q14" i="78"/>
  <c r="P14" i="78"/>
  <c r="AM13" i="78"/>
  <c r="J13" i="78" s="1"/>
  <c r="AB13" i="78"/>
  <c r="Q13" i="78"/>
  <c r="P13" i="78"/>
  <c r="G13" i="78"/>
  <c r="E821" i="78" s="1"/>
  <c r="L6" i="78"/>
  <c r="AL897" i="77"/>
  <c r="AK897" i="77"/>
  <c r="AJ897" i="77"/>
  <c r="AI897" i="77"/>
  <c r="AH897" i="77"/>
  <c r="AG897" i="77"/>
  <c r="AF897" i="77"/>
  <c r="AE897" i="77"/>
  <c r="AD897" i="77"/>
  <c r="AC897" i="77"/>
  <c r="AB897" i="77"/>
  <c r="AA897" i="77"/>
  <c r="Z897" i="77"/>
  <c r="K897" i="77"/>
  <c r="H897" i="77"/>
  <c r="G897" i="77"/>
  <c r="F897" i="77"/>
  <c r="AL896" i="77"/>
  <c r="AK896" i="77"/>
  <c r="AJ896" i="77"/>
  <c r="AI896" i="77"/>
  <c r="AH896" i="77"/>
  <c r="AG896" i="77"/>
  <c r="AF896" i="77"/>
  <c r="AE896" i="77"/>
  <c r="AD896" i="77"/>
  <c r="AC896" i="77"/>
  <c r="AB896" i="77"/>
  <c r="AA896" i="77"/>
  <c r="Z896" i="77"/>
  <c r="K896" i="77"/>
  <c r="G896" i="77"/>
  <c r="F896" i="77"/>
  <c r="H896" i="77" s="1"/>
  <c r="AL895" i="77"/>
  <c r="AK895" i="77"/>
  <c r="AJ895" i="77"/>
  <c r="AI895" i="77"/>
  <c r="AH895" i="77"/>
  <c r="AG895" i="77"/>
  <c r="AF895" i="77"/>
  <c r="AE895" i="77"/>
  <c r="AD895" i="77"/>
  <c r="AC895" i="77"/>
  <c r="AB895" i="77"/>
  <c r="AA895" i="77"/>
  <c r="Z895" i="77"/>
  <c r="K895" i="77"/>
  <c r="G895" i="77"/>
  <c r="F895" i="77"/>
  <c r="H895" i="77" s="1"/>
  <c r="AL894" i="77"/>
  <c r="AK894" i="77"/>
  <c r="AJ894" i="77"/>
  <c r="AI894" i="77"/>
  <c r="AH894" i="77"/>
  <c r="AG894" i="77"/>
  <c r="AF894" i="77"/>
  <c r="AE894" i="77"/>
  <c r="AD894" i="77"/>
  <c r="AC894" i="77"/>
  <c r="AB894" i="77"/>
  <c r="AA894" i="77"/>
  <c r="Z894" i="77"/>
  <c r="K894" i="77"/>
  <c r="G894" i="77"/>
  <c r="F894" i="77"/>
  <c r="A894" i="77"/>
  <c r="A895" i="77" s="1"/>
  <c r="AL893" i="77"/>
  <c r="AK893" i="77"/>
  <c r="AJ893" i="77"/>
  <c r="AI893" i="77"/>
  <c r="AH893" i="77"/>
  <c r="AG893" i="77"/>
  <c r="AF893" i="77"/>
  <c r="AE893" i="77"/>
  <c r="AD893" i="77"/>
  <c r="AC893" i="77"/>
  <c r="AB893" i="77"/>
  <c r="AA893" i="77"/>
  <c r="Z893" i="77"/>
  <c r="K893" i="77"/>
  <c r="G893" i="77"/>
  <c r="F893" i="77"/>
  <c r="H893" i="77" s="1"/>
  <c r="AL887" i="77"/>
  <c r="AK887" i="77"/>
  <c r="AJ887" i="77"/>
  <c r="AI887" i="77"/>
  <c r="AH887" i="77"/>
  <c r="AG887" i="77"/>
  <c r="AF887" i="77"/>
  <c r="AE887" i="77"/>
  <c r="AD887" i="77"/>
  <c r="AC887" i="77"/>
  <c r="AA887" i="77"/>
  <c r="Z887" i="77"/>
  <c r="AB887" i="77" s="1"/>
  <c r="P887" i="77"/>
  <c r="K887" i="77"/>
  <c r="G887" i="77"/>
  <c r="F887" i="77"/>
  <c r="H887" i="77" s="1"/>
  <c r="AL886" i="77"/>
  <c r="AK886" i="77"/>
  <c r="AJ886" i="77"/>
  <c r="AI886" i="77"/>
  <c r="AH886" i="77"/>
  <c r="AG886" i="77"/>
  <c r="AF886" i="77"/>
  <c r="AE886" i="77"/>
  <c r="AD886" i="77"/>
  <c r="AC886" i="77"/>
  <c r="AM886" i="77" s="1"/>
  <c r="I886" i="77" s="1"/>
  <c r="AA886" i="77"/>
  <c r="AB886" i="77" s="1"/>
  <c r="Z886" i="77"/>
  <c r="P886" i="77"/>
  <c r="K886" i="77"/>
  <c r="G886" i="77"/>
  <c r="F886" i="77"/>
  <c r="AL885" i="77"/>
  <c r="AK885" i="77"/>
  <c r="AJ885" i="77"/>
  <c r="AI885" i="77"/>
  <c r="AH885" i="77"/>
  <c r="AG885" i="77"/>
  <c r="AF885" i="77"/>
  <c r="AE885" i="77"/>
  <c r="AD885" i="77"/>
  <c r="AC885" i="77"/>
  <c r="AA885" i="77"/>
  <c r="Z885" i="77"/>
  <c r="AB885" i="77" s="1"/>
  <c r="P885" i="77"/>
  <c r="K885" i="77"/>
  <c r="H885" i="77"/>
  <c r="G885" i="77"/>
  <c r="F885" i="77"/>
  <c r="AL884" i="77"/>
  <c r="AK884" i="77"/>
  <c r="AJ884" i="77"/>
  <c r="AI884" i="77"/>
  <c r="AH884" i="77"/>
  <c r="AG884" i="77"/>
  <c r="AF884" i="77"/>
  <c r="AE884" i="77"/>
  <c r="AD884" i="77"/>
  <c r="AC884" i="77"/>
  <c r="AB884" i="77"/>
  <c r="AA884" i="77"/>
  <c r="Z884" i="77"/>
  <c r="P884" i="77"/>
  <c r="K884" i="77"/>
  <c r="G884" i="77"/>
  <c r="F884" i="77"/>
  <c r="AL883" i="77"/>
  <c r="AK883" i="77"/>
  <c r="AJ883" i="77"/>
  <c r="AI883" i="77"/>
  <c r="AH883" i="77"/>
  <c r="AG883" i="77"/>
  <c r="AF883" i="77"/>
  <c r="AE883" i="77"/>
  <c r="AD883" i="77"/>
  <c r="AC883" i="77"/>
  <c r="AA883" i="77"/>
  <c r="Z883" i="77"/>
  <c r="AB883" i="77" s="1"/>
  <c r="P883" i="77"/>
  <c r="K883" i="77"/>
  <c r="G883" i="77"/>
  <c r="F883" i="77"/>
  <c r="H883" i="77" s="1"/>
  <c r="AL882" i="77"/>
  <c r="AK882" i="77"/>
  <c r="AJ882" i="77"/>
  <c r="AI882" i="77"/>
  <c r="AH882" i="77"/>
  <c r="AG882" i="77"/>
  <c r="AF882" i="77"/>
  <c r="AE882" i="77"/>
  <c r="AD882" i="77"/>
  <c r="AC882" i="77"/>
  <c r="AB882" i="77"/>
  <c r="AM882" i="77" s="1"/>
  <c r="I882" i="77" s="1"/>
  <c r="AA882" i="77"/>
  <c r="Z882" i="77"/>
  <c r="P882" i="77"/>
  <c r="K882" i="77"/>
  <c r="G882" i="77"/>
  <c r="H882" i="77" s="1"/>
  <c r="J882" i="77" s="1"/>
  <c r="F882" i="77"/>
  <c r="AL881" i="77"/>
  <c r="AK881" i="77"/>
  <c r="AJ881" i="77"/>
  <c r="AI881" i="77"/>
  <c r="AH881" i="77"/>
  <c r="AG881" i="77"/>
  <c r="AF881" i="77"/>
  <c r="AE881" i="77"/>
  <c r="AD881" i="77"/>
  <c r="AC881" i="77"/>
  <c r="AA881" i="77"/>
  <c r="Z881" i="77"/>
  <c r="AB881" i="77" s="1"/>
  <c r="P881" i="77"/>
  <c r="K881" i="77"/>
  <c r="G881" i="77"/>
  <c r="F881" i="77"/>
  <c r="H881" i="77" s="1"/>
  <c r="AL880" i="77"/>
  <c r="AK880" i="77"/>
  <c r="AJ880" i="77"/>
  <c r="AI880" i="77"/>
  <c r="AH880" i="77"/>
  <c r="AG880" i="77"/>
  <c r="AF880" i="77"/>
  <c r="AE880" i="77"/>
  <c r="AD880" i="77"/>
  <c r="AC880" i="77"/>
  <c r="AB880" i="77"/>
  <c r="AA880" i="77"/>
  <c r="Z880" i="77"/>
  <c r="K880" i="77"/>
  <c r="G880" i="77"/>
  <c r="F880" i="77"/>
  <c r="AL879" i="77"/>
  <c r="AK879" i="77"/>
  <c r="AJ879" i="77"/>
  <c r="AI879" i="77"/>
  <c r="AH879" i="77"/>
  <c r="AG879" i="77"/>
  <c r="AF879" i="77"/>
  <c r="AE879" i="77"/>
  <c r="AD879" i="77"/>
  <c r="AC879" i="77"/>
  <c r="AA879" i="77"/>
  <c r="Z879" i="77"/>
  <c r="AB879" i="77" s="1"/>
  <c r="AM879" i="77" s="1"/>
  <c r="I879" i="77" s="1"/>
  <c r="K879" i="77"/>
  <c r="G879" i="77"/>
  <c r="F879" i="77"/>
  <c r="H879" i="77" s="1"/>
  <c r="B879" i="77"/>
  <c r="AL878" i="77"/>
  <c r="AK878" i="77"/>
  <c r="AJ878" i="77"/>
  <c r="AI878" i="77"/>
  <c r="AH878" i="77"/>
  <c r="AG878" i="77"/>
  <c r="AF878" i="77"/>
  <c r="AE878" i="77"/>
  <c r="AD878" i="77"/>
  <c r="AC878" i="77"/>
  <c r="AA878" i="77"/>
  <c r="Z878" i="77"/>
  <c r="K878" i="77"/>
  <c r="G878" i="77"/>
  <c r="F878" i="77"/>
  <c r="H878" i="77" s="1"/>
  <c r="B878" i="77"/>
  <c r="AL877" i="77"/>
  <c r="AK877" i="77"/>
  <c r="AJ877" i="77"/>
  <c r="AI877" i="77"/>
  <c r="AH877" i="77"/>
  <c r="AG877" i="77"/>
  <c r="AF877" i="77"/>
  <c r="AE877" i="77"/>
  <c r="AD877" i="77"/>
  <c r="AC877" i="77"/>
  <c r="AA877" i="77"/>
  <c r="Z877" i="77"/>
  <c r="K877" i="77"/>
  <c r="H877" i="77"/>
  <c r="G877" i="77"/>
  <c r="F877" i="77"/>
  <c r="B877" i="77"/>
  <c r="AL876" i="77"/>
  <c r="AK876" i="77"/>
  <c r="AJ876" i="77"/>
  <c r="AI876" i="77"/>
  <c r="AH876" i="77"/>
  <c r="AG876" i="77"/>
  <c r="AF876" i="77"/>
  <c r="AE876" i="77"/>
  <c r="AD876" i="77"/>
  <c r="AC876" i="77"/>
  <c r="AB876" i="77"/>
  <c r="AA876" i="77"/>
  <c r="Z876" i="77"/>
  <c r="K876" i="77"/>
  <c r="G876" i="77"/>
  <c r="H876" i="77" s="1"/>
  <c r="F876" i="77"/>
  <c r="B876" i="77"/>
  <c r="AL875" i="77"/>
  <c r="AK875" i="77"/>
  <c r="AJ875" i="77"/>
  <c r="AI875" i="77"/>
  <c r="AH875" i="77"/>
  <c r="AG875" i="77"/>
  <c r="AF875" i="77"/>
  <c r="AE875" i="77"/>
  <c r="AD875" i="77"/>
  <c r="AC875" i="77"/>
  <c r="AA875" i="77"/>
  <c r="Z875" i="77"/>
  <c r="AB875" i="77" s="1"/>
  <c r="K875" i="77"/>
  <c r="G875" i="77"/>
  <c r="F875" i="77"/>
  <c r="H875" i="77" s="1"/>
  <c r="B875" i="77"/>
  <c r="AL874" i="77"/>
  <c r="AK874" i="77"/>
  <c r="AJ874" i="77"/>
  <c r="AI874" i="77"/>
  <c r="AH874" i="77"/>
  <c r="AG874" i="77"/>
  <c r="AF874" i="77"/>
  <c r="AE874" i="77"/>
  <c r="AD874" i="77"/>
  <c r="AC874" i="77"/>
  <c r="AA874" i="77"/>
  <c r="Z874" i="77"/>
  <c r="K874" i="77"/>
  <c r="G874" i="77"/>
  <c r="F874" i="77"/>
  <c r="B874" i="77"/>
  <c r="A874" i="77"/>
  <c r="A875" i="77" s="1"/>
  <c r="A876" i="77" s="1"/>
  <c r="A877" i="77" s="1"/>
  <c r="A878" i="77" s="1"/>
  <c r="A879" i="77" s="1"/>
  <c r="A880" i="77" s="1"/>
  <c r="A881" i="77" s="1"/>
  <c r="A882" i="77" s="1"/>
  <c r="A883" i="77" s="1"/>
  <c r="A884" i="77" s="1"/>
  <c r="A885" i="77" s="1"/>
  <c r="A886" i="77" s="1"/>
  <c r="A887" i="77" s="1"/>
  <c r="AL873" i="77"/>
  <c r="AK873" i="77"/>
  <c r="AJ873" i="77"/>
  <c r="AI873" i="77"/>
  <c r="AH873" i="77"/>
  <c r="AG873" i="77"/>
  <c r="AF873" i="77"/>
  <c r="AE873" i="77"/>
  <c r="AD873" i="77"/>
  <c r="AC873" i="77"/>
  <c r="AA873" i="77"/>
  <c r="Z873" i="77"/>
  <c r="AB873" i="77" s="1"/>
  <c r="K873" i="77"/>
  <c r="G873" i="77"/>
  <c r="H873" i="77" s="1"/>
  <c r="F873" i="77"/>
  <c r="B873" i="77"/>
  <c r="AL872" i="77"/>
  <c r="AK872" i="77"/>
  <c r="AJ872" i="77"/>
  <c r="AI872" i="77"/>
  <c r="AH872" i="77"/>
  <c r="AG872" i="77"/>
  <c r="AF872" i="77"/>
  <c r="AE872" i="77"/>
  <c r="AD872" i="77"/>
  <c r="AC872" i="77"/>
  <c r="AA872" i="77"/>
  <c r="Z872" i="77"/>
  <c r="K872" i="77"/>
  <c r="G872" i="77"/>
  <c r="F872" i="77"/>
  <c r="H872" i="77" s="1"/>
  <c r="B872" i="77"/>
  <c r="A872" i="77"/>
  <c r="A873" i="77" s="1"/>
  <c r="AL871" i="77"/>
  <c r="AK871" i="77"/>
  <c r="AJ871" i="77"/>
  <c r="AI871" i="77"/>
  <c r="AH871" i="77"/>
  <c r="AG871" i="77"/>
  <c r="AF871" i="77"/>
  <c r="AE871" i="77"/>
  <c r="AD871" i="77"/>
  <c r="AC871" i="77"/>
  <c r="AA871" i="77"/>
  <c r="Z871" i="77"/>
  <c r="AB871" i="77" s="1"/>
  <c r="K871" i="77"/>
  <c r="G871" i="77"/>
  <c r="F871" i="77"/>
  <c r="B871" i="77"/>
  <c r="AL869" i="77"/>
  <c r="AK869" i="77"/>
  <c r="AJ869" i="77"/>
  <c r="AI869" i="77"/>
  <c r="AH869" i="77"/>
  <c r="AG869" i="77"/>
  <c r="AF869" i="77"/>
  <c r="AE869" i="77"/>
  <c r="AD869" i="77"/>
  <c r="AC869" i="77"/>
  <c r="AA869" i="77"/>
  <c r="Z869" i="77"/>
  <c r="AB869" i="77" s="1"/>
  <c r="K869" i="77"/>
  <c r="G869" i="77"/>
  <c r="F869" i="77"/>
  <c r="AL868" i="77"/>
  <c r="AK868" i="77"/>
  <c r="AJ868" i="77"/>
  <c r="AI868" i="77"/>
  <c r="AH868" i="77"/>
  <c r="AG868" i="77"/>
  <c r="AF868" i="77"/>
  <c r="AE868" i="77"/>
  <c r="AD868" i="77"/>
  <c r="AC868" i="77"/>
  <c r="AA868" i="77"/>
  <c r="Z868" i="77"/>
  <c r="K868" i="77"/>
  <c r="G868" i="77"/>
  <c r="F868" i="77"/>
  <c r="AL867" i="77"/>
  <c r="AK867" i="77"/>
  <c r="AJ867" i="77"/>
  <c r="AI867" i="77"/>
  <c r="AH867" i="77"/>
  <c r="AG867" i="77"/>
  <c r="AF867" i="77"/>
  <c r="AE867" i="77"/>
  <c r="AD867" i="77"/>
  <c r="AC867" i="77"/>
  <c r="AA867" i="77"/>
  <c r="Z867" i="77"/>
  <c r="K867" i="77"/>
  <c r="G867" i="77"/>
  <c r="F867" i="77"/>
  <c r="AL866" i="77"/>
  <c r="AK866" i="77"/>
  <c r="AJ866" i="77"/>
  <c r="AI866" i="77"/>
  <c r="AH866" i="77"/>
  <c r="AG866" i="77"/>
  <c r="AF866" i="77"/>
  <c r="AE866" i="77"/>
  <c r="AD866" i="77"/>
  <c r="AC866" i="77"/>
  <c r="AA866" i="77"/>
  <c r="Z866" i="77"/>
  <c r="K866" i="77"/>
  <c r="G866" i="77"/>
  <c r="F866" i="77"/>
  <c r="AL865" i="77"/>
  <c r="AK865" i="77"/>
  <c r="AJ865" i="77"/>
  <c r="AI865" i="77"/>
  <c r="AH865" i="77"/>
  <c r="AG865" i="77"/>
  <c r="AF865" i="77"/>
  <c r="AE865" i="77"/>
  <c r="AD865" i="77"/>
  <c r="AC865" i="77"/>
  <c r="AA865" i="77"/>
  <c r="AB865" i="77" s="1"/>
  <c r="Z865" i="77"/>
  <c r="K865" i="77"/>
  <c r="G865" i="77"/>
  <c r="F865" i="77"/>
  <c r="H865" i="77" s="1"/>
  <c r="AL864" i="77"/>
  <c r="AK864" i="77"/>
  <c r="AJ864" i="77"/>
  <c r="AI864" i="77"/>
  <c r="AH864" i="77"/>
  <c r="AG864" i="77"/>
  <c r="AF864" i="77"/>
  <c r="AE864" i="77"/>
  <c r="AD864" i="77"/>
  <c r="AC864" i="77"/>
  <c r="AA864" i="77"/>
  <c r="Z864" i="77"/>
  <c r="AB864" i="77" s="1"/>
  <c r="K864" i="77"/>
  <c r="G864" i="77"/>
  <c r="F864" i="77"/>
  <c r="AL863" i="77"/>
  <c r="AK863" i="77"/>
  <c r="AJ863" i="77"/>
  <c r="AI863" i="77"/>
  <c r="AH863" i="77"/>
  <c r="AG863" i="77"/>
  <c r="AF863" i="77"/>
  <c r="AE863" i="77"/>
  <c r="AD863" i="77"/>
  <c r="AC863" i="77"/>
  <c r="AA863" i="77"/>
  <c r="Z863" i="77"/>
  <c r="K863" i="77"/>
  <c r="G863" i="77"/>
  <c r="F863" i="77"/>
  <c r="H863" i="77" s="1"/>
  <c r="AL862" i="77"/>
  <c r="AK862" i="77"/>
  <c r="AJ862" i="77"/>
  <c r="AI862" i="77"/>
  <c r="AH862" i="77"/>
  <c r="AG862" i="77"/>
  <c r="AF862" i="77"/>
  <c r="AE862" i="77"/>
  <c r="AD862" i="77"/>
  <c r="AC862" i="77"/>
  <c r="AA862" i="77"/>
  <c r="Z862" i="77"/>
  <c r="K862" i="77"/>
  <c r="G862" i="77"/>
  <c r="F862" i="77"/>
  <c r="AL861" i="77"/>
  <c r="AK861" i="77"/>
  <c r="AJ861" i="77"/>
  <c r="AI861" i="77"/>
  <c r="AH861" i="77"/>
  <c r="AG861" i="77"/>
  <c r="AF861" i="77"/>
  <c r="AE861" i="77"/>
  <c r="AD861" i="77"/>
  <c r="AC861" i="77"/>
  <c r="AA861" i="77"/>
  <c r="Z861" i="77"/>
  <c r="AB861" i="77" s="1"/>
  <c r="K861" i="77"/>
  <c r="G861" i="77"/>
  <c r="F861" i="77"/>
  <c r="H861" i="77" s="1"/>
  <c r="AL860" i="77"/>
  <c r="AK860" i="77"/>
  <c r="AJ860" i="77"/>
  <c r="AI860" i="77"/>
  <c r="AH860" i="77"/>
  <c r="AG860" i="77"/>
  <c r="AF860" i="77"/>
  <c r="AE860" i="77"/>
  <c r="AD860" i="77"/>
  <c r="AC860" i="77"/>
  <c r="AA860" i="77"/>
  <c r="Z860" i="77"/>
  <c r="AB860" i="77" s="1"/>
  <c r="K860" i="77"/>
  <c r="G860" i="77"/>
  <c r="F860" i="77"/>
  <c r="AL859" i="77"/>
  <c r="AK859" i="77"/>
  <c r="AJ859" i="77"/>
  <c r="AI859" i="77"/>
  <c r="AH859" i="77"/>
  <c r="AG859" i="77"/>
  <c r="AF859" i="77"/>
  <c r="AE859" i="77"/>
  <c r="AD859" i="77"/>
  <c r="AC859" i="77"/>
  <c r="AB859" i="77"/>
  <c r="AA859" i="77"/>
  <c r="Z859" i="77"/>
  <c r="K859" i="77"/>
  <c r="G859" i="77"/>
  <c r="F859" i="77"/>
  <c r="H859" i="77" s="1"/>
  <c r="A859" i="77"/>
  <c r="A860" i="77" s="1"/>
  <c r="A861" i="77" s="1"/>
  <c r="A862" i="77" s="1"/>
  <c r="A863" i="77" s="1"/>
  <c r="A864" i="77" s="1"/>
  <c r="A865" i="77" s="1"/>
  <c r="A866" i="77" s="1"/>
  <c r="A867" i="77" s="1"/>
  <c r="A868" i="77" s="1"/>
  <c r="A869" i="77" s="1"/>
  <c r="AL858" i="77"/>
  <c r="AK858" i="77"/>
  <c r="AJ858" i="77"/>
  <c r="AI858" i="77"/>
  <c r="AH858" i="77"/>
  <c r="AG858" i="77"/>
  <c r="AF858" i="77"/>
  <c r="AE858" i="77"/>
  <c r="AD858" i="77"/>
  <c r="AC858" i="77"/>
  <c r="AA858" i="77"/>
  <c r="Z858" i="77"/>
  <c r="AB858" i="77" s="1"/>
  <c r="K858" i="77"/>
  <c r="G858" i="77"/>
  <c r="F858" i="77"/>
  <c r="AL856" i="77"/>
  <c r="AK856" i="77"/>
  <c r="AJ856" i="77"/>
  <c r="AI856" i="77"/>
  <c r="AH856" i="77"/>
  <c r="AG856" i="77"/>
  <c r="AF856" i="77"/>
  <c r="AE856" i="77"/>
  <c r="AD856" i="77"/>
  <c r="AC856" i="77"/>
  <c r="AA856" i="77"/>
  <c r="Z856" i="77"/>
  <c r="AB856" i="77" s="1"/>
  <c r="AM856" i="77" s="1"/>
  <c r="I856" i="77" s="1"/>
  <c r="K856" i="77"/>
  <c r="G856" i="77"/>
  <c r="F856" i="77"/>
  <c r="H856" i="77" s="1"/>
  <c r="AL855" i="77"/>
  <c r="AK855" i="77"/>
  <c r="AJ855" i="77"/>
  <c r="AI855" i="77"/>
  <c r="AH855" i="77"/>
  <c r="AG855" i="77"/>
  <c r="AF855" i="77"/>
  <c r="AE855" i="77"/>
  <c r="AD855" i="77"/>
  <c r="AC855" i="77"/>
  <c r="AA855" i="77"/>
  <c r="Z855" i="77"/>
  <c r="AB855" i="77" s="1"/>
  <c r="K855" i="77"/>
  <c r="H855" i="77"/>
  <c r="G855" i="77"/>
  <c r="F855" i="77"/>
  <c r="AL854" i="77"/>
  <c r="AK854" i="77"/>
  <c r="AJ854" i="77"/>
  <c r="AI854" i="77"/>
  <c r="AH854" i="77"/>
  <c r="AG854" i="77"/>
  <c r="AF854" i="77"/>
  <c r="AE854" i="77"/>
  <c r="AD854" i="77"/>
  <c r="AC854" i="77"/>
  <c r="AA854" i="77"/>
  <c r="Z854" i="77"/>
  <c r="K854" i="77"/>
  <c r="G854" i="77"/>
  <c r="H854" i="77" s="1"/>
  <c r="F854" i="77"/>
  <c r="AL853" i="77"/>
  <c r="AK853" i="77"/>
  <c r="AJ853" i="77"/>
  <c r="AI853" i="77"/>
  <c r="AH853" i="77"/>
  <c r="AG853" i="77"/>
  <c r="AF853" i="77"/>
  <c r="AE853" i="77"/>
  <c r="AD853" i="77"/>
  <c r="AC853" i="77"/>
  <c r="AA853" i="77"/>
  <c r="Z853" i="77"/>
  <c r="AB853" i="77" s="1"/>
  <c r="K853" i="77"/>
  <c r="G853" i="77"/>
  <c r="F853" i="77"/>
  <c r="H853" i="77" s="1"/>
  <c r="AL852" i="77"/>
  <c r="AK852" i="77"/>
  <c r="AJ852" i="77"/>
  <c r="AI852" i="77"/>
  <c r="AH852" i="77"/>
  <c r="AG852" i="77"/>
  <c r="AF852" i="77"/>
  <c r="AE852" i="77"/>
  <c r="AD852" i="77"/>
  <c r="AC852" i="77"/>
  <c r="AA852" i="77"/>
  <c r="Z852" i="77"/>
  <c r="K852" i="77"/>
  <c r="G852" i="77"/>
  <c r="F852" i="77"/>
  <c r="AL851" i="77"/>
  <c r="AK851" i="77"/>
  <c r="AJ851" i="77"/>
  <c r="AI851" i="77"/>
  <c r="AH851" i="77"/>
  <c r="AG851" i="77"/>
  <c r="AF851" i="77"/>
  <c r="AE851" i="77"/>
  <c r="AD851" i="77"/>
  <c r="AC851" i="77"/>
  <c r="AA851" i="77"/>
  <c r="Z851" i="77"/>
  <c r="AB851" i="77" s="1"/>
  <c r="K851" i="77"/>
  <c r="G851" i="77"/>
  <c r="F851" i="77"/>
  <c r="H851" i="77" s="1"/>
  <c r="AL850" i="77"/>
  <c r="AK850" i="77"/>
  <c r="AJ850" i="77"/>
  <c r="AI850" i="77"/>
  <c r="AH850" i="77"/>
  <c r="AG850" i="77"/>
  <c r="AF850" i="77"/>
  <c r="AE850" i="77"/>
  <c r="AD850" i="77"/>
  <c r="AC850" i="77"/>
  <c r="AA850" i="77"/>
  <c r="Z850" i="77"/>
  <c r="AB850" i="77" s="1"/>
  <c r="K850" i="77"/>
  <c r="G850" i="77"/>
  <c r="F850" i="77"/>
  <c r="AL849" i="77"/>
  <c r="AK849" i="77"/>
  <c r="AJ849" i="77"/>
  <c r="AI849" i="77"/>
  <c r="AH849" i="77"/>
  <c r="AG849" i="77"/>
  <c r="AF849" i="77"/>
  <c r="AE849" i="77"/>
  <c r="AD849" i="77"/>
  <c r="AC849" i="77"/>
  <c r="AA849" i="77"/>
  <c r="Z849" i="77"/>
  <c r="K849" i="77"/>
  <c r="G849" i="77"/>
  <c r="H849" i="77" s="1"/>
  <c r="F849" i="77"/>
  <c r="AL848" i="77"/>
  <c r="AK848" i="77"/>
  <c r="AJ848" i="77"/>
  <c r="AI848" i="77"/>
  <c r="AH848" i="77"/>
  <c r="AG848" i="77"/>
  <c r="AF848" i="77"/>
  <c r="AE848" i="77"/>
  <c r="AD848" i="77"/>
  <c r="AC848" i="77"/>
  <c r="AA848" i="77"/>
  <c r="Z848" i="77"/>
  <c r="AB848" i="77" s="1"/>
  <c r="K848" i="77"/>
  <c r="G848" i="77"/>
  <c r="F848" i="77"/>
  <c r="AL847" i="77"/>
  <c r="AK847" i="77"/>
  <c r="AJ847" i="77"/>
  <c r="AI847" i="77"/>
  <c r="AH847" i="77"/>
  <c r="AG847" i="77"/>
  <c r="AF847" i="77"/>
  <c r="AE847" i="77"/>
  <c r="AD847" i="77"/>
  <c r="AC847" i="77"/>
  <c r="AB847" i="77"/>
  <c r="AA847" i="77"/>
  <c r="Z847" i="77"/>
  <c r="K847" i="77"/>
  <c r="G847" i="77"/>
  <c r="F847" i="77"/>
  <c r="AL846" i="77"/>
  <c r="AK846" i="77"/>
  <c r="AJ846" i="77"/>
  <c r="AI846" i="77"/>
  <c r="AH846" i="77"/>
  <c r="AG846" i="77"/>
  <c r="AF846" i="77"/>
  <c r="AE846" i="77"/>
  <c r="AD846" i="77"/>
  <c r="AC846" i="77"/>
  <c r="AA846" i="77"/>
  <c r="Z846" i="77"/>
  <c r="K846" i="77"/>
  <c r="G846" i="77"/>
  <c r="F846" i="77"/>
  <c r="AL845" i="77"/>
  <c r="AK845" i="77"/>
  <c r="AJ845" i="77"/>
  <c r="AI845" i="77"/>
  <c r="AH845" i="77"/>
  <c r="AG845" i="77"/>
  <c r="AF845" i="77"/>
  <c r="AE845" i="77"/>
  <c r="AD845" i="77"/>
  <c r="AC845" i="77"/>
  <c r="AA845" i="77"/>
  <c r="Z845" i="77"/>
  <c r="K845" i="77"/>
  <c r="G845" i="77"/>
  <c r="F845" i="77"/>
  <c r="AL844" i="77"/>
  <c r="AK844" i="77"/>
  <c r="AJ844" i="77"/>
  <c r="AI844" i="77"/>
  <c r="AH844" i="77"/>
  <c r="AG844" i="77"/>
  <c r="AF844" i="77"/>
  <c r="AE844" i="77"/>
  <c r="AD844" i="77"/>
  <c r="AC844" i="77"/>
  <c r="AA844" i="77"/>
  <c r="Z844" i="77"/>
  <c r="K844" i="77"/>
  <c r="G844" i="77"/>
  <c r="F844" i="77"/>
  <c r="AL843" i="77"/>
  <c r="AK843" i="77"/>
  <c r="AJ843" i="77"/>
  <c r="AI843" i="77"/>
  <c r="AH843" i="77"/>
  <c r="AG843" i="77"/>
  <c r="AF843" i="77"/>
  <c r="AE843" i="77"/>
  <c r="AD843" i="77"/>
  <c r="AC843" i="77"/>
  <c r="AA843" i="77"/>
  <c r="AB843" i="77" s="1"/>
  <c r="AM843" i="77" s="1"/>
  <c r="I843" i="77" s="1"/>
  <c r="Z843" i="77"/>
  <c r="K843" i="77"/>
  <c r="G843" i="77"/>
  <c r="F843" i="77"/>
  <c r="H843" i="77" s="1"/>
  <c r="AL842" i="77"/>
  <c r="AK842" i="77"/>
  <c r="AJ842" i="77"/>
  <c r="AI842" i="77"/>
  <c r="AH842" i="77"/>
  <c r="AG842" i="77"/>
  <c r="AF842" i="77"/>
  <c r="AE842" i="77"/>
  <c r="AD842" i="77"/>
  <c r="AC842" i="77"/>
  <c r="AA842" i="77"/>
  <c r="AB842" i="77" s="1"/>
  <c r="Z842" i="77"/>
  <c r="K842" i="77"/>
  <c r="G842" i="77"/>
  <c r="F842" i="77"/>
  <c r="AL841" i="77"/>
  <c r="AK841" i="77"/>
  <c r="AJ841" i="77"/>
  <c r="AI841" i="77"/>
  <c r="AH841" i="77"/>
  <c r="AG841" i="77"/>
  <c r="AF841" i="77"/>
  <c r="AE841" i="77"/>
  <c r="AD841" i="77"/>
  <c r="AC841" i="77"/>
  <c r="AA841" i="77"/>
  <c r="Z841" i="77"/>
  <c r="AB841" i="77" s="1"/>
  <c r="K841" i="77"/>
  <c r="G841" i="77"/>
  <c r="F841" i="77"/>
  <c r="H841" i="77" s="1"/>
  <c r="AL840" i="77"/>
  <c r="AK840" i="77"/>
  <c r="AJ840" i="77"/>
  <c r="AI840" i="77"/>
  <c r="AH840" i="77"/>
  <c r="AG840" i="77"/>
  <c r="AF840" i="77"/>
  <c r="AE840" i="77"/>
  <c r="AD840" i="77"/>
  <c r="AC840" i="77"/>
  <c r="AA840" i="77"/>
  <c r="AB840" i="77" s="1"/>
  <c r="Z840" i="77"/>
  <c r="K840" i="77"/>
  <c r="G840" i="77"/>
  <c r="H840" i="77" s="1"/>
  <c r="F840" i="77"/>
  <c r="AL839" i="77"/>
  <c r="AK839" i="77"/>
  <c r="AJ839" i="77"/>
  <c r="AI839" i="77"/>
  <c r="AH839" i="77"/>
  <c r="AG839" i="77"/>
  <c r="AF839" i="77"/>
  <c r="AE839" i="77"/>
  <c r="AD839" i="77"/>
  <c r="AC839" i="77"/>
  <c r="AA839" i="77"/>
  <c r="Z839" i="77"/>
  <c r="AB839" i="77" s="1"/>
  <c r="K839" i="77"/>
  <c r="G839" i="77"/>
  <c r="F839" i="77"/>
  <c r="AL838" i="77"/>
  <c r="AK838" i="77"/>
  <c r="AJ838" i="77"/>
  <c r="AI838" i="77"/>
  <c r="AH838" i="77"/>
  <c r="AG838" i="77"/>
  <c r="AF838" i="77"/>
  <c r="AE838" i="77"/>
  <c r="AD838" i="77"/>
  <c r="AC838" i="77"/>
  <c r="AA838" i="77"/>
  <c r="Z838" i="77"/>
  <c r="AB838" i="77" s="1"/>
  <c r="AM838" i="77" s="1"/>
  <c r="I838" i="77" s="1"/>
  <c r="K838" i="77"/>
  <c r="G838" i="77"/>
  <c r="F838" i="77"/>
  <c r="H838" i="77" s="1"/>
  <c r="E838" i="77"/>
  <c r="AL837" i="77"/>
  <c r="AK837" i="77"/>
  <c r="AJ837" i="77"/>
  <c r="AI837" i="77"/>
  <c r="AH837" i="77"/>
  <c r="AG837" i="77"/>
  <c r="AF837" i="77"/>
  <c r="AE837" i="77"/>
  <c r="AD837" i="77"/>
  <c r="AC837" i="77"/>
  <c r="AA837" i="77"/>
  <c r="Z837" i="77"/>
  <c r="K837" i="77"/>
  <c r="G837" i="77"/>
  <c r="H837" i="77" s="1"/>
  <c r="F837" i="77"/>
  <c r="AL836" i="77"/>
  <c r="AK836" i="77"/>
  <c r="AJ836" i="77"/>
  <c r="AI836" i="77"/>
  <c r="AH836" i="77"/>
  <c r="AG836" i="77"/>
  <c r="AF836" i="77"/>
  <c r="AE836" i="77"/>
  <c r="AD836" i="77"/>
  <c r="AC836" i="77"/>
  <c r="AA836" i="77"/>
  <c r="Z836" i="77"/>
  <c r="K836" i="77"/>
  <c r="G836" i="77"/>
  <c r="F836" i="77"/>
  <c r="H836" i="77" s="1"/>
  <c r="A836" i="77"/>
  <c r="A837" i="77" s="1"/>
  <c r="A838" i="77" s="1"/>
  <c r="A839" i="77" s="1"/>
  <c r="A840" i="77" s="1"/>
  <c r="A841" i="77" s="1"/>
  <c r="A842" i="77" s="1"/>
  <c r="A843" i="77" s="1"/>
  <c r="A844" i="77" s="1"/>
  <c r="A845" i="77" s="1"/>
  <c r="A846" i="77" s="1"/>
  <c r="A847" i="77" s="1"/>
  <c r="A848" i="77" s="1"/>
  <c r="A849" i="77" s="1"/>
  <c r="A850" i="77" s="1"/>
  <c r="A851" i="77" s="1"/>
  <c r="A852" i="77" s="1"/>
  <c r="A853" i="77" s="1"/>
  <c r="A854" i="77" s="1"/>
  <c r="A855" i="77" s="1"/>
  <c r="A856" i="77" s="1"/>
  <c r="AL835" i="77"/>
  <c r="AK835" i="77"/>
  <c r="AJ835" i="77"/>
  <c r="AI835" i="77"/>
  <c r="AH835" i="77"/>
  <c r="AG835" i="77"/>
  <c r="AF835" i="77"/>
  <c r="AE835" i="77"/>
  <c r="AD835" i="77"/>
  <c r="AC835" i="77"/>
  <c r="AA835" i="77"/>
  <c r="Z835" i="77"/>
  <c r="K835" i="77"/>
  <c r="H835" i="77"/>
  <c r="G835" i="77"/>
  <c r="F835" i="77"/>
  <c r="AL834" i="77"/>
  <c r="AK834" i="77"/>
  <c r="AJ834" i="77"/>
  <c r="AI834" i="77"/>
  <c r="AH834" i="77"/>
  <c r="AG834" i="77"/>
  <c r="AF834" i="77"/>
  <c r="AE834" i="77"/>
  <c r="AD834" i="77"/>
  <c r="AC834" i="77"/>
  <c r="AA834" i="77"/>
  <c r="Z834" i="77"/>
  <c r="AB834" i="77" s="1"/>
  <c r="K834" i="77"/>
  <c r="G834" i="77"/>
  <c r="F834" i="77"/>
  <c r="H834" i="77" s="1"/>
  <c r="AL833" i="77"/>
  <c r="AK833" i="77"/>
  <c r="AJ833" i="77"/>
  <c r="AI833" i="77"/>
  <c r="AH833" i="77"/>
  <c r="AG833" i="77"/>
  <c r="AF833" i="77"/>
  <c r="AE833" i="77"/>
  <c r="AD833" i="77"/>
  <c r="AC833" i="77"/>
  <c r="AA833" i="77"/>
  <c r="Z833" i="77"/>
  <c r="K833" i="77"/>
  <c r="G833" i="77"/>
  <c r="H833" i="77" s="1"/>
  <c r="F833" i="77"/>
  <c r="AL832" i="77"/>
  <c r="AK832" i="77"/>
  <c r="AJ832" i="77"/>
  <c r="AI832" i="77"/>
  <c r="AH832" i="77"/>
  <c r="AG832" i="77"/>
  <c r="AF832" i="77"/>
  <c r="AE832" i="77"/>
  <c r="AD832" i="77"/>
  <c r="AC832" i="77"/>
  <c r="AA832" i="77"/>
  <c r="Z832" i="77"/>
  <c r="K832" i="77"/>
  <c r="G832" i="77"/>
  <c r="F832" i="77"/>
  <c r="AL831" i="77"/>
  <c r="AK831" i="77"/>
  <c r="AJ831" i="77"/>
  <c r="AI831" i="77"/>
  <c r="AH831" i="77"/>
  <c r="AG831" i="77"/>
  <c r="AF831" i="77"/>
  <c r="AE831" i="77"/>
  <c r="AD831" i="77"/>
  <c r="AC831" i="77"/>
  <c r="AA831" i="77"/>
  <c r="Z831" i="77"/>
  <c r="K831" i="77"/>
  <c r="G831" i="77"/>
  <c r="F831" i="77"/>
  <c r="H831" i="77" s="1"/>
  <c r="AL830" i="77"/>
  <c r="AK830" i="77"/>
  <c r="AJ830" i="77"/>
  <c r="AI830" i="77"/>
  <c r="AH830" i="77"/>
  <c r="AG830" i="77"/>
  <c r="AF830" i="77"/>
  <c r="AE830" i="77"/>
  <c r="AD830" i="77"/>
  <c r="AC830" i="77"/>
  <c r="AA830" i="77"/>
  <c r="Z830" i="77"/>
  <c r="AB830" i="77" s="1"/>
  <c r="K830" i="77"/>
  <c r="G830" i="77"/>
  <c r="H830" i="77" s="1"/>
  <c r="F830" i="77"/>
  <c r="AL829" i="77"/>
  <c r="AK829" i="77"/>
  <c r="AJ829" i="77"/>
  <c r="AI829" i="77"/>
  <c r="AH829" i="77"/>
  <c r="AG829" i="77"/>
  <c r="AF829" i="77"/>
  <c r="AE829" i="77"/>
  <c r="AD829" i="77"/>
  <c r="AC829" i="77"/>
  <c r="AA829" i="77"/>
  <c r="Z829" i="77"/>
  <c r="AB829" i="77" s="1"/>
  <c r="AM829" i="77" s="1"/>
  <c r="I829" i="77" s="1"/>
  <c r="K829" i="77"/>
  <c r="G829" i="77"/>
  <c r="F829" i="77"/>
  <c r="H829" i="77" s="1"/>
  <c r="AL828" i="77"/>
  <c r="AK828" i="77"/>
  <c r="AJ828" i="77"/>
  <c r="AI828" i="77"/>
  <c r="AH828" i="77"/>
  <c r="AG828" i="77"/>
  <c r="AF828" i="77"/>
  <c r="AE828" i="77"/>
  <c r="AD828" i="77"/>
  <c r="AC828" i="77"/>
  <c r="AA828" i="77"/>
  <c r="Z828" i="77"/>
  <c r="AB828" i="77" s="1"/>
  <c r="K828" i="77"/>
  <c r="G828" i="77"/>
  <c r="H828" i="77" s="1"/>
  <c r="F828" i="77"/>
  <c r="AL827" i="77"/>
  <c r="AK827" i="77"/>
  <c r="AJ827" i="77"/>
  <c r="AI827" i="77"/>
  <c r="AH827" i="77"/>
  <c r="AG827" i="77"/>
  <c r="AF827" i="77"/>
  <c r="AE827" i="77"/>
  <c r="AD827" i="77"/>
  <c r="AC827" i="77"/>
  <c r="AA827" i="77"/>
  <c r="Z827" i="77"/>
  <c r="AB827" i="77" s="1"/>
  <c r="K827" i="77"/>
  <c r="G827" i="77"/>
  <c r="F827" i="77"/>
  <c r="AL826" i="77"/>
  <c r="AK826" i="77"/>
  <c r="AJ826" i="77"/>
  <c r="AI826" i="77"/>
  <c r="AH826" i="77"/>
  <c r="AG826" i="77"/>
  <c r="AF826" i="77"/>
  <c r="AE826" i="77"/>
  <c r="AD826" i="77"/>
  <c r="AC826" i="77"/>
  <c r="AA826" i="77"/>
  <c r="AB826" i="77" s="1"/>
  <c r="Z826" i="77"/>
  <c r="K826" i="77"/>
  <c r="G826" i="77"/>
  <c r="H826" i="77" s="1"/>
  <c r="F826" i="77"/>
  <c r="AL825" i="77"/>
  <c r="AK825" i="77"/>
  <c r="AJ825" i="77"/>
  <c r="AI825" i="77"/>
  <c r="AH825" i="77"/>
  <c r="AG825" i="77"/>
  <c r="AF825" i="77"/>
  <c r="AE825" i="77"/>
  <c r="AD825" i="77"/>
  <c r="AC825" i="77"/>
  <c r="AA825" i="77"/>
  <c r="Z825" i="77"/>
  <c r="AB825" i="77" s="1"/>
  <c r="K825" i="77"/>
  <c r="G825" i="77"/>
  <c r="F825" i="77"/>
  <c r="H825" i="77" s="1"/>
  <c r="AL824" i="77"/>
  <c r="AK824" i="77"/>
  <c r="AJ824" i="77"/>
  <c r="AI824" i="77"/>
  <c r="AH824" i="77"/>
  <c r="AG824" i="77"/>
  <c r="AF824" i="77"/>
  <c r="AE824" i="77"/>
  <c r="AD824" i="77"/>
  <c r="AC824" i="77"/>
  <c r="AA824" i="77"/>
  <c r="Z824" i="77"/>
  <c r="AB824" i="77" s="1"/>
  <c r="K824" i="77"/>
  <c r="G824" i="77"/>
  <c r="F824" i="77"/>
  <c r="H824" i="77" s="1"/>
  <c r="AL823" i="77"/>
  <c r="AK823" i="77"/>
  <c r="AJ823" i="77"/>
  <c r="AI823" i="77"/>
  <c r="AH823" i="77"/>
  <c r="AG823" i="77"/>
  <c r="AF823" i="77"/>
  <c r="AE823" i="77"/>
  <c r="AD823" i="77"/>
  <c r="AC823" i="77"/>
  <c r="AA823" i="77"/>
  <c r="Z823" i="77"/>
  <c r="K823" i="77"/>
  <c r="G823" i="77"/>
  <c r="F823" i="77"/>
  <c r="AL822" i="77"/>
  <c r="AK822" i="77"/>
  <c r="AJ822" i="77"/>
  <c r="AI822" i="77"/>
  <c r="AH822" i="77"/>
  <c r="AG822" i="77"/>
  <c r="AF822" i="77"/>
  <c r="AE822" i="77"/>
  <c r="AD822" i="77"/>
  <c r="AC822" i="77"/>
  <c r="AA822" i="77"/>
  <c r="Z822" i="77"/>
  <c r="AB822" i="77" s="1"/>
  <c r="K822" i="77"/>
  <c r="G822" i="77"/>
  <c r="F822" i="77"/>
  <c r="A822" i="77"/>
  <c r="A823" i="77" s="1"/>
  <c r="A824" i="77" s="1"/>
  <c r="A825" i="77" s="1"/>
  <c r="A826" i="77" s="1"/>
  <c r="A827" i="77" s="1"/>
  <c r="A828" i="77" s="1"/>
  <c r="A829" i="77" s="1"/>
  <c r="A830" i="77" s="1"/>
  <c r="A831" i="77" s="1"/>
  <c r="A832" i="77" s="1"/>
  <c r="A833" i="77" s="1"/>
  <c r="A834" i="77" s="1"/>
  <c r="A835" i="77" s="1"/>
  <c r="AL821" i="77"/>
  <c r="AK821" i="77"/>
  <c r="AJ821" i="77"/>
  <c r="AI821" i="77"/>
  <c r="AH821" i="77"/>
  <c r="AG821" i="77"/>
  <c r="AF821" i="77"/>
  <c r="AE821" i="77"/>
  <c r="AD821" i="77"/>
  <c r="AC821" i="77"/>
  <c r="AA821" i="77"/>
  <c r="Z821" i="77"/>
  <c r="K821" i="77"/>
  <c r="G821" i="77"/>
  <c r="F821" i="77"/>
  <c r="H821" i="77" s="1"/>
  <c r="R813" i="77"/>
  <c r="L813" i="77"/>
  <c r="Q812" i="77"/>
  <c r="P812" i="77"/>
  <c r="Q811" i="77"/>
  <c r="P811" i="77"/>
  <c r="Q810" i="77"/>
  <c r="P810" i="77"/>
  <c r="AM809" i="77"/>
  <c r="I809" i="77" s="1"/>
  <c r="Q809" i="77"/>
  <c r="P809" i="77"/>
  <c r="H809" i="77"/>
  <c r="E809" i="77"/>
  <c r="R808" i="77"/>
  <c r="P896" i="77" s="1"/>
  <c r="L808" i="77"/>
  <c r="Q807" i="77"/>
  <c r="P807" i="77"/>
  <c r="Q806" i="77"/>
  <c r="P806" i="77"/>
  <c r="Q805" i="77"/>
  <c r="P805" i="77"/>
  <c r="AM804" i="77"/>
  <c r="I804" i="77" s="1"/>
  <c r="Q804" i="77"/>
  <c r="P804" i="77"/>
  <c r="H804" i="77"/>
  <c r="E804" i="77"/>
  <c r="R803" i="77"/>
  <c r="L803" i="77"/>
  <c r="Q802" i="77"/>
  <c r="P802" i="77"/>
  <c r="Q801" i="77"/>
  <c r="P801" i="77"/>
  <c r="Q800" i="77"/>
  <c r="P800" i="77"/>
  <c r="AM799" i="77"/>
  <c r="Q799" i="77"/>
  <c r="P799" i="77"/>
  <c r="I799" i="77"/>
  <c r="H799" i="77"/>
  <c r="E799" i="77"/>
  <c r="R798" i="77"/>
  <c r="L798" i="77"/>
  <c r="Q797" i="77"/>
  <c r="P797" i="77"/>
  <c r="Q796" i="77"/>
  <c r="P796" i="77"/>
  <c r="Q795" i="77"/>
  <c r="P795" i="77"/>
  <c r="AM794" i="77"/>
  <c r="Q794" i="77"/>
  <c r="P794" i="77"/>
  <c r="J794" i="77"/>
  <c r="I794" i="77"/>
  <c r="H794" i="77"/>
  <c r="E794" i="77"/>
  <c r="A794" i="77"/>
  <c r="A799" i="77" s="1"/>
  <c r="R793" i="77"/>
  <c r="L793" i="77"/>
  <c r="Q792" i="77"/>
  <c r="P792" i="77"/>
  <c r="Q791" i="77"/>
  <c r="P791" i="77"/>
  <c r="Q790" i="77"/>
  <c r="P790" i="77"/>
  <c r="AM789" i="77"/>
  <c r="I789" i="77" s="1"/>
  <c r="Q789" i="77"/>
  <c r="P789" i="77"/>
  <c r="H789" i="77"/>
  <c r="E789" i="77"/>
  <c r="AB783" i="77"/>
  <c r="AM783" i="77" s="1"/>
  <c r="I783" i="77" s="1"/>
  <c r="Q783" i="77"/>
  <c r="P783" i="77"/>
  <c r="H783" i="77"/>
  <c r="E783" i="77"/>
  <c r="AB782" i="77"/>
  <c r="AM782" i="77" s="1"/>
  <c r="I782" i="77" s="1"/>
  <c r="Q782" i="77"/>
  <c r="P782" i="77"/>
  <c r="H782" i="77"/>
  <c r="E782" i="77"/>
  <c r="AB781" i="77"/>
  <c r="AM781" i="77" s="1"/>
  <c r="I781" i="77" s="1"/>
  <c r="Q781" i="77"/>
  <c r="P781" i="77"/>
  <c r="H781" i="77"/>
  <c r="E781" i="77"/>
  <c r="AM780" i="77"/>
  <c r="I780" i="77" s="1"/>
  <c r="J780" i="77" s="1"/>
  <c r="AB780" i="77"/>
  <c r="Q780" i="77"/>
  <c r="P780" i="77"/>
  <c r="H780" i="77"/>
  <c r="E780" i="77"/>
  <c r="AB779" i="77"/>
  <c r="AM779" i="77" s="1"/>
  <c r="I779" i="77" s="1"/>
  <c r="Q779" i="77"/>
  <c r="P779" i="77"/>
  <c r="H779" i="77"/>
  <c r="E779" i="77"/>
  <c r="AB778" i="77"/>
  <c r="AM778" i="77" s="1"/>
  <c r="I778" i="77" s="1"/>
  <c r="Q778" i="77"/>
  <c r="P778" i="77"/>
  <c r="H778" i="77"/>
  <c r="E778" i="77"/>
  <c r="AB777" i="77"/>
  <c r="AM777" i="77" s="1"/>
  <c r="I777" i="77" s="1"/>
  <c r="Q777" i="77"/>
  <c r="P777" i="77"/>
  <c r="H777" i="77"/>
  <c r="E777" i="77"/>
  <c r="R776" i="77"/>
  <c r="L776" i="77"/>
  <c r="Q775" i="77"/>
  <c r="P775" i="77"/>
  <c r="Q774" i="77"/>
  <c r="P774" i="77"/>
  <c r="Q773" i="77"/>
  <c r="P773" i="77"/>
  <c r="Q772" i="77"/>
  <c r="P772" i="77"/>
  <c r="Q771" i="77"/>
  <c r="P771" i="77"/>
  <c r="AB770" i="77"/>
  <c r="AM770" i="77" s="1"/>
  <c r="I770" i="77" s="1"/>
  <c r="W770" i="77"/>
  <c r="Q770" i="77"/>
  <c r="P770" i="77"/>
  <c r="H770" i="77"/>
  <c r="E770" i="77"/>
  <c r="R769" i="77"/>
  <c r="L769" i="77"/>
  <c r="Q768" i="77"/>
  <c r="P768" i="77"/>
  <c r="Q767" i="77"/>
  <c r="P767" i="77"/>
  <c r="Q766" i="77"/>
  <c r="P766" i="77"/>
  <c r="Q765" i="77"/>
  <c r="P765" i="77"/>
  <c r="Q764" i="77"/>
  <c r="P764" i="77"/>
  <c r="AM763" i="77"/>
  <c r="I763" i="77" s="1"/>
  <c r="J763" i="77" s="1"/>
  <c r="AB763" i="77"/>
  <c r="W763" i="77"/>
  <c r="Q763" i="77"/>
  <c r="P763" i="77"/>
  <c r="H763" i="77"/>
  <c r="E763" i="77"/>
  <c r="R762" i="77"/>
  <c r="L762" i="77"/>
  <c r="Q761" i="77"/>
  <c r="P761" i="77"/>
  <c r="Q760" i="77"/>
  <c r="P760" i="77"/>
  <c r="Q759" i="77"/>
  <c r="P759" i="77"/>
  <c r="Q758" i="77"/>
  <c r="P758" i="77"/>
  <c r="Q757" i="77"/>
  <c r="P757" i="77"/>
  <c r="AB756" i="77"/>
  <c r="AM756" i="77" s="1"/>
  <c r="I756" i="77" s="1"/>
  <c r="W756" i="77"/>
  <c r="Q756" i="77"/>
  <c r="P756" i="77"/>
  <c r="H756" i="77"/>
  <c r="E756" i="77"/>
  <c r="R755" i="77"/>
  <c r="L755" i="77"/>
  <c r="Q754" i="77"/>
  <c r="P754" i="77"/>
  <c r="Q753" i="77"/>
  <c r="P753" i="77"/>
  <c r="Q752" i="77"/>
  <c r="P752" i="77"/>
  <c r="Q751" i="77"/>
  <c r="P751" i="77"/>
  <c r="Q750" i="77"/>
  <c r="P750" i="77"/>
  <c r="AB749" i="77"/>
  <c r="AM749" i="77" s="1"/>
  <c r="I749" i="77" s="1"/>
  <c r="W749" i="77"/>
  <c r="Q749" i="77"/>
  <c r="P749" i="77"/>
  <c r="H749" i="77"/>
  <c r="E749" i="77"/>
  <c r="R748" i="77"/>
  <c r="L748" i="77"/>
  <c r="Q747" i="77"/>
  <c r="P747" i="77"/>
  <c r="Q746" i="77"/>
  <c r="P746" i="77"/>
  <c r="Q745" i="77"/>
  <c r="P745" i="77"/>
  <c r="Q744" i="77"/>
  <c r="P744" i="77"/>
  <c r="Q743" i="77"/>
  <c r="P743" i="77"/>
  <c r="AB742" i="77"/>
  <c r="AM742" i="77" s="1"/>
  <c r="I742" i="77" s="1"/>
  <c r="W742" i="77"/>
  <c r="Q742" i="77"/>
  <c r="P742" i="77"/>
  <c r="H742" i="77"/>
  <c r="E742" i="77"/>
  <c r="R741" i="77"/>
  <c r="L741" i="77"/>
  <c r="Q740" i="77"/>
  <c r="P740" i="77"/>
  <c r="Q739" i="77"/>
  <c r="P739" i="77"/>
  <c r="Q738" i="77"/>
  <c r="P738" i="77"/>
  <c r="Q737" i="77"/>
  <c r="P737" i="77"/>
  <c r="Q736" i="77"/>
  <c r="P736" i="77"/>
  <c r="AB735" i="77"/>
  <c r="AM735" i="77" s="1"/>
  <c r="I735" i="77" s="1"/>
  <c r="W735" i="77"/>
  <c r="Q735" i="77"/>
  <c r="P735" i="77"/>
  <c r="H735" i="77"/>
  <c r="E735" i="77"/>
  <c r="R734" i="77"/>
  <c r="L734" i="77"/>
  <c r="Q733" i="77"/>
  <c r="P733" i="77"/>
  <c r="Q732" i="77"/>
  <c r="P732" i="77"/>
  <c r="Q731" i="77"/>
  <c r="P731" i="77"/>
  <c r="Q730" i="77"/>
  <c r="P730" i="77"/>
  <c r="Q729" i="77"/>
  <c r="P729" i="77"/>
  <c r="AB728" i="77"/>
  <c r="AM728" i="77" s="1"/>
  <c r="I728" i="77" s="1"/>
  <c r="W728" i="77"/>
  <c r="Q728" i="77"/>
  <c r="P728" i="77"/>
  <c r="H728" i="77"/>
  <c r="E728" i="77"/>
  <c r="R727" i="77"/>
  <c r="L727" i="77"/>
  <c r="Q726" i="77"/>
  <c r="P726" i="77"/>
  <c r="Q725" i="77"/>
  <c r="P725" i="77"/>
  <c r="Q724" i="77"/>
  <c r="P724" i="77"/>
  <c r="Q723" i="77"/>
  <c r="P723" i="77"/>
  <c r="Q722" i="77"/>
  <c r="P722" i="77"/>
  <c r="AB721" i="77"/>
  <c r="AM721" i="77" s="1"/>
  <c r="I721" i="77" s="1"/>
  <c r="W721" i="77"/>
  <c r="Q721" i="77"/>
  <c r="P721" i="77"/>
  <c r="H721" i="77"/>
  <c r="E721" i="77"/>
  <c r="A721" i="77"/>
  <c r="A728" i="77" s="1"/>
  <c r="A735" i="77" s="1"/>
  <c r="A742" i="77" s="1"/>
  <c r="A749" i="77" s="1"/>
  <c r="A756" i="77" s="1"/>
  <c r="A763" i="77" s="1"/>
  <c r="A770" i="77" s="1"/>
  <c r="A777" i="77" s="1"/>
  <c r="A778" i="77" s="1"/>
  <c r="A779" i="77" s="1"/>
  <c r="A780" i="77" s="1"/>
  <c r="A781" i="77" s="1"/>
  <c r="A782" i="77" s="1"/>
  <c r="A783" i="77" s="1"/>
  <c r="R720" i="77"/>
  <c r="L720" i="77"/>
  <c r="Q719" i="77"/>
  <c r="P719" i="77"/>
  <c r="Q718" i="77"/>
  <c r="P718" i="77"/>
  <c r="Q717" i="77"/>
  <c r="P717" i="77"/>
  <c r="Q716" i="77"/>
  <c r="P716" i="77"/>
  <c r="Q715" i="77"/>
  <c r="P715" i="77"/>
  <c r="AB714" i="77"/>
  <c r="AM714" i="77" s="1"/>
  <c r="I714" i="77" s="1"/>
  <c r="W714" i="77"/>
  <c r="Q714" i="77"/>
  <c r="P714" i="77"/>
  <c r="J714" i="77"/>
  <c r="H714" i="77"/>
  <c r="E714" i="77"/>
  <c r="A714" i="77"/>
  <c r="R713" i="77"/>
  <c r="L713" i="77"/>
  <c r="Q712" i="77"/>
  <c r="P712" i="77"/>
  <c r="Q711" i="77"/>
  <c r="P711" i="77"/>
  <c r="Q710" i="77"/>
  <c r="P710" i="77"/>
  <c r="Q709" i="77"/>
  <c r="P709" i="77"/>
  <c r="Q708" i="77"/>
  <c r="P708" i="77"/>
  <c r="AB707" i="77"/>
  <c r="AM707" i="77" s="1"/>
  <c r="I707" i="77" s="1"/>
  <c r="W707" i="77"/>
  <c r="Q707" i="77"/>
  <c r="P707" i="77"/>
  <c r="H707" i="77"/>
  <c r="E707" i="77"/>
  <c r="R705" i="77"/>
  <c r="L705" i="77"/>
  <c r="Q704" i="77"/>
  <c r="P704" i="77"/>
  <c r="Q703" i="77"/>
  <c r="P703" i="77"/>
  <c r="Q702" i="77"/>
  <c r="P702" i="77"/>
  <c r="Q701" i="77"/>
  <c r="P701" i="77"/>
  <c r="AB700" i="77"/>
  <c r="AM700" i="77" s="1"/>
  <c r="I700" i="77" s="1"/>
  <c r="W700" i="77"/>
  <c r="Q700" i="77"/>
  <c r="P700" i="77"/>
  <c r="H700" i="77"/>
  <c r="J700" i="77" s="1"/>
  <c r="E700" i="77"/>
  <c r="R699" i="77"/>
  <c r="L699" i="77"/>
  <c r="Q698" i="77"/>
  <c r="P698" i="77"/>
  <c r="Q697" i="77"/>
  <c r="P697" i="77"/>
  <c r="Q696" i="77"/>
  <c r="P696" i="77"/>
  <c r="Q695" i="77"/>
  <c r="P695" i="77"/>
  <c r="AM694" i="77"/>
  <c r="I694" i="77" s="1"/>
  <c r="J694" i="77" s="1"/>
  <c r="AB694" i="77"/>
  <c r="W694" i="77"/>
  <c r="Q694" i="77"/>
  <c r="P694" i="77"/>
  <c r="H694" i="77"/>
  <c r="E694" i="77"/>
  <c r="R693" i="77"/>
  <c r="L693" i="77"/>
  <c r="Q692" i="77"/>
  <c r="P692" i="77"/>
  <c r="Q691" i="77"/>
  <c r="P691" i="77"/>
  <c r="Q690" i="77"/>
  <c r="P690" i="77"/>
  <c r="Q689" i="77"/>
  <c r="P689" i="77"/>
  <c r="AM688" i="77"/>
  <c r="I688" i="77" s="1"/>
  <c r="AB688" i="77"/>
  <c r="W688" i="77"/>
  <c r="Q688" i="77"/>
  <c r="P688" i="77"/>
  <c r="H688" i="77"/>
  <c r="E688" i="77"/>
  <c r="R687" i="77"/>
  <c r="L687" i="77"/>
  <c r="Q686" i="77"/>
  <c r="P686" i="77"/>
  <c r="Q685" i="77"/>
  <c r="P685" i="77"/>
  <c r="Q684" i="77"/>
  <c r="P684" i="77"/>
  <c r="Q683" i="77"/>
  <c r="P683" i="77"/>
  <c r="AB682" i="77"/>
  <c r="AM682" i="77" s="1"/>
  <c r="I682" i="77" s="1"/>
  <c r="W682" i="77"/>
  <c r="Q682" i="77"/>
  <c r="P682" i="77"/>
  <c r="H682" i="77"/>
  <c r="E682" i="77"/>
  <c r="R681" i="77"/>
  <c r="L681" i="77"/>
  <c r="Q680" i="77"/>
  <c r="P680" i="77"/>
  <c r="Q679" i="77"/>
  <c r="P679" i="77"/>
  <c r="Q678" i="77"/>
  <c r="P678" i="77"/>
  <c r="Q677" i="77"/>
  <c r="P677" i="77"/>
  <c r="AB676" i="77"/>
  <c r="AM676" i="77" s="1"/>
  <c r="W676" i="77"/>
  <c r="Q676" i="77"/>
  <c r="P676" i="77"/>
  <c r="I676" i="77"/>
  <c r="H676" i="77"/>
  <c r="E676" i="77"/>
  <c r="R675" i="77"/>
  <c r="L675" i="77"/>
  <c r="Q674" i="77"/>
  <c r="P674" i="77"/>
  <c r="Q673" i="77"/>
  <c r="P673" i="77"/>
  <c r="Q672" i="77"/>
  <c r="P672" i="77"/>
  <c r="Q671" i="77"/>
  <c r="P671" i="77"/>
  <c r="AB670" i="77"/>
  <c r="AM670" i="77" s="1"/>
  <c r="I670" i="77" s="1"/>
  <c r="W670" i="77"/>
  <c r="Q670" i="77"/>
  <c r="P670" i="77"/>
  <c r="H670" i="77"/>
  <c r="E670" i="77"/>
  <c r="R669" i="77"/>
  <c r="L669" i="77"/>
  <c r="Q668" i="77"/>
  <c r="P668" i="77"/>
  <c r="Q667" i="77"/>
  <c r="P667" i="77"/>
  <c r="Q666" i="77"/>
  <c r="P666" i="77"/>
  <c r="Q665" i="77"/>
  <c r="P665" i="77"/>
  <c r="AB664" i="77"/>
  <c r="AM664" i="77" s="1"/>
  <c r="I664" i="77" s="1"/>
  <c r="J664" i="77" s="1"/>
  <c r="W664" i="77"/>
  <c r="Q664" i="77"/>
  <c r="P664" i="77"/>
  <c r="H664" i="77"/>
  <c r="E664" i="77"/>
  <c r="R663" i="77"/>
  <c r="L663" i="77"/>
  <c r="Q662" i="77"/>
  <c r="P662" i="77"/>
  <c r="Q661" i="77"/>
  <c r="P661" i="77"/>
  <c r="Q660" i="77"/>
  <c r="P660" i="77"/>
  <c r="Q659" i="77"/>
  <c r="P659" i="77"/>
  <c r="AB658" i="77"/>
  <c r="AM658" i="77" s="1"/>
  <c r="I658" i="77" s="1"/>
  <c r="W658" i="77"/>
  <c r="Q658" i="77"/>
  <c r="P658" i="77"/>
  <c r="H658" i="77"/>
  <c r="E658" i="77"/>
  <c r="R657" i="77"/>
  <c r="L657" i="77"/>
  <c r="Q656" i="77"/>
  <c r="P656" i="77"/>
  <c r="Q655" i="77"/>
  <c r="P655" i="77"/>
  <c r="Q654" i="77"/>
  <c r="P654" i="77"/>
  <c r="Q653" i="77"/>
  <c r="P653" i="77"/>
  <c r="AB652" i="77"/>
  <c r="AM652" i="77" s="1"/>
  <c r="I652" i="77" s="1"/>
  <c r="J652" i="77" s="1"/>
  <c r="W652" i="77"/>
  <c r="Q652" i="77"/>
  <c r="P652" i="77"/>
  <c r="H652" i="77"/>
  <c r="E652" i="77"/>
  <c r="R651" i="77"/>
  <c r="L651" i="77"/>
  <c r="Q650" i="77"/>
  <c r="P650" i="77"/>
  <c r="Q649" i="77"/>
  <c r="P649" i="77"/>
  <c r="Q648" i="77"/>
  <c r="P648" i="77"/>
  <c r="Q647" i="77"/>
  <c r="P647" i="77"/>
  <c r="AB646" i="77"/>
  <c r="AM646" i="77" s="1"/>
  <c r="I646" i="77" s="1"/>
  <c r="J646" i="77" s="1"/>
  <c r="W646" i="77"/>
  <c r="Q646" i="77"/>
  <c r="P646" i="77"/>
  <c r="H646" i="77"/>
  <c r="E646" i="77"/>
  <c r="R645" i="77"/>
  <c r="L645" i="77"/>
  <c r="Q644" i="77"/>
  <c r="P644" i="77"/>
  <c r="Q643" i="77"/>
  <c r="P643" i="77"/>
  <c r="Q642" i="77"/>
  <c r="P642" i="77"/>
  <c r="Q641" i="77"/>
  <c r="P641" i="77"/>
  <c r="AB640" i="77"/>
  <c r="AM640" i="77" s="1"/>
  <c r="I640" i="77" s="1"/>
  <c r="W640" i="77"/>
  <c r="Q640" i="77"/>
  <c r="P640" i="77"/>
  <c r="H640" i="77"/>
  <c r="E640" i="77"/>
  <c r="A640" i="77"/>
  <c r="A646" i="77" s="1"/>
  <c r="A652" i="77" s="1"/>
  <c r="A658" i="77" s="1"/>
  <c r="A664" i="77" s="1"/>
  <c r="A670" i="77" s="1"/>
  <c r="A676" i="77" s="1"/>
  <c r="A682" i="77" s="1"/>
  <c r="A688" i="77" s="1"/>
  <c r="A694" i="77" s="1"/>
  <c r="A700" i="77" s="1"/>
  <c r="R639" i="77"/>
  <c r="L639" i="77"/>
  <c r="Q638" i="77"/>
  <c r="P638" i="77"/>
  <c r="Q637" i="77"/>
  <c r="P637" i="77"/>
  <c r="Q636" i="77"/>
  <c r="P636" i="77"/>
  <c r="Q635" i="77"/>
  <c r="P635" i="77"/>
  <c r="AB634" i="77"/>
  <c r="AM634" i="77" s="1"/>
  <c r="I634" i="77" s="1"/>
  <c r="W634" i="77"/>
  <c r="Q634" i="77"/>
  <c r="P634" i="77"/>
  <c r="H634" i="77"/>
  <c r="E634" i="77"/>
  <c r="R632" i="77"/>
  <c r="L632" i="77"/>
  <c r="Q631" i="77"/>
  <c r="P631" i="77"/>
  <c r="Q630" i="77"/>
  <c r="P630" i="77"/>
  <c r="Q629" i="77"/>
  <c r="P629" i="77"/>
  <c r="Q628" i="77"/>
  <c r="P628" i="77"/>
  <c r="AB627" i="77"/>
  <c r="AM627" i="77" s="1"/>
  <c r="I627" i="77" s="1"/>
  <c r="Q627" i="77"/>
  <c r="P627" i="77"/>
  <c r="H627" i="77"/>
  <c r="E627" i="77"/>
  <c r="R626" i="77"/>
  <c r="L626" i="77"/>
  <c r="Q625" i="77"/>
  <c r="P625" i="77"/>
  <c r="Q624" i="77"/>
  <c r="P624" i="77"/>
  <c r="Q623" i="77"/>
  <c r="P623" i="77"/>
  <c r="Q622" i="77"/>
  <c r="P622" i="77"/>
  <c r="AB621" i="77"/>
  <c r="AM621" i="77" s="1"/>
  <c r="I621" i="77" s="1"/>
  <c r="Q621" i="77"/>
  <c r="P621" i="77"/>
  <c r="H621" i="77"/>
  <c r="AW621" i="77" s="1"/>
  <c r="E621" i="77"/>
  <c r="R620" i="77"/>
  <c r="L620" i="77"/>
  <c r="Q619" i="77"/>
  <c r="P619" i="77"/>
  <c r="Q618" i="77"/>
  <c r="P618" i="77"/>
  <c r="Q617" i="77"/>
  <c r="P617" i="77"/>
  <c r="Q616" i="77"/>
  <c r="P616" i="77"/>
  <c r="AB615" i="77"/>
  <c r="AM615" i="77" s="1"/>
  <c r="Q615" i="77"/>
  <c r="P615" i="77"/>
  <c r="I615" i="77"/>
  <c r="H615" i="77"/>
  <c r="E615" i="77"/>
  <c r="R614" i="77"/>
  <c r="L614" i="77"/>
  <c r="Q613" i="77"/>
  <c r="P613" i="77"/>
  <c r="Q612" i="77"/>
  <c r="P612" i="77"/>
  <c r="Q611" i="77"/>
  <c r="P611" i="77"/>
  <c r="Q610" i="77"/>
  <c r="P610" i="77"/>
  <c r="AB609" i="77"/>
  <c r="AM609" i="77" s="1"/>
  <c r="I609" i="77" s="1"/>
  <c r="Q609" i="77"/>
  <c r="P609" i="77"/>
  <c r="H609" i="77"/>
  <c r="E609" i="77"/>
  <c r="R608" i="77"/>
  <c r="L608" i="77"/>
  <c r="Q607" i="77"/>
  <c r="P607" i="77"/>
  <c r="Q606" i="77"/>
  <c r="P606" i="77"/>
  <c r="Q605" i="77"/>
  <c r="P605" i="77"/>
  <c r="Q604" i="77"/>
  <c r="P604" i="77"/>
  <c r="AB603" i="77"/>
  <c r="AM603" i="77" s="1"/>
  <c r="I603" i="77" s="1"/>
  <c r="Q603" i="77"/>
  <c r="P603" i="77"/>
  <c r="H603" i="77"/>
  <c r="E603" i="77"/>
  <c r="R602" i="77"/>
  <c r="L602" i="77"/>
  <c r="Q601" i="77"/>
  <c r="P601" i="77"/>
  <c r="Q600" i="77"/>
  <c r="P600" i="77"/>
  <c r="Q599" i="77"/>
  <c r="P599" i="77"/>
  <c r="Q598" i="77"/>
  <c r="P598" i="77"/>
  <c r="AW597" i="77"/>
  <c r="AB597" i="77"/>
  <c r="AM597" i="77" s="1"/>
  <c r="I597" i="77" s="1"/>
  <c r="J597" i="77" s="1"/>
  <c r="Q597" i="77"/>
  <c r="P597" i="77"/>
  <c r="H597" i="77"/>
  <c r="E597" i="77"/>
  <c r="R596" i="77"/>
  <c r="P850" i="77" s="1"/>
  <c r="L596" i="77"/>
  <c r="Q595" i="77"/>
  <c r="P595" i="77"/>
  <c r="Q594" i="77"/>
  <c r="P594" i="77"/>
  <c r="Q593" i="77"/>
  <c r="P593" i="77"/>
  <c r="Q592" i="77"/>
  <c r="P592" i="77"/>
  <c r="AB591" i="77"/>
  <c r="AM591" i="77" s="1"/>
  <c r="I591" i="77" s="1"/>
  <c r="Q591" i="77"/>
  <c r="P591" i="77"/>
  <c r="H591" i="77"/>
  <c r="J591" i="77" s="1"/>
  <c r="E591" i="77"/>
  <c r="R590" i="77"/>
  <c r="L590" i="77"/>
  <c r="Q589" i="77"/>
  <c r="P589" i="77"/>
  <c r="Q588" i="77"/>
  <c r="P588" i="77"/>
  <c r="Q587" i="77"/>
  <c r="P587" i="77"/>
  <c r="Q586" i="77"/>
  <c r="P586" i="77"/>
  <c r="AB585" i="77"/>
  <c r="AM585" i="77" s="1"/>
  <c r="I585" i="77" s="1"/>
  <c r="J585" i="77" s="1"/>
  <c r="Q585" i="77"/>
  <c r="P585" i="77"/>
  <c r="H585" i="77"/>
  <c r="AW585" i="77" s="1"/>
  <c r="E585" i="77"/>
  <c r="R584" i="77"/>
  <c r="L584" i="77"/>
  <c r="Q583" i="77"/>
  <c r="P583" i="77"/>
  <c r="Q582" i="77"/>
  <c r="P582" i="77"/>
  <c r="Q581" i="77"/>
  <c r="P581" i="77"/>
  <c r="Q580" i="77"/>
  <c r="P580" i="77"/>
  <c r="AM579" i="77"/>
  <c r="I579" i="77" s="1"/>
  <c r="AB579" i="77"/>
  <c r="Q579" i="77"/>
  <c r="P579" i="77"/>
  <c r="H579" i="77"/>
  <c r="AW579" i="77" s="1"/>
  <c r="E579" i="77"/>
  <c r="R578" i="77"/>
  <c r="L578" i="77"/>
  <c r="Q577" i="77"/>
  <c r="P577" i="77"/>
  <c r="Q576" i="77"/>
  <c r="P576" i="77"/>
  <c r="Q575" i="77"/>
  <c r="P575" i="77"/>
  <c r="Q574" i="77"/>
  <c r="P574" i="77"/>
  <c r="AB573" i="77"/>
  <c r="AM573" i="77" s="1"/>
  <c r="I573" i="77" s="1"/>
  <c r="Q573" i="77"/>
  <c r="P573" i="77"/>
  <c r="H573" i="77"/>
  <c r="E573" i="77"/>
  <c r="R572" i="77"/>
  <c r="L572" i="77"/>
  <c r="Q571" i="77"/>
  <c r="P571" i="77"/>
  <c r="D571" i="77"/>
  <c r="Q570" i="77"/>
  <c r="P570" i="77"/>
  <c r="Q569" i="77"/>
  <c r="P569" i="77"/>
  <c r="Q568" i="77"/>
  <c r="P568" i="77"/>
  <c r="AB567" i="77"/>
  <c r="AM567" i="77" s="1"/>
  <c r="Q567" i="77"/>
  <c r="P567" i="77"/>
  <c r="I567" i="77"/>
  <c r="H567" i="77"/>
  <c r="E567" i="77"/>
  <c r="R566" i="77"/>
  <c r="L566" i="77"/>
  <c r="Q565" i="77"/>
  <c r="P565" i="77"/>
  <c r="D565" i="77"/>
  <c r="Q564" i="77"/>
  <c r="P564" i="77"/>
  <c r="Q563" i="77"/>
  <c r="P563" i="77"/>
  <c r="Q562" i="77"/>
  <c r="P562" i="77"/>
  <c r="AB561" i="77"/>
  <c r="AM561" i="77" s="1"/>
  <c r="I561" i="77" s="1"/>
  <c r="Q561" i="77"/>
  <c r="P561" i="77"/>
  <c r="H561" i="77"/>
  <c r="E561" i="77"/>
  <c r="R560" i="77"/>
  <c r="L560" i="77"/>
  <c r="Q559" i="77"/>
  <c r="P559" i="77"/>
  <c r="Q558" i="77"/>
  <c r="P558" i="77"/>
  <c r="Q557" i="77"/>
  <c r="P557" i="77"/>
  <c r="Q556" i="77"/>
  <c r="P556" i="77"/>
  <c r="AW555" i="77"/>
  <c r="AB555" i="77"/>
  <c r="AM555" i="77" s="1"/>
  <c r="I555" i="77" s="1"/>
  <c r="Q555" i="77"/>
  <c r="P555" i="77"/>
  <c r="H555" i="77"/>
  <c r="E555" i="77"/>
  <c r="R554" i="77"/>
  <c r="L554" i="77"/>
  <c r="Q553" i="77"/>
  <c r="P553" i="77"/>
  <c r="Q552" i="77"/>
  <c r="P552" i="77"/>
  <c r="Q551" i="77"/>
  <c r="P551" i="77"/>
  <c r="Q550" i="77"/>
  <c r="P550" i="77"/>
  <c r="AB549" i="77"/>
  <c r="AM549" i="77" s="1"/>
  <c r="I549" i="77" s="1"/>
  <c r="Q549" i="77"/>
  <c r="P549" i="77"/>
  <c r="H549" i="77"/>
  <c r="AW549" i="77" s="1"/>
  <c r="E549" i="77"/>
  <c r="R548" i="77"/>
  <c r="P842" i="77" s="1"/>
  <c r="L548" i="77"/>
  <c r="Q547" i="77"/>
  <c r="P547" i="77"/>
  <c r="Q546" i="77"/>
  <c r="P546" i="77"/>
  <c r="Q545" i="77"/>
  <c r="P545" i="77"/>
  <c r="Q544" i="77"/>
  <c r="P544" i="77"/>
  <c r="AB543" i="77"/>
  <c r="AM543" i="77" s="1"/>
  <c r="I543" i="77" s="1"/>
  <c r="J543" i="77" s="1"/>
  <c r="Q543" i="77"/>
  <c r="P543" i="77"/>
  <c r="H543" i="77"/>
  <c r="AW543" i="77" s="1"/>
  <c r="E543" i="77"/>
  <c r="R542" i="77"/>
  <c r="L542" i="77"/>
  <c r="Q541" i="77"/>
  <c r="P541" i="77"/>
  <c r="Q540" i="77"/>
  <c r="P540" i="77"/>
  <c r="Q539" i="77"/>
  <c r="P539" i="77"/>
  <c r="Q538" i="77"/>
  <c r="P538" i="77"/>
  <c r="AB537" i="77"/>
  <c r="AM537" i="77" s="1"/>
  <c r="I537" i="77" s="1"/>
  <c r="Q537" i="77"/>
  <c r="P537" i="77"/>
  <c r="H537" i="77"/>
  <c r="E537" i="77"/>
  <c r="R536" i="77"/>
  <c r="L536" i="77"/>
  <c r="Q535" i="77"/>
  <c r="P535" i="77"/>
  <c r="Q534" i="77"/>
  <c r="P534" i="77"/>
  <c r="Q533" i="77"/>
  <c r="P533" i="77"/>
  <c r="Q532" i="77"/>
  <c r="P532" i="77"/>
  <c r="AW531" i="77"/>
  <c r="AM531" i="77"/>
  <c r="I531" i="77" s="1"/>
  <c r="J531" i="77" s="1"/>
  <c r="AB531" i="77"/>
  <c r="Q531" i="77"/>
  <c r="P531" i="77"/>
  <c r="H531" i="77"/>
  <c r="E531" i="77"/>
  <c r="R530" i="77"/>
  <c r="L530" i="77"/>
  <c r="Q529" i="77"/>
  <c r="P529" i="77"/>
  <c r="Q528" i="77"/>
  <c r="P528" i="77"/>
  <c r="Q527" i="77"/>
  <c r="P527" i="77"/>
  <c r="Q526" i="77"/>
  <c r="P526" i="77"/>
  <c r="AB525" i="77"/>
  <c r="AM525" i="77" s="1"/>
  <c r="I525" i="77" s="1"/>
  <c r="Q525" i="77"/>
  <c r="P525" i="77"/>
  <c r="H525" i="77"/>
  <c r="AW525" i="77" s="1"/>
  <c r="E525" i="77"/>
  <c r="R524" i="77"/>
  <c r="L524" i="77"/>
  <c r="Q523" i="77"/>
  <c r="P523" i="77"/>
  <c r="Q522" i="77"/>
  <c r="P522" i="77"/>
  <c r="Q521" i="77"/>
  <c r="P521" i="77"/>
  <c r="Q520" i="77"/>
  <c r="P520" i="77"/>
  <c r="AB519" i="77"/>
  <c r="AM519" i="77" s="1"/>
  <c r="Q519" i="77"/>
  <c r="P519" i="77"/>
  <c r="I519" i="77"/>
  <c r="H519" i="77"/>
  <c r="E519" i="77"/>
  <c r="R518" i="77"/>
  <c r="L518" i="77"/>
  <c r="Q517" i="77"/>
  <c r="P517" i="77"/>
  <c r="Q516" i="77"/>
  <c r="P516" i="77"/>
  <c r="Q515" i="77"/>
  <c r="P515" i="77"/>
  <c r="Q514" i="77"/>
  <c r="P514" i="77"/>
  <c r="AM513" i="77"/>
  <c r="I513" i="77" s="1"/>
  <c r="AB513" i="77"/>
  <c r="Q513" i="77"/>
  <c r="P513" i="77"/>
  <c r="H513" i="77"/>
  <c r="AW513" i="77" s="1"/>
  <c r="E513" i="77"/>
  <c r="R512" i="77"/>
  <c r="L512" i="77"/>
  <c r="Q511" i="77"/>
  <c r="P511" i="77"/>
  <c r="Q510" i="77"/>
  <c r="P510" i="77"/>
  <c r="Q509" i="77"/>
  <c r="P509" i="77"/>
  <c r="Q508" i="77"/>
  <c r="P508" i="77"/>
  <c r="AW507" i="77"/>
  <c r="AM507" i="77"/>
  <c r="I507" i="77" s="1"/>
  <c r="AB507" i="77"/>
  <c r="Q507" i="77"/>
  <c r="P507" i="77"/>
  <c r="H507" i="77"/>
  <c r="E507" i="77"/>
  <c r="R506" i="77"/>
  <c r="L506" i="77"/>
  <c r="Q505" i="77"/>
  <c r="P505" i="77"/>
  <c r="Q504" i="77"/>
  <c r="P504" i="77"/>
  <c r="Q503" i="77"/>
  <c r="P503" i="77"/>
  <c r="Q502" i="77"/>
  <c r="P502" i="77"/>
  <c r="AW501" i="77"/>
  <c r="AB501" i="77"/>
  <c r="AM501" i="77" s="1"/>
  <c r="I501" i="77" s="1"/>
  <c r="Q501" i="77"/>
  <c r="P501" i="77"/>
  <c r="H501" i="77"/>
  <c r="E501" i="77"/>
  <c r="R500" i="77"/>
  <c r="L500" i="77"/>
  <c r="Q499" i="77"/>
  <c r="P499" i="77"/>
  <c r="Q498" i="77"/>
  <c r="P498" i="77"/>
  <c r="Q497" i="77"/>
  <c r="P497" i="77"/>
  <c r="Q496" i="77"/>
  <c r="P496" i="77"/>
  <c r="AB495" i="77"/>
  <c r="AM495" i="77" s="1"/>
  <c r="I495" i="77" s="1"/>
  <c r="Q495" i="77"/>
  <c r="P495" i="77"/>
  <c r="H495" i="77"/>
  <c r="E495" i="77"/>
  <c r="R494" i="77"/>
  <c r="L494" i="77"/>
  <c r="Q493" i="77"/>
  <c r="P493" i="77"/>
  <c r="Q492" i="77"/>
  <c r="P492" i="77"/>
  <c r="Q491" i="77"/>
  <c r="P491" i="77"/>
  <c r="Q490" i="77"/>
  <c r="P490" i="77"/>
  <c r="AB489" i="77"/>
  <c r="AM489" i="77" s="1"/>
  <c r="I489" i="77" s="1"/>
  <c r="Q489" i="77"/>
  <c r="P489" i="77"/>
  <c r="J489" i="77"/>
  <c r="H489" i="77"/>
  <c r="AW489" i="77" s="1"/>
  <c r="E489" i="77"/>
  <c r="R488" i="77"/>
  <c r="L488" i="77"/>
  <c r="Q487" i="77"/>
  <c r="P487" i="77"/>
  <c r="Q486" i="77"/>
  <c r="P486" i="77"/>
  <c r="Q485" i="77"/>
  <c r="P485" i="77"/>
  <c r="Q484" i="77"/>
  <c r="P484" i="77"/>
  <c r="AB483" i="77"/>
  <c r="AM483" i="77" s="1"/>
  <c r="I483" i="77" s="1"/>
  <c r="Q483" i="77"/>
  <c r="P483" i="77"/>
  <c r="H483" i="77"/>
  <c r="E483" i="77"/>
  <c r="R482" i="77"/>
  <c r="L482" i="77"/>
  <c r="Q481" i="77"/>
  <c r="P481" i="77"/>
  <c r="Q480" i="77"/>
  <c r="P480" i="77"/>
  <c r="Q479" i="77"/>
  <c r="P479" i="77"/>
  <c r="Q478" i="77"/>
  <c r="P478" i="77"/>
  <c r="AM477" i="77"/>
  <c r="I477" i="77" s="1"/>
  <c r="AB477" i="77"/>
  <c r="Q477" i="77"/>
  <c r="P477" i="77"/>
  <c r="H477" i="77"/>
  <c r="E477" i="77"/>
  <c r="R476" i="77"/>
  <c r="L476" i="77"/>
  <c r="Q475" i="77"/>
  <c r="P475" i="77"/>
  <c r="Q474" i="77"/>
  <c r="P474" i="77"/>
  <c r="Q473" i="77"/>
  <c r="P473" i="77"/>
  <c r="Q472" i="77"/>
  <c r="P472" i="77"/>
  <c r="AW471" i="77"/>
  <c r="AB471" i="77"/>
  <c r="AM471" i="77" s="1"/>
  <c r="I471" i="77" s="1"/>
  <c r="Q471" i="77"/>
  <c r="P471" i="77"/>
  <c r="H471" i="77"/>
  <c r="E471" i="77"/>
  <c r="R470" i="77"/>
  <c r="L470" i="77"/>
  <c r="Q469" i="77"/>
  <c r="P469" i="77"/>
  <c r="Q468" i="77"/>
  <c r="P468" i="77"/>
  <c r="Q467" i="77"/>
  <c r="P467" i="77"/>
  <c r="Q466" i="77"/>
  <c r="P466" i="77"/>
  <c r="AW465" i="77"/>
  <c r="AM465" i="77"/>
  <c r="I465" i="77" s="1"/>
  <c r="AB465" i="77"/>
  <c r="Q465" i="77"/>
  <c r="P465" i="77"/>
  <c r="H465" i="77"/>
  <c r="E465" i="77"/>
  <c r="R464" i="77"/>
  <c r="P828" i="77" s="1"/>
  <c r="L464" i="77"/>
  <c r="Q463" i="77"/>
  <c r="P463" i="77"/>
  <c r="Q462" i="77"/>
  <c r="P462" i="77"/>
  <c r="Q461" i="77"/>
  <c r="P461" i="77"/>
  <c r="Q460" i="77"/>
  <c r="P460" i="77"/>
  <c r="AB459" i="77"/>
  <c r="AM459" i="77" s="1"/>
  <c r="I459" i="77" s="1"/>
  <c r="Q459" i="77"/>
  <c r="P459" i="77"/>
  <c r="H459" i="77"/>
  <c r="AW459" i="77" s="1"/>
  <c r="E459" i="77"/>
  <c r="R458" i="77"/>
  <c r="L458" i="77"/>
  <c r="AW453" i="77"/>
  <c r="AB453" i="77"/>
  <c r="AM453" i="77" s="1"/>
  <c r="I453" i="77" s="1"/>
  <c r="H453" i="77"/>
  <c r="E453" i="77"/>
  <c r="R452" i="77"/>
  <c r="L452" i="77"/>
  <c r="Q451" i="77"/>
  <c r="P451" i="77"/>
  <c r="Q450" i="77"/>
  <c r="P450" i="77"/>
  <c r="Q449" i="77"/>
  <c r="P449" i="77"/>
  <c r="Q448" i="77"/>
  <c r="P448" i="77"/>
  <c r="AW447" i="77"/>
  <c r="AM447" i="77"/>
  <c r="I447" i="77" s="1"/>
  <c r="AB447" i="77"/>
  <c r="Q447" i="77"/>
  <c r="P447" i="77"/>
  <c r="H447" i="77"/>
  <c r="E447" i="77"/>
  <c r="R446" i="77"/>
  <c r="L446" i="77"/>
  <c r="Q445" i="77"/>
  <c r="P445" i="77"/>
  <c r="Q444" i="77"/>
  <c r="P444" i="77"/>
  <c r="Q443" i="77"/>
  <c r="P443" i="77"/>
  <c r="Q442" i="77"/>
  <c r="P442" i="77"/>
  <c r="AB441" i="77"/>
  <c r="AM441" i="77" s="1"/>
  <c r="I441" i="77" s="1"/>
  <c r="Q441" i="77"/>
  <c r="P441" i="77"/>
  <c r="H441" i="77"/>
  <c r="E441" i="77"/>
  <c r="R440" i="77"/>
  <c r="L440" i="77"/>
  <c r="Q439" i="77"/>
  <c r="P439" i="77"/>
  <c r="Q438" i="77"/>
  <c r="P438" i="77"/>
  <c r="Q437" i="77"/>
  <c r="P437" i="77"/>
  <c r="Q436" i="77"/>
  <c r="P436" i="77"/>
  <c r="AB435" i="77"/>
  <c r="AM435" i="77" s="1"/>
  <c r="I435" i="77" s="1"/>
  <c r="Q435" i="77"/>
  <c r="P435" i="77"/>
  <c r="H435" i="77"/>
  <c r="AW435" i="77" s="1"/>
  <c r="E435" i="77"/>
  <c r="A435" i="77"/>
  <c r="A441" i="77" s="1"/>
  <c r="A447" i="77" s="1"/>
  <c r="A453" i="77" s="1"/>
  <c r="A459" i="77" s="1"/>
  <c r="A465" i="77" s="1"/>
  <c r="A471" i="77" s="1"/>
  <c r="A477" i="77" s="1"/>
  <c r="A483" i="77" s="1"/>
  <c r="A489" i="77" s="1"/>
  <c r="A495" i="77" s="1"/>
  <c r="A501" i="77" s="1"/>
  <c r="A507" i="77" s="1"/>
  <c r="A513" i="77" s="1"/>
  <c r="A519" i="77" s="1"/>
  <c r="A525" i="77" s="1"/>
  <c r="A531" i="77" s="1"/>
  <c r="A537" i="77" s="1"/>
  <c r="A543" i="77" s="1"/>
  <c r="A549" i="77" s="1"/>
  <c r="A555" i="77" s="1"/>
  <c r="A561" i="77" s="1"/>
  <c r="A567" i="77" s="1"/>
  <c r="A573" i="77" s="1"/>
  <c r="A579" i="77" s="1"/>
  <c r="A585" i="77" s="1"/>
  <c r="A591" i="77" s="1"/>
  <c r="A597" i="77" s="1"/>
  <c r="A603" i="77" s="1"/>
  <c r="A609" i="77" s="1"/>
  <c r="A615" i="77" s="1"/>
  <c r="A621" i="77" s="1"/>
  <c r="A627" i="77" s="1"/>
  <c r="R434" i="77"/>
  <c r="L434" i="77"/>
  <c r="Q433" i="77"/>
  <c r="P433" i="77"/>
  <c r="Q432" i="77"/>
  <c r="P432" i="77"/>
  <c r="Q431" i="77"/>
  <c r="P431" i="77"/>
  <c r="Q430" i="77"/>
  <c r="P430" i="77"/>
  <c r="AM429" i="77"/>
  <c r="I429" i="77" s="1"/>
  <c r="AB429" i="77"/>
  <c r="Q429" i="77"/>
  <c r="P429" i="77"/>
  <c r="H429" i="77"/>
  <c r="AW429" i="77" s="1"/>
  <c r="E429" i="77"/>
  <c r="R428" i="77"/>
  <c r="L428" i="77"/>
  <c r="Q427" i="77"/>
  <c r="P427" i="77"/>
  <c r="Q426" i="77"/>
  <c r="P426" i="77"/>
  <c r="Q425" i="77"/>
  <c r="P425" i="77"/>
  <c r="Q424" i="77"/>
  <c r="P424" i="77"/>
  <c r="AB423" i="77"/>
  <c r="AM423" i="77" s="1"/>
  <c r="I423" i="77" s="1"/>
  <c r="Q423" i="77"/>
  <c r="P423" i="77"/>
  <c r="H423" i="77"/>
  <c r="E423" i="77"/>
  <c r="A423" i="77"/>
  <c r="A429" i="77" s="1"/>
  <c r="R422" i="77"/>
  <c r="L422" i="77"/>
  <c r="Q421" i="77"/>
  <c r="P421" i="77"/>
  <c r="Q420" i="77"/>
  <c r="P420" i="77"/>
  <c r="Q419" i="77"/>
  <c r="P419" i="77"/>
  <c r="Q418" i="77"/>
  <c r="P418" i="77"/>
  <c r="AW417" i="77"/>
  <c r="AB417" i="77"/>
  <c r="AM417" i="77" s="1"/>
  <c r="I417" i="77" s="1"/>
  <c r="Q417" i="77"/>
  <c r="P417" i="77"/>
  <c r="H417" i="77"/>
  <c r="J417" i="77" s="1"/>
  <c r="E417" i="77"/>
  <c r="R409" i="77"/>
  <c r="L409" i="77"/>
  <c r="Q408" i="77"/>
  <c r="P408" i="77"/>
  <c r="Q407" i="77"/>
  <c r="P407" i="77"/>
  <c r="Q406" i="77"/>
  <c r="P406" i="77"/>
  <c r="AM405" i="77"/>
  <c r="J405" i="77" s="1"/>
  <c r="Q405" i="77"/>
  <c r="P405" i="77"/>
  <c r="G405" i="77"/>
  <c r="E897" i="77" s="1"/>
  <c r="R404" i="77"/>
  <c r="L404" i="77"/>
  <c r="Q403" i="77"/>
  <c r="P403" i="77"/>
  <c r="Q402" i="77"/>
  <c r="P402" i="77"/>
  <c r="Q401" i="77"/>
  <c r="P401" i="77"/>
  <c r="AM400" i="77"/>
  <c r="Q400" i="77"/>
  <c r="P400" i="77"/>
  <c r="J400" i="77"/>
  <c r="G400" i="77"/>
  <c r="E896" i="77" s="1"/>
  <c r="R399" i="77"/>
  <c r="L399" i="77"/>
  <c r="Q398" i="77"/>
  <c r="P398" i="77"/>
  <c r="Q397" i="77"/>
  <c r="P397" i="77"/>
  <c r="Q396" i="77"/>
  <c r="P396" i="77"/>
  <c r="AM395" i="77"/>
  <c r="J395" i="77" s="1"/>
  <c r="Q395" i="77"/>
  <c r="P395" i="77"/>
  <c r="G395" i="77"/>
  <c r="E895" i="77" s="1"/>
  <c r="R394" i="77"/>
  <c r="L394" i="77"/>
  <c r="Q393" i="77"/>
  <c r="P393" i="77"/>
  <c r="Q392" i="77"/>
  <c r="P392" i="77"/>
  <c r="Q391" i="77"/>
  <c r="P391" i="77"/>
  <c r="AM390" i="77"/>
  <c r="J390" i="77" s="1"/>
  <c r="Q390" i="77"/>
  <c r="P390" i="77"/>
  <c r="G390" i="77"/>
  <c r="E894" i="77" s="1"/>
  <c r="R389" i="77"/>
  <c r="L389" i="77"/>
  <c r="Q388" i="77"/>
  <c r="P388" i="77"/>
  <c r="Q387" i="77"/>
  <c r="P387" i="77"/>
  <c r="Q386" i="77"/>
  <c r="P386" i="77"/>
  <c r="AM385" i="77"/>
  <c r="J385" i="77" s="1"/>
  <c r="Q385" i="77"/>
  <c r="P385" i="77"/>
  <c r="G385" i="77"/>
  <c r="E893" i="77" s="1"/>
  <c r="AB379" i="77"/>
  <c r="AM379" i="77" s="1"/>
  <c r="J379" i="77" s="1"/>
  <c r="Q379" i="77"/>
  <c r="P379" i="77"/>
  <c r="G379" i="77"/>
  <c r="E887" i="77" s="1"/>
  <c r="AB378" i="77"/>
  <c r="AM378" i="77" s="1"/>
  <c r="J378" i="77" s="1"/>
  <c r="Q378" i="77"/>
  <c r="P378" i="77"/>
  <c r="G378" i="77"/>
  <c r="E886" i="77" s="1"/>
  <c r="AB377" i="77"/>
  <c r="AM377" i="77" s="1"/>
  <c r="J377" i="77" s="1"/>
  <c r="Q377" i="77"/>
  <c r="P377" i="77"/>
  <c r="G377" i="77"/>
  <c r="E885" i="77" s="1"/>
  <c r="AM376" i="77"/>
  <c r="J376" i="77" s="1"/>
  <c r="AB376" i="77"/>
  <c r="Q376" i="77"/>
  <c r="P376" i="77"/>
  <c r="G376" i="77"/>
  <c r="E884" i="77" s="1"/>
  <c r="AB375" i="77"/>
  <c r="AM375" i="77" s="1"/>
  <c r="Q375" i="77"/>
  <c r="P375" i="77"/>
  <c r="J375" i="77"/>
  <c r="G375" i="77"/>
  <c r="E883" i="77" s="1"/>
  <c r="AB374" i="77"/>
  <c r="AM374" i="77" s="1"/>
  <c r="J374" i="77" s="1"/>
  <c r="Q374" i="77"/>
  <c r="P374" i="77"/>
  <c r="G374" i="77"/>
  <c r="E882" i="77" s="1"/>
  <c r="AB373" i="77"/>
  <c r="AM373" i="77" s="1"/>
  <c r="Q373" i="77"/>
  <c r="P373" i="77"/>
  <c r="J373" i="77"/>
  <c r="G373" i="77"/>
  <c r="E881" i="77" s="1"/>
  <c r="R372" i="77"/>
  <c r="L372" i="77"/>
  <c r="Q371" i="77"/>
  <c r="P371" i="77"/>
  <c r="Q370" i="77"/>
  <c r="P370" i="77"/>
  <c r="Q369" i="77"/>
  <c r="P369" i="77"/>
  <c r="Q367" i="77"/>
  <c r="P367" i="77"/>
  <c r="AM366" i="77"/>
  <c r="J366" i="77" s="1"/>
  <c r="AB366" i="77"/>
  <c r="Q366" i="77"/>
  <c r="P366" i="77"/>
  <c r="G366" i="77"/>
  <c r="E880" i="77" s="1"/>
  <c r="R365" i="77"/>
  <c r="P879" i="77" s="1"/>
  <c r="L365" i="77"/>
  <c r="Q364" i="77"/>
  <c r="P364" i="77"/>
  <c r="Q363" i="77"/>
  <c r="P363" i="77"/>
  <c r="Q361" i="77"/>
  <c r="P361" i="77"/>
  <c r="Q360" i="77"/>
  <c r="P360" i="77"/>
  <c r="AM359" i="77"/>
  <c r="J359" i="77" s="1"/>
  <c r="AB359" i="77"/>
  <c r="Q359" i="77"/>
  <c r="P359" i="77"/>
  <c r="G359" i="77"/>
  <c r="E879" i="77" s="1"/>
  <c r="R358" i="77"/>
  <c r="P878" i="77" s="1"/>
  <c r="L358" i="77"/>
  <c r="Q357" i="77"/>
  <c r="P357" i="77"/>
  <c r="Q356" i="77"/>
  <c r="P356" i="77"/>
  <c r="Q355" i="77"/>
  <c r="P355" i="77"/>
  <c r="Q353" i="77"/>
  <c r="P353" i="77"/>
  <c r="AB352" i="77"/>
  <c r="AM352" i="77" s="1"/>
  <c r="J352" i="77" s="1"/>
  <c r="Q352" i="77"/>
  <c r="P352" i="77"/>
  <c r="G352" i="77"/>
  <c r="E878" i="77" s="1"/>
  <c r="R351" i="77"/>
  <c r="L351" i="77"/>
  <c r="Q350" i="77"/>
  <c r="P350" i="77"/>
  <c r="Q349" i="77"/>
  <c r="P349" i="77"/>
  <c r="Q348" i="77"/>
  <c r="P348" i="77"/>
  <c r="Q346" i="77"/>
  <c r="P346" i="77"/>
  <c r="AB345" i="77"/>
  <c r="AM345" i="77" s="1"/>
  <c r="J345" i="77" s="1"/>
  <c r="Q345" i="77"/>
  <c r="P345" i="77"/>
  <c r="G345" i="77"/>
  <c r="E877" i="77" s="1"/>
  <c r="R344" i="77"/>
  <c r="L344" i="77"/>
  <c r="Q343" i="77"/>
  <c r="P343" i="77"/>
  <c r="Q342" i="77"/>
  <c r="P342" i="77"/>
  <c r="Q341" i="77"/>
  <c r="P341" i="77"/>
  <c r="Q340" i="77"/>
  <c r="P340" i="77"/>
  <c r="Q339" i="77"/>
  <c r="P339" i="77"/>
  <c r="AB338" i="77"/>
  <c r="AM338" i="77" s="1"/>
  <c r="J338" i="77" s="1"/>
  <c r="Q338" i="77"/>
  <c r="P338" i="77"/>
  <c r="G338" i="77"/>
  <c r="E876" i="77" s="1"/>
  <c r="R337" i="77"/>
  <c r="P875" i="77" s="1"/>
  <c r="L337" i="77"/>
  <c r="Q336" i="77"/>
  <c r="P336" i="77"/>
  <c r="Q335" i="77"/>
  <c r="P335" i="77"/>
  <c r="Q334" i="77"/>
  <c r="P334" i="77"/>
  <c r="Q333" i="77"/>
  <c r="P333" i="77"/>
  <c r="Q332" i="77"/>
  <c r="P332" i="77"/>
  <c r="AB331" i="77"/>
  <c r="AM331" i="77" s="1"/>
  <c r="J331" i="77" s="1"/>
  <c r="Q331" i="77"/>
  <c r="P331" i="77"/>
  <c r="G331" i="77"/>
  <c r="E875" i="77" s="1"/>
  <c r="R330" i="77"/>
  <c r="L330" i="77"/>
  <c r="Q329" i="77"/>
  <c r="P329" i="77"/>
  <c r="Q328" i="77"/>
  <c r="P328" i="77"/>
  <c r="Q327" i="77"/>
  <c r="P327" i="77"/>
  <c r="Q326" i="77"/>
  <c r="P326" i="77"/>
  <c r="Q325" i="77"/>
  <c r="P325" i="77"/>
  <c r="AB324" i="77"/>
  <c r="AM324" i="77" s="1"/>
  <c r="J324" i="77" s="1"/>
  <c r="Q324" i="77"/>
  <c r="P324" i="77"/>
  <c r="G324" i="77"/>
  <c r="E874" i="77" s="1"/>
  <c r="R323" i="77"/>
  <c r="P873" i="77" s="1"/>
  <c r="L323" i="77"/>
  <c r="Q322" i="77"/>
  <c r="P322" i="77"/>
  <c r="Q321" i="77"/>
  <c r="P321" i="77"/>
  <c r="Q320" i="77"/>
  <c r="P320" i="77"/>
  <c r="Q319" i="77"/>
  <c r="P319" i="77"/>
  <c r="Q318" i="77"/>
  <c r="P318" i="77"/>
  <c r="AB317" i="77"/>
  <c r="AM317" i="77" s="1"/>
  <c r="J317" i="77" s="1"/>
  <c r="Q317" i="77"/>
  <c r="P317" i="77"/>
  <c r="G317" i="77"/>
  <c r="E873" i="77" s="1"/>
  <c r="R316" i="77"/>
  <c r="L316" i="77"/>
  <c r="Q315" i="77"/>
  <c r="P315" i="77"/>
  <c r="Q314" i="77"/>
  <c r="P314" i="77"/>
  <c r="Q313" i="77"/>
  <c r="P313" i="77"/>
  <c r="Q312" i="77"/>
  <c r="P312" i="77"/>
  <c r="Q311" i="77"/>
  <c r="P311" i="77"/>
  <c r="AB310" i="77"/>
  <c r="AM310" i="77" s="1"/>
  <c r="J310" i="77" s="1"/>
  <c r="Q310" i="77"/>
  <c r="P310" i="77"/>
  <c r="G310" i="77"/>
  <c r="E872" i="77" s="1"/>
  <c r="A310" i="77"/>
  <c r="A317" i="77" s="1"/>
  <c r="A324" i="77" s="1"/>
  <c r="A331" i="77" s="1"/>
  <c r="A338" i="77" s="1"/>
  <c r="A345" i="77" s="1"/>
  <c r="A352" i="77" s="1"/>
  <c r="A359" i="77" s="1"/>
  <c r="A366" i="77" s="1"/>
  <c r="A373" i="77" s="1"/>
  <c r="A374" i="77" s="1"/>
  <c r="A375" i="77" s="1"/>
  <c r="A376" i="77" s="1"/>
  <c r="A377" i="77" s="1"/>
  <c r="A378" i="77" s="1"/>
  <c r="A379" i="77" s="1"/>
  <c r="R309" i="77"/>
  <c r="L309" i="77"/>
  <c r="Q308" i="77"/>
  <c r="P308" i="77"/>
  <c r="Q307" i="77"/>
  <c r="P307" i="77"/>
  <c r="Q306" i="77"/>
  <c r="P306" i="77"/>
  <c r="Q305" i="77"/>
  <c r="P305" i="77"/>
  <c r="Q304" i="77"/>
  <c r="P304" i="77"/>
  <c r="AB303" i="77"/>
  <c r="AM303" i="77" s="1"/>
  <c r="J303" i="77" s="1"/>
  <c r="Q303" i="77"/>
  <c r="P303" i="77"/>
  <c r="G303" i="77"/>
  <c r="E871" i="77" s="1"/>
  <c r="R301" i="77"/>
  <c r="L301" i="77"/>
  <c r="Q300" i="77"/>
  <c r="P300" i="77"/>
  <c r="Q299" i="77"/>
  <c r="P299" i="77"/>
  <c r="Q298" i="77"/>
  <c r="P298" i="77"/>
  <c r="Q297" i="77"/>
  <c r="P297" i="77"/>
  <c r="AB296" i="77"/>
  <c r="AM296" i="77" s="1"/>
  <c r="J296" i="77" s="1"/>
  <c r="Q296" i="77"/>
  <c r="P296" i="77"/>
  <c r="G296" i="77"/>
  <c r="E869" i="77" s="1"/>
  <c r="R295" i="77"/>
  <c r="L295" i="77"/>
  <c r="Q294" i="77"/>
  <c r="P294" i="77"/>
  <c r="Q293" i="77"/>
  <c r="P293" i="77"/>
  <c r="Q292" i="77"/>
  <c r="P292" i="77"/>
  <c r="Q291" i="77"/>
  <c r="P291" i="77"/>
  <c r="AM290" i="77"/>
  <c r="J290" i="77" s="1"/>
  <c r="AB290" i="77"/>
  <c r="Q290" i="77"/>
  <c r="P290" i="77"/>
  <c r="G290" i="77"/>
  <c r="E868" i="77" s="1"/>
  <c r="R289" i="77"/>
  <c r="L289" i="77"/>
  <c r="Q288" i="77"/>
  <c r="P288" i="77"/>
  <c r="Q287" i="77"/>
  <c r="P287" i="77"/>
  <c r="Q286" i="77"/>
  <c r="P286" i="77"/>
  <c r="Q285" i="77"/>
  <c r="P285" i="77"/>
  <c r="AM284" i="77"/>
  <c r="J284" i="77" s="1"/>
  <c r="AB284" i="77"/>
  <c r="Q284" i="77"/>
  <c r="P284" i="77"/>
  <c r="G284" i="77"/>
  <c r="E867" i="77" s="1"/>
  <c r="R283" i="77"/>
  <c r="L283" i="77"/>
  <c r="Q282" i="77"/>
  <c r="P282" i="77"/>
  <c r="Q281" i="77"/>
  <c r="P281" i="77"/>
  <c r="Q280" i="77"/>
  <c r="P280" i="77"/>
  <c r="Q279" i="77"/>
  <c r="P279" i="77"/>
  <c r="AB278" i="77"/>
  <c r="AM278" i="77" s="1"/>
  <c r="J278" i="77" s="1"/>
  <c r="Q278" i="77"/>
  <c r="P278" i="77"/>
  <c r="G278" i="77"/>
  <c r="E866" i="77" s="1"/>
  <c r="R277" i="77"/>
  <c r="L277" i="77"/>
  <c r="Q276" i="77"/>
  <c r="P276" i="77"/>
  <c r="Q275" i="77"/>
  <c r="P275" i="77"/>
  <c r="Q274" i="77"/>
  <c r="P274" i="77"/>
  <c r="Q273" i="77"/>
  <c r="P273" i="77"/>
  <c r="AB272" i="77"/>
  <c r="AM272" i="77" s="1"/>
  <c r="J272" i="77" s="1"/>
  <c r="Q272" i="77"/>
  <c r="P272" i="77"/>
  <c r="G272" i="77"/>
  <c r="E865" i="77" s="1"/>
  <c r="R271" i="77"/>
  <c r="L271" i="77"/>
  <c r="Q270" i="77"/>
  <c r="P270" i="77"/>
  <c r="Q269" i="77"/>
  <c r="P269" i="77"/>
  <c r="Q268" i="77"/>
  <c r="P268" i="77"/>
  <c r="Q267" i="77"/>
  <c r="P267" i="77"/>
  <c r="AB266" i="77"/>
  <c r="AM266" i="77" s="1"/>
  <c r="J266" i="77" s="1"/>
  <c r="Q266" i="77"/>
  <c r="P266" i="77"/>
  <c r="G266" i="77"/>
  <c r="E864" i="77" s="1"/>
  <c r="R265" i="77"/>
  <c r="L265" i="77"/>
  <c r="Q264" i="77"/>
  <c r="P264" i="77"/>
  <c r="Q263" i="77"/>
  <c r="P263" i="77"/>
  <c r="Q262" i="77"/>
  <c r="P262" i="77"/>
  <c r="Q261" i="77"/>
  <c r="P261" i="77"/>
  <c r="AB260" i="77"/>
  <c r="AM260" i="77" s="1"/>
  <c r="J260" i="77" s="1"/>
  <c r="Q260" i="77"/>
  <c r="P260" i="77"/>
  <c r="G260" i="77"/>
  <c r="E863" i="77" s="1"/>
  <c r="R259" i="77"/>
  <c r="P862" i="77" s="1"/>
  <c r="L259" i="77"/>
  <c r="Q258" i="77"/>
  <c r="P258" i="77"/>
  <c r="Q257" i="77"/>
  <c r="P257" i="77"/>
  <c r="Q256" i="77"/>
  <c r="P256" i="77"/>
  <c r="Q255" i="77"/>
  <c r="P255" i="77"/>
  <c r="AB254" i="77"/>
  <c r="AM254" i="77" s="1"/>
  <c r="J254" i="77" s="1"/>
  <c r="Q254" i="77"/>
  <c r="P254" i="77"/>
  <c r="G254" i="77"/>
  <c r="E862" i="77" s="1"/>
  <c r="R253" i="77"/>
  <c r="P861" i="77" s="1"/>
  <c r="L253" i="77"/>
  <c r="Q252" i="77"/>
  <c r="P252" i="77"/>
  <c r="Q251" i="77"/>
  <c r="P251" i="77"/>
  <c r="Q250" i="77"/>
  <c r="P250" i="77"/>
  <c r="Q249" i="77"/>
  <c r="P249" i="77"/>
  <c r="AB248" i="77"/>
  <c r="AM248" i="77" s="1"/>
  <c r="J248" i="77" s="1"/>
  <c r="Q248" i="77"/>
  <c r="P248" i="77"/>
  <c r="G248" i="77"/>
  <c r="E861" i="77" s="1"/>
  <c r="R247" i="77"/>
  <c r="L247" i="77"/>
  <c r="Q246" i="77"/>
  <c r="P246" i="77"/>
  <c r="Q245" i="77"/>
  <c r="P245" i="77"/>
  <c r="Q244" i="77"/>
  <c r="P244" i="77"/>
  <c r="Q243" i="77"/>
  <c r="P243" i="77"/>
  <c r="AB242" i="77"/>
  <c r="AM242" i="77" s="1"/>
  <c r="J242" i="77" s="1"/>
  <c r="Q242" i="77"/>
  <c r="P242" i="77"/>
  <c r="G242" i="77"/>
  <c r="E860" i="77" s="1"/>
  <c r="R241" i="77"/>
  <c r="L241" i="77"/>
  <c r="Q240" i="77"/>
  <c r="P240" i="77"/>
  <c r="Q239" i="77"/>
  <c r="P239" i="77"/>
  <c r="Q238" i="77"/>
  <c r="P238" i="77"/>
  <c r="Q237" i="77"/>
  <c r="P237" i="77"/>
  <c r="AB236" i="77"/>
  <c r="AM236" i="77" s="1"/>
  <c r="J236" i="77" s="1"/>
  <c r="Q236" i="77"/>
  <c r="P236" i="77"/>
  <c r="G236" i="77"/>
  <c r="E859" i="77" s="1"/>
  <c r="R235" i="77"/>
  <c r="L235" i="77"/>
  <c r="Q234" i="77"/>
  <c r="P234" i="77"/>
  <c r="Q233" i="77"/>
  <c r="P233" i="77"/>
  <c r="Q232" i="77"/>
  <c r="P232" i="77"/>
  <c r="Q231" i="77"/>
  <c r="P231" i="77"/>
  <c r="AM230" i="77"/>
  <c r="J230" i="77" s="1"/>
  <c r="AB230" i="77"/>
  <c r="Q230" i="77"/>
  <c r="P230" i="77"/>
  <c r="G230" i="77"/>
  <c r="E858" i="77" s="1"/>
  <c r="R228" i="77"/>
  <c r="L228" i="77"/>
  <c r="Q227" i="77"/>
  <c r="P227" i="77"/>
  <c r="Q226" i="77"/>
  <c r="P226" i="77"/>
  <c r="Q225" i="77"/>
  <c r="P225" i="77"/>
  <c r="Q224" i="77"/>
  <c r="P224" i="77"/>
  <c r="AB223" i="77"/>
  <c r="AM223" i="77" s="1"/>
  <c r="J223" i="77" s="1"/>
  <c r="Q223" i="77"/>
  <c r="P223" i="77"/>
  <c r="G223" i="77"/>
  <c r="E856" i="77" s="1"/>
  <c r="R222" i="77"/>
  <c r="L222" i="77"/>
  <c r="Q221" i="77"/>
  <c r="P221" i="77"/>
  <c r="Q220" i="77"/>
  <c r="P220" i="77"/>
  <c r="Q219" i="77"/>
  <c r="P219" i="77"/>
  <c r="Q218" i="77"/>
  <c r="P218" i="77"/>
  <c r="AB217" i="77"/>
  <c r="AM217" i="77" s="1"/>
  <c r="J217" i="77" s="1"/>
  <c r="Q217" i="77"/>
  <c r="P217" i="77"/>
  <c r="G217" i="77"/>
  <c r="E855" i="77" s="1"/>
  <c r="R216" i="77"/>
  <c r="L216" i="77"/>
  <c r="Q215" i="77"/>
  <c r="P215" i="77"/>
  <c r="Q214" i="77"/>
  <c r="P214" i="77"/>
  <c r="Q213" i="77"/>
  <c r="P213" i="77"/>
  <c r="Q212" i="77"/>
  <c r="P212" i="77"/>
  <c r="AB211" i="77"/>
  <c r="AM211" i="77" s="1"/>
  <c r="J211" i="77" s="1"/>
  <c r="Q211" i="77"/>
  <c r="P211" i="77"/>
  <c r="G211" i="77"/>
  <c r="E854" i="77" s="1"/>
  <c r="R210" i="77"/>
  <c r="L210" i="77"/>
  <c r="Q209" i="77"/>
  <c r="P209" i="77"/>
  <c r="Q208" i="77"/>
  <c r="P208" i="77"/>
  <c r="Q207" i="77"/>
  <c r="P207" i="77"/>
  <c r="Q206" i="77"/>
  <c r="P206" i="77"/>
  <c r="AB205" i="77"/>
  <c r="AM205" i="77" s="1"/>
  <c r="J205" i="77" s="1"/>
  <c r="Q205" i="77"/>
  <c r="P205" i="77"/>
  <c r="G205" i="77"/>
  <c r="E853" i="77" s="1"/>
  <c r="R204" i="77"/>
  <c r="L204" i="77"/>
  <c r="Q203" i="77"/>
  <c r="P203" i="77"/>
  <c r="Q202" i="77"/>
  <c r="P202" i="77"/>
  <c r="Q201" i="77"/>
  <c r="P201" i="77"/>
  <c r="Q200" i="77"/>
  <c r="P200" i="77"/>
  <c r="AB199" i="77"/>
  <c r="AM199" i="77" s="1"/>
  <c r="J199" i="77" s="1"/>
  <c r="Q199" i="77"/>
  <c r="P199" i="77"/>
  <c r="G199" i="77"/>
  <c r="E852" i="77" s="1"/>
  <c r="R198" i="77"/>
  <c r="L198" i="77"/>
  <c r="Q197" i="77"/>
  <c r="P197" i="77"/>
  <c r="Q196" i="77"/>
  <c r="P196" i="77"/>
  <c r="Q195" i="77"/>
  <c r="P195" i="77"/>
  <c r="Q194" i="77"/>
  <c r="P194" i="77"/>
  <c r="AM193" i="77"/>
  <c r="J193" i="77" s="1"/>
  <c r="AB193" i="77"/>
  <c r="Q193" i="77"/>
  <c r="P193" i="77"/>
  <c r="G193" i="77"/>
  <c r="E851" i="77" s="1"/>
  <c r="R192" i="77"/>
  <c r="L192" i="77"/>
  <c r="Q191" i="77"/>
  <c r="P191" i="77"/>
  <c r="Q190" i="77"/>
  <c r="P190" i="77"/>
  <c r="Q189" i="77"/>
  <c r="P189" i="77"/>
  <c r="Q188" i="77"/>
  <c r="P188" i="77"/>
  <c r="AB187" i="77"/>
  <c r="AM187" i="77" s="1"/>
  <c r="J187" i="77" s="1"/>
  <c r="Q187" i="77"/>
  <c r="P187" i="77"/>
  <c r="G187" i="77"/>
  <c r="E850" i="77" s="1"/>
  <c r="R186" i="77"/>
  <c r="L186" i="77"/>
  <c r="Q185" i="77"/>
  <c r="P185" i="77"/>
  <c r="Q184" i="77"/>
  <c r="P184" i="77"/>
  <c r="Q183" i="77"/>
  <c r="P183" i="77"/>
  <c r="Q182" i="77"/>
  <c r="P182" i="77"/>
  <c r="AB181" i="77"/>
  <c r="AM181" i="77" s="1"/>
  <c r="J181" i="77" s="1"/>
  <c r="Q181" i="77"/>
  <c r="P181" i="77"/>
  <c r="G181" i="77"/>
  <c r="E849" i="77" s="1"/>
  <c r="R180" i="77"/>
  <c r="L180" i="77"/>
  <c r="Q179" i="77"/>
  <c r="P179" i="77"/>
  <c r="Q178" i="77"/>
  <c r="P178" i="77"/>
  <c r="Q177" i="77"/>
  <c r="P177" i="77"/>
  <c r="Q176" i="77"/>
  <c r="P176" i="77"/>
  <c r="AB175" i="77"/>
  <c r="AM175" i="77" s="1"/>
  <c r="J175" i="77" s="1"/>
  <c r="Q175" i="77"/>
  <c r="P175" i="77"/>
  <c r="G175" i="77"/>
  <c r="E848" i="77" s="1"/>
  <c r="R174" i="77"/>
  <c r="L174" i="77"/>
  <c r="Q173" i="77"/>
  <c r="P173" i="77"/>
  <c r="Q172" i="77"/>
  <c r="P172" i="77"/>
  <c r="Q171" i="77"/>
  <c r="P171" i="77"/>
  <c r="Q170" i="77"/>
  <c r="P170" i="77"/>
  <c r="AB169" i="77"/>
  <c r="AM169" i="77" s="1"/>
  <c r="J169" i="77" s="1"/>
  <c r="Q169" i="77"/>
  <c r="P169" i="77"/>
  <c r="G169" i="77"/>
  <c r="E847" i="77" s="1"/>
  <c r="R168" i="77"/>
  <c r="L168" i="77"/>
  <c r="Q167" i="77"/>
  <c r="P167" i="77"/>
  <c r="Q166" i="77"/>
  <c r="P166" i="77"/>
  <c r="Q165" i="77"/>
  <c r="P165" i="77"/>
  <c r="Q164" i="77"/>
  <c r="P164" i="77"/>
  <c r="AB163" i="77"/>
  <c r="AM163" i="77" s="1"/>
  <c r="J163" i="77" s="1"/>
  <c r="Q163" i="77"/>
  <c r="P163" i="77"/>
  <c r="G163" i="77"/>
  <c r="E846" i="77" s="1"/>
  <c r="R162" i="77"/>
  <c r="L162" i="77"/>
  <c r="Q161" i="77"/>
  <c r="P161" i="77"/>
  <c r="Q160" i="77"/>
  <c r="P160" i="77"/>
  <c r="Q159" i="77"/>
  <c r="P159" i="77"/>
  <c r="Q158" i="77"/>
  <c r="P158" i="77"/>
  <c r="AM157" i="77"/>
  <c r="J157" i="77" s="1"/>
  <c r="AB157" i="77"/>
  <c r="Q157" i="77"/>
  <c r="P157" i="77"/>
  <c r="G157" i="77"/>
  <c r="E845" i="77" s="1"/>
  <c r="R156" i="77"/>
  <c r="P844" i="77" s="1"/>
  <c r="L156" i="77"/>
  <c r="Q155" i="77"/>
  <c r="P155" i="77"/>
  <c r="Q154" i="77"/>
  <c r="P154" i="77"/>
  <c r="Q153" i="77"/>
  <c r="P153" i="77"/>
  <c r="Q152" i="77"/>
  <c r="P152" i="77"/>
  <c r="AB151" i="77"/>
  <c r="AM151" i="77" s="1"/>
  <c r="J151" i="77" s="1"/>
  <c r="Q151" i="77"/>
  <c r="P151" i="77"/>
  <c r="G151" i="77"/>
  <c r="E844" i="77" s="1"/>
  <c r="R150" i="77"/>
  <c r="L150" i="77"/>
  <c r="Q149" i="77"/>
  <c r="P149" i="77"/>
  <c r="Q148" i="77"/>
  <c r="P148" i="77"/>
  <c r="Q147" i="77"/>
  <c r="P147" i="77"/>
  <c r="Q146" i="77"/>
  <c r="P146" i="77"/>
  <c r="AB145" i="77"/>
  <c r="AM145" i="77" s="1"/>
  <c r="J145" i="77" s="1"/>
  <c r="Q145" i="77"/>
  <c r="P145" i="77"/>
  <c r="G145" i="77"/>
  <c r="E843" i="77" s="1"/>
  <c r="R144" i="77"/>
  <c r="L144" i="77"/>
  <c r="Q143" i="77"/>
  <c r="P143" i="77"/>
  <c r="Q142" i="77"/>
  <c r="P142" i="77"/>
  <c r="Q141" i="77"/>
  <c r="P141" i="77"/>
  <c r="Q140" i="77"/>
  <c r="P140" i="77"/>
  <c r="AB139" i="77"/>
  <c r="AM139" i="77" s="1"/>
  <c r="J139" i="77" s="1"/>
  <c r="Q139" i="77"/>
  <c r="P139" i="77"/>
  <c r="G139" i="77"/>
  <c r="E842" i="77" s="1"/>
  <c r="R138" i="77"/>
  <c r="L138" i="77"/>
  <c r="Q137" i="77"/>
  <c r="P137" i="77"/>
  <c r="Q136" i="77"/>
  <c r="P136" i="77"/>
  <c r="Q135" i="77"/>
  <c r="P135" i="77"/>
  <c r="Q134" i="77"/>
  <c r="P134" i="77"/>
  <c r="AM133" i="77"/>
  <c r="J133" i="77" s="1"/>
  <c r="AB133" i="77"/>
  <c r="Q133" i="77"/>
  <c r="P133" i="77"/>
  <c r="G133" i="77"/>
  <c r="E841" i="77" s="1"/>
  <c r="R132" i="77"/>
  <c r="L132" i="77"/>
  <c r="Q131" i="77"/>
  <c r="P131" i="77"/>
  <c r="Q130" i="77"/>
  <c r="P130" i="77"/>
  <c r="Q129" i="77"/>
  <c r="P129" i="77"/>
  <c r="Q128" i="77"/>
  <c r="P128" i="77"/>
  <c r="AB127" i="77"/>
  <c r="AM127" i="77" s="1"/>
  <c r="J127" i="77" s="1"/>
  <c r="Q127" i="77"/>
  <c r="P127" i="77"/>
  <c r="G127" i="77"/>
  <c r="E840" i="77" s="1"/>
  <c r="R126" i="77"/>
  <c r="P839" i="77" s="1"/>
  <c r="L126" i="77"/>
  <c r="Q125" i="77"/>
  <c r="P125" i="77"/>
  <c r="Q124" i="77"/>
  <c r="P124" i="77"/>
  <c r="Q123" i="77"/>
  <c r="P123" i="77"/>
  <c r="Q122" i="77"/>
  <c r="P122" i="77"/>
  <c r="AB121" i="77"/>
  <c r="AM121" i="77" s="1"/>
  <c r="J121" i="77" s="1"/>
  <c r="Q121" i="77"/>
  <c r="P121" i="77"/>
  <c r="G121" i="77"/>
  <c r="E839" i="77" s="1"/>
  <c r="R120" i="77"/>
  <c r="P838" i="77" s="1"/>
  <c r="L120" i="77"/>
  <c r="Q119" i="77"/>
  <c r="P119" i="77"/>
  <c r="Q118" i="77"/>
  <c r="P118" i="77"/>
  <c r="Q117" i="77"/>
  <c r="P117" i="77"/>
  <c r="Q116" i="77"/>
  <c r="P116" i="77"/>
  <c r="AB115" i="77"/>
  <c r="AM115" i="77" s="1"/>
  <c r="Q115" i="77"/>
  <c r="P115" i="77"/>
  <c r="J115" i="77"/>
  <c r="G115" i="77"/>
  <c r="R114" i="77"/>
  <c r="L114" i="77"/>
  <c r="Q113" i="77"/>
  <c r="P113" i="77"/>
  <c r="Q112" i="77"/>
  <c r="P112" i="77"/>
  <c r="Q111" i="77"/>
  <c r="P111" i="77"/>
  <c r="Q110" i="77"/>
  <c r="P110" i="77"/>
  <c r="AB109" i="77"/>
  <c r="AM109" i="77" s="1"/>
  <c r="J109" i="77" s="1"/>
  <c r="Q109" i="77"/>
  <c r="P109" i="77"/>
  <c r="G109" i="77"/>
  <c r="E837" i="77" s="1"/>
  <c r="R108" i="77"/>
  <c r="L108" i="77"/>
  <c r="Q107" i="77"/>
  <c r="P107" i="77"/>
  <c r="Q106" i="77"/>
  <c r="P106" i="77"/>
  <c r="Q105" i="77"/>
  <c r="P105" i="77"/>
  <c r="Q104" i="77"/>
  <c r="P104" i="77"/>
  <c r="AB103" i="77"/>
  <c r="AM103" i="77" s="1"/>
  <c r="J103" i="77" s="1"/>
  <c r="Q103" i="77"/>
  <c r="P103" i="77"/>
  <c r="G103" i="77"/>
  <c r="E836" i="77" s="1"/>
  <c r="R102" i="77"/>
  <c r="L102" i="77"/>
  <c r="Q101" i="77"/>
  <c r="P101" i="77"/>
  <c r="Q100" i="77"/>
  <c r="P100" i="77"/>
  <c r="Q99" i="77"/>
  <c r="P99" i="77"/>
  <c r="Q98" i="77"/>
  <c r="P98" i="77"/>
  <c r="AM97" i="77"/>
  <c r="J97" i="77" s="1"/>
  <c r="AB97" i="77"/>
  <c r="Q97" i="77"/>
  <c r="P97" i="77"/>
  <c r="G97" i="77"/>
  <c r="E835" i="77" s="1"/>
  <c r="R96" i="77"/>
  <c r="P834" i="77" s="1"/>
  <c r="L96" i="77"/>
  <c r="Q95" i="77"/>
  <c r="P95" i="77"/>
  <c r="Q94" i="77"/>
  <c r="P94" i="77"/>
  <c r="Q93" i="77"/>
  <c r="P93" i="77"/>
  <c r="Q92" i="77"/>
  <c r="P92" i="77"/>
  <c r="AB91" i="77"/>
  <c r="AM91" i="77" s="1"/>
  <c r="J91" i="77" s="1"/>
  <c r="Q91" i="77"/>
  <c r="P91" i="77"/>
  <c r="G91" i="77"/>
  <c r="E834" i="77" s="1"/>
  <c r="R90" i="77"/>
  <c r="P833" i="77" s="1"/>
  <c r="L90" i="77"/>
  <c r="Q89" i="77"/>
  <c r="P89" i="77"/>
  <c r="Q88" i="77"/>
  <c r="P88" i="77"/>
  <c r="Q87" i="77"/>
  <c r="P87" i="77"/>
  <c r="Q86" i="77"/>
  <c r="P86" i="77"/>
  <c r="AB85" i="77"/>
  <c r="AM85" i="77" s="1"/>
  <c r="J85" i="77" s="1"/>
  <c r="Q85" i="77"/>
  <c r="P85" i="77"/>
  <c r="G85" i="77"/>
  <c r="E833" i="77" s="1"/>
  <c r="R84" i="77"/>
  <c r="L84" i="77"/>
  <c r="Q83" i="77"/>
  <c r="P83" i="77"/>
  <c r="Q82" i="77"/>
  <c r="P82" i="77"/>
  <c r="Q81" i="77"/>
  <c r="P81" i="77"/>
  <c r="Q80" i="77"/>
  <c r="P80" i="77"/>
  <c r="AM79" i="77"/>
  <c r="J79" i="77" s="1"/>
  <c r="AB79" i="77"/>
  <c r="Q79" i="77"/>
  <c r="P79" i="77"/>
  <c r="G79" i="77"/>
  <c r="E832" i="77" s="1"/>
  <c r="R78" i="77"/>
  <c r="L78" i="77"/>
  <c r="Q77" i="77"/>
  <c r="P77" i="77"/>
  <c r="Q76" i="77"/>
  <c r="P76" i="77"/>
  <c r="Q75" i="77"/>
  <c r="P75" i="77"/>
  <c r="Q74" i="77"/>
  <c r="P74" i="77"/>
  <c r="AB73" i="77"/>
  <c r="AM73" i="77" s="1"/>
  <c r="J73" i="77" s="1"/>
  <c r="Q73" i="77"/>
  <c r="P73" i="77"/>
  <c r="G73" i="77"/>
  <c r="E831" i="77" s="1"/>
  <c r="R72" i="77"/>
  <c r="P830" i="77" s="1"/>
  <c r="L72" i="77"/>
  <c r="Q71" i="77"/>
  <c r="P71" i="77"/>
  <c r="Q70" i="77"/>
  <c r="P70" i="77"/>
  <c r="Q69" i="77"/>
  <c r="P69" i="77"/>
  <c r="Q68" i="77"/>
  <c r="P68" i="77"/>
  <c r="AB67" i="77"/>
  <c r="AM67" i="77" s="1"/>
  <c r="J67" i="77" s="1"/>
  <c r="Q67" i="77"/>
  <c r="P67" i="77"/>
  <c r="G67" i="77"/>
  <c r="E830" i="77" s="1"/>
  <c r="R66" i="77"/>
  <c r="P829" i="77" s="1"/>
  <c r="L66" i="77"/>
  <c r="Q65" i="77"/>
  <c r="P65" i="77"/>
  <c r="Q64" i="77"/>
  <c r="P64" i="77"/>
  <c r="Q63" i="77"/>
  <c r="P63" i="77"/>
  <c r="Q62" i="77"/>
  <c r="P62" i="77"/>
  <c r="AB61" i="77"/>
  <c r="AM61" i="77" s="1"/>
  <c r="J61" i="77" s="1"/>
  <c r="Q61" i="77"/>
  <c r="P61" i="77"/>
  <c r="G61" i="77"/>
  <c r="E829" i="77" s="1"/>
  <c r="R60" i="77"/>
  <c r="L60" i="77"/>
  <c r="Q59" i="77"/>
  <c r="P59" i="77"/>
  <c r="Q58" i="77"/>
  <c r="P58" i="77"/>
  <c r="Q57" i="77"/>
  <c r="P57" i="77"/>
  <c r="Q56" i="77"/>
  <c r="P56" i="77"/>
  <c r="AB55" i="77"/>
  <c r="AM55" i="77" s="1"/>
  <c r="J55" i="77" s="1"/>
  <c r="Q55" i="77"/>
  <c r="P55" i="77"/>
  <c r="G55" i="77"/>
  <c r="E828" i="77" s="1"/>
  <c r="R54" i="77"/>
  <c r="P827" i="77" s="1"/>
  <c r="L54" i="77"/>
  <c r="Q53" i="77"/>
  <c r="P53" i="77"/>
  <c r="Q52" i="77"/>
  <c r="P52" i="77"/>
  <c r="Q51" i="77"/>
  <c r="P51" i="77"/>
  <c r="Q50" i="77"/>
  <c r="P50" i="77"/>
  <c r="AB49" i="77"/>
  <c r="AM49" i="77" s="1"/>
  <c r="J49" i="77" s="1"/>
  <c r="Q49" i="77"/>
  <c r="P49" i="77"/>
  <c r="G49" i="77"/>
  <c r="E827" i="77" s="1"/>
  <c r="R48" i="77"/>
  <c r="L48" i="77"/>
  <c r="Q47" i="77"/>
  <c r="P47" i="77"/>
  <c r="Q46" i="77"/>
  <c r="P46" i="77"/>
  <c r="Q45" i="77"/>
  <c r="P45" i="77"/>
  <c r="Q44" i="77"/>
  <c r="P44" i="77"/>
  <c r="AB43" i="77"/>
  <c r="AM43" i="77" s="1"/>
  <c r="J43" i="77" s="1"/>
  <c r="Q43" i="77"/>
  <c r="P43" i="77"/>
  <c r="G43" i="77"/>
  <c r="E826" i="77" s="1"/>
  <c r="R42" i="77"/>
  <c r="L42" i="77"/>
  <c r="Q41" i="77"/>
  <c r="P41" i="77"/>
  <c r="Q40" i="77"/>
  <c r="P40" i="77"/>
  <c r="Q39" i="77"/>
  <c r="P39" i="77"/>
  <c r="Q38" i="77"/>
  <c r="P38" i="77"/>
  <c r="AB37" i="77"/>
  <c r="AM37" i="77" s="1"/>
  <c r="J37" i="77" s="1"/>
  <c r="Q37" i="77"/>
  <c r="P37" i="77"/>
  <c r="G37" i="77"/>
  <c r="E825" i="77" s="1"/>
  <c r="R36" i="77"/>
  <c r="L36" i="77"/>
  <c r="Q35" i="77"/>
  <c r="P35" i="77"/>
  <c r="Q34" i="77"/>
  <c r="P34" i="77"/>
  <c r="Q33" i="77"/>
  <c r="P33" i="77"/>
  <c r="Q32" i="77"/>
  <c r="P32" i="77"/>
  <c r="AB31" i="77"/>
  <c r="AM31" i="77" s="1"/>
  <c r="J31" i="77" s="1"/>
  <c r="Q31" i="77"/>
  <c r="P31" i="77"/>
  <c r="G31" i="77"/>
  <c r="E824" i="77" s="1"/>
  <c r="R30" i="77"/>
  <c r="L30" i="77"/>
  <c r="Q29" i="77"/>
  <c r="P29" i="77"/>
  <c r="Q28" i="77"/>
  <c r="P28" i="77"/>
  <c r="Q27" i="77"/>
  <c r="P27" i="77"/>
  <c r="Q26" i="77"/>
  <c r="P26" i="77"/>
  <c r="AB25" i="77"/>
  <c r="AM25" i="77" s="1"/>
  <c r="J25" i="77" s="1"/>
  <c r="Q25" i="77"/>
  <c r="P25" i="77"/>
  <c r="G25" i="77"/>
  <c r="E823" i="77" s="1"/>
  <c r="A25" i="77"/>
  <c r="A31" i="77" s="1"/>
  <c r="A37" i="77" s="1"/>
  <c r="A43" i="77" s="1"/>
  <c r="A49" i="77" s="1"/>
  <c r="A55" i="77" s="1"/>
  <c r="A61" i="77" s="1"/>
  <c r="A67" i="77" s="1"/>
  <c r="A73" i="77" s="1"/>
  <c r="A79" i="77" s="1"/>
  <c r="A85" i="77" s="1"/>
  <c r="A91" i="77" s="1"/>
  <c r="A97" i="77" s="1"/>
  <c r="A103" i="77" s="1"/>
  <c r="A109" i="77" s="1"/>
  <c r="A115" i="77" s="1"/>
  <c r="A121" i="77" s="1"/>
  <c r="A127" i="77" s="1"/>
  <c r="A133" i="77" s="1"/>
  <c r="A139" i="77" s="1"/>
  <c r="A145" i="77" s="1"/>
  <c r="A151" i="77" s="1"/>
  <c r="A157" i="77" s="1"/>
  <c r="A163" i="77" s="1"/>
  <c r="A169" i="77" s="1"/>
  <c r="A175" i="77" s="1"/>
  <c r="A181" i="77" s="1"/>
  <c r="A187" i="77" s="1"/>
  <c r="A193" i="77" s="1"/>
  <c r="A199" i="77" s="1"/>
  <c r="A205" i="77" s="1"/>
  <c r="A211" i="77" s="1"/>
  <c r="A217" i="77" s="1"/>
  <c r="A223" i="77" s="1"/>
  <c r="R24" i="77"/>
  <c r="P822" i="77" s="1"/>
  <c r="L24" i="77"/>
  <c r="Q23" i="77"/>
  <c r="P23" i="77"/>
  <c r="Q22" i="77"/>
  <c r="P22" i="77"/>
  <c r="Q21" i="77"/>
  <c r="P21" i="77"/>
  <c r="Q20" i="77"/>
  <c r="P20" i="77"/>
  <c r="AM19" i="77"/>
  <c r="J19" i="77" s="1"/>
  <c r="AB19" i="77"/>
  <c r="Q19" i="77"/>
  <c r="P19" i="77"/>
  <c r="G19" i="77"/>
  <c r="E822" i="77" s="1"/>
  <c r="A19" i="77"/>
  <c r="R18" i="77"/>
  <c r="L18" i="77"/>
  <c r="Q17" i="77"/>
  <c r="P17" i="77"/>
  <c r="Q16" i="77"/>
  <c r="P16" i="77"/>
  <c r="Q15" i="77"/>
  <c r="P15" i="77"/>
  <c r="Q14" i="77"/>
  <c r="P14" i="77"/>
  <c r="AB13" i="77"/>
  <c r="AM13" i="77" s="1"/>
  <c r="J13" i="77" s="1"/>
  <c r="Q13" i="77"/>
  <c r="P13" i="77"/>
  <c r="G13" i="77"/>
  <c r="E821" i="77" s="1"/>
  <c r="L6" i="77"/>
  <c r="AL897" i="76"/>
  <c r="AK897" i="76"/>
  <c r="AJ897" i="76"/>
  <c r="AI897" i="76"/>
  <c r="AH897" i="76"/>
  <c r="AG897" i="76"/>
  <c r="AF897" i="76"/>
  <c r="AE897" i="76"/>
  <c r="AD897" i="76"/>
  <c r="AC897" i="76"/>
  <c r="AB897" i="76"/>
  <c r="AA897" i="76"/>
  <c r="Z897" i="76"/>
  <c r="K897" i="76"/>
  <c r="G897" i="76"/>
  <c r="F897" i="76"/>
  <c r="H897" i="76" s="1"/>
  <c r="AL896" i="76"/>
  <c r="AK896" i="76"/>
  <c r="AJ896" i="76"/>
  <c r="AI896" i="76"/>
  <c r="AH896" i="76"/>
  <c r="AG896" i="76"/>
  <c r="AF896" i="76"/>
  <c r="AE896" i="76"/>
  <c r="AD896" i="76"/>
  <c r="AC896" i="76"/>
  <c r="AB896" i="76"/>
  <c r="AA896" i="76"/>
  <c r="Z896" i="76"/>
  <c r="K896" i="76"/>
  <c r="G896" i="76"/>
  <c r="F896" i="76"/>
  <c r="H896" i="76" s="1"/>
  <c r="AL895" i="76"/>
  <c r="AK895" i="76"/>
  <c r="AJ895" i="76"/>
  <c r="AI895" i="76"/>
  <c r="AH895" i="76"/>
  <c r="AG895" i="76"/>
  <c r="AF895" i="76"/>
  <c r="AE895" i="76"/>
  <c r="AD895" i="76"/>
  <c r="AC895" i="76"/>
  <c r="AB895" i="76"/>
  <c r="AA895" i="76"/>
  <c r="Z895" i="76"/>
  <c r="K895" i="76"/>
  <c r="G895" i="76"/>
  <c r="F895" i="76"/>
  <c r="H895" i="76" s="1"/>
  <c r="AL894" i="76"/>
  <c r="AK894" i="76"/>
  <c r="AJ894" i="76"/>
  <c r="AI894" i="76"/>
  <c r="AH894" i="76"/>
  <c r="AG894" i="76"/>
  <c r="AF894" i="76"/>
  <c r="AE894" i="76"/>
  <c r="AD894" i="76"/>
  <c r="AC894" i="76"/>
  <c r="AB894" i="76"/>
  <c r="AA894" i="76"/>
  <c r="Z894" i="76"/>
  <c r="K894" i="76"/>
  <c r="G894" i="76"/>
  <c r="F894" i="76"/>
  <c r="H894" i="76" s="1"/>
  <c r="A894" i="76"/>
  <c r="A895" i="76" s="1"/>
  <c r="AL893" i="76"/>
  <c r="AK893" i="76"/>
  <c r="AJ893" i="76"/>
  <c r="AI893" i="76"/>
  <c r="AH893" i="76"/>
  <c r="AG893" i="76"/>
  <c r="AF893" i="76"/>
  <c r="AE893" i="76"/>
  <c r="AD893" i="76"/>
  <c r="AC893" i="76"/>
  <c r="AB893" i="76"/>
  <c r="AA893" i="76"/>
  <c r="Z893" i="76"/>
  <c r="K893" i="76"/>
  <c r="G893" i="76"/>
  <c r="F893" i="76"/>
  <c r="H893" i="76" s="1"/>
  <c r="AL887" i="76"/>
  <c r="AK887" i="76"/>
  <c r="AJ887" i="76"/>
  <c r="AI887" i="76"/>
  <c r="AH887" i="76"/>
  <c r="AG887" i="76"/>
  <c r="AF887" i="76"/>
  <c r="AE887" i="76"/>
  <c r="AD887" i="76"/>
  <c r="AC887" i="76"/>
  <c r="AA887" i="76"/>
  <c r="Z887" i="76"/>
  <c r="P887" i="76"/>
  <c r="K887" i="76"/>
  <c r="G887" i="76"/>
  <c r="F887" i="76"/>
  <c r="H887" i="76" s="1"/>
  <c r="AL886" i="76"/>
  <c r="AK886" i="76"/>
  <c r="AJ886" i="76"/>
  <c r="AI886" i="76"/>
  <c r="AH886" i="76"/>
  <c r="AG886" i="76"/>
  <c r="AF886" i="76"/>
  <c r="AE886" i="76"/>
  <c r="AD886" i="76"/>
  <c r="AC886" i="76"/>
  <c r="AA886" i="76"/>
  <c r="Z886" i="76"/>
  <c r="AB886" i="76" s="1"/>
  <c r="AM886" i="76" s="1"/>
  <c r="I886" i="76" s="1"/>
  <c r="P886" i="76"/>
  <c r="K886" i="76"/>
  <c r="G886" i="76"/>
  <c r="F886" i="76"/>
  <c r="AL885" i="76"/>
  <c r="AK885" i="76"/>
  <c r="AJ885" i="76"/>
  <c r="AI885" i="76"/>
  <c r="AH885" i="76"/>
  <c r="AG885" i="76"/>
  <c r="AF885" i="76"/>
  <c r="AE885" i="76"/>
  <c r="AD885" i="76"/>
  <c r="AC885" i="76"/>
  <c r="AA885" i="76"/>
  <c r="Z885" i="76"/>
  <c r="AB885" i="76" s="1"/>
  <c r="AM885" i="76" s="1"/>
  <c r="I885" i="76" s="1"/>
  <c r="P885" i="76"/>
  <c r="K885" i="76"/>
  <c r="G885" i="76"/>
  <c r="F885" i="76"/>
  <c r="H885" i="76" s="1"/>
  <c r="AL884" i="76"/>
  <c r="AK884" i="76"/>
  <c r="AJ884" i="76"/>
  <c r="AI884" i="76"/>
  <c r="AH884" i="76"/>
  <c r="AG884" i="76"/>
  <c r="AF884" i="76"/>
  <c r="AE884" i="76"/>
  <c r="AD884" i="76"/>
  <c r="AC884" i="76"/>
  <c r="AA884" i="76"/>
  <c r="Z884" i="76"/>
  <c r="P884" i="76"/>
  <c r="K884" i="76"/>
  <c r="G884" i="76"/>
  <c r="F884" i="76"/>
  <c r="AL883" i="76"/>
  <c r="AK883" i="76"/>
  <c r="AJ883" i="76"/>
  <c r="AI883" i="76"/>
  <c r="AH883" i="76"/>
  <c r="AG883" i="76"/>
  <c r="AF883" i="76"/>
  <c r="AE883" i="76"/>
  <c r="AD883" i="76"/>
  <c r="AC883" i="76"/>
  <c r="AA883" i="76"/>
  <c r="Z883" i="76"/>
  <c r="AB883" i="76" s="1"/>
  <c r="P883" i="76"/>
  <c r="K883" i="76"/>
  <c r="G883" i="76"/>
  <c r="F883" i="76"/>
  <c r="H883" i="76" s="1"/>
  <c r="AL882" i="76"/>
  <c r="AK882" i="76"/>
  <c r="AJ882" i="76"/>
  <c r="AI882" i="76"/>
  <c r="AH882" i="76"/>
  <c r="AG882" i="76"/>
  <c r="AF882" i="76"/>
  <c r="AE882" i="76"/>
  <c r="AD882" i="76"/>
  <c r="AC882" i="76"/>
  <c r="AA882" i="76"/>
  <c r="Z882" i="76"/>
  <c r="P882" i="76"/>
  <c r="K882" i="76"/>
  <c r="G882" i="76"/>
  <c r="F882" i="76"/>
  <c r="AL881" i="76"/>
  <c r="AK881" i="76"/>
  <c r="AJ881" i="76"/>
  <c r="AI881" i="76"/>
  <c r="AH881" i="76"/>
  <c r="AG881" i="76"/>
  <c r="AF881" i="76"/>
  <c r="AE881" i="76"/>
  <c r="AD881" i="76"/>
  <c r="AC881" i="76"/>
  <c r="AA881" i="76"/>
  <c r="Z881" i="76"/>
  <c r="AB881" i="76" s="1"/>
  <c r="P881" i="76"/>
  <c r="K881" i="76"/>
  <c r="G881" i="76"/>
  <c r="F881" i="76"/>
  <c r="H881" i="76" s="1"/>
  <c r="AL880" i="76"/>
  <c r="AK880" i="76"/>
  <c r="AJ880" i="76"/>
  <c r="AI880" i="76"/>
  <c r="AH880" i="76"/>
  <c r="AG880" i="76"/>
  <c r="AF880" i="76"/>
  <c r="AE880" i="76"/>
  <c r="AD880" i="76"/>
  <c r="AC880" i="76"/>
  <c r="AA880" i="76"/>
  <c r="Z880" i="76"/>
  <c r="K880" i="76"/>
  <c r="G880" i="76"/>
  <c r="F880" i="76"/>
  <c r="AL879" i="76"/>
  <c r="AK879" i="76"/>
  <c r="AJ879" i="76"/>
  <c r="AI879" i="76"/>
  <c r="AH879" i="76"/>
  <c r="AG879" i="76"/>
  <c r="AF879" i="76"/>
  <c r="AE879" i="76"/>
  <c r="AD879" i="76"/>
  <c r="AC879" i="76"/>
  <c r="AA879" i="76"/>
  <c r="Z879" i="76"/>
  <c r="AB879" i="76" s="1"/>
  <c r="K879" i="76"/>
  <c r="G879" i="76"/>
  <c r="F879" i="76"/>
  <c r="H879" i="76" s="1"/>
  <c r="B879" i="76"/>
  <c r="AL878" i="76"/>
  <c r="AK878" i="76"/>
  <c r="AJ878" i="76"/>
  <c r="AI878" i="76"/>
  <c r="AH878" i="76"/>
  <c r="AG878" i="76"/>
  <c r="AF878" i="76"/>
  <c r="AE878" i="76"/>
  <c r="AD878" i="76"/>
  <c r="AC878" i="76"/>
  <c r="AA878" i="76"/>
  <c r="AB878" i="76" s="1"/>
  <c r="AM878" i="76" s="1"/>
  <c r="I878" i="76" s="1"/>
  <c r="Z878" i="76"/>
  <c r="K878" i="76"/>
  <c r="G878" i="76"/>
  <c r="F878" i="76"/>
  <c r="B878" i="76"/>
  <c r="AL877" i="76"/>
  <c r="AK877" i="76"/>
  <c r="AJ877" i="76"/>
  <c r="AI877" i="76"/>
  <c r="AH877" i="76"/>
  <c r="AG877" i="76"/>
  <c r="AF877" i="76"/>
  <c r="AE877" i="76"/>
  <c r="AD877" i="76"/>
  <c r="AC877" i="76"/>
  <c r="AA877" i="76"/>
  <c r="Z877" i="76"/>
  <c r="K877" i="76"/>
  <c r="G877" i="76"/>
  <c r="F877" i="76"/>
  <c r="H877" i="76" s="1"/>
  <c r="B877" i="76"/>
  <c r="AL876" i="76"/>
  <c r="AK876" i="76"/>
  <c r="AJ876" i="76"/>
  <c r="AI876" i="76"/>
  <c r="AH876" i="76"/>
  <c r="AG876" i="76"/>
  <c r="AF876" i="76"/>
  <c r="AE876" i="76"/>
  <c r="AD876" i="76"/>
  <c r="AC876" i="76"/>
  <c r="AA876" i="76"/>
  <c r="Z876" i="76"/>
  <c r="K876" i="76"/>
  <c r="G876" i="76"/>
  <c r="F876" i="76"/>
  <c r="B876" i="76"/>
  <c r="AL875" i="76"/>
  <c r="AK875" i="76"/>
  <c r="AJ875" i="76"/>
  <c r="AI875" i="76"/>
  <c r="AH875" i="76"/>
  <c r="AG875" i="76"/>
  <c r="AF875" i="76"/>
  <c r="AE875" i="76"/>
  <c r="AD875" i="76"/>
  <c r="AC875" i="76"/>
  <c r="AA875" i="76"/>
  <c r="Z875" i="76"/>
  <c r="K875" i="76"/>
  <c r="G875" i="76"/>
  <c r="F875" i="76"/>
  <c r="H875" i="76" s="1"/>
  <c r="B875" i="76"/>
  <c r="AL874" i="76"/>
  <c r="AK874" i="76"/>
  <c r="AJ874" i="76"/>
  <c r="AI874" i="76"/>
  <c r="AH874" i="76"/>
  <c r="AG874" i="76"/>
  <c r="AF874" i="76"/>
  <c r="AE874" i="76"/>
  <c r="AD874" i="76"/>
  <c r="AC874" i="76"/>
  <c r="AA874" i="76"/>
  <c r="Z874" i="76"/>
  <c r="K874" i="76"/>
  <c r="G874" i="76"/>
  <c r="F874" i="76"/>
  <c r="B874" i="76"/>
  <c r="AL873" i="76"/>
  <c r="AK873" i="76"/>
  <c r="AJ873" i="76"/>
  <c r="AI873" i="76"/>
  <c r="AH873" i="76"/>
  <c r="AG873" i="76"/>
  <c r="AF873" i="76"/>
  <c r="AE873" i="76"/>
  <c r="AD873" i="76"/>
  <c r="AC873" i="76"/>
  <c r="AA873" i="76"/>
  <c r="Z873" i="76"/>
  <c r="K873" i="76"/>
  <c r="G873" i="76"/>
  <c r="F873" i="76"/>
  <c r="B873" i="76"/>
  <c r="AL872" i="76"/>
  <c r="AK872" i="76"/>
  <c r="AJ872" i="76"/>
  <c r="AI872" i="76"/>
  <c r="AH872" i="76"/>
  <c r="AG872" i="76"/>
  <c r="AF872" i="76"/>
  <c r="AE872" i="76"/>
  <c r="AD872" i="76"/>
  <c r="AC872" i="76"/>
  <c r="AA872" i="76"/>
  <c r="Z872" i="76"/>
  <c r="AB872" i="76" s="1"/>
  <c r="K872" i="76"/>
  <c r="G872" i="76"/>
  <c r="F872" i="76"/>
  <c r="B872" i="76"/>
  <c r="A872" i="76"/>
  <c r="A873" i="76" s="1"/>
  <c r="A874" i="76" s="1"/>
  <c r="A875" i="76" s="1"/>
  <c r="A876" i="76" s="1"/>
  <c r="A877" i="76" s="1"/>
  <c r="A878" i="76" s="1"/>
  <c r="A879" i="76" s="1"/>
  <c r="A880" i="76" s="1"/>
  <c r="A881" i="76" s="1"/>
  <c r="A882" i="76" s="1"/>
  <c r="A883" i="76" s="1"/>
  <c r="A884" i="76" s="1"/>
  <c r="A885" i="76" s="1"/>
  <c r="A886" i="76" s="1"/>
  <c r="A887" i="76" s="1"/>
  <c r="AL871" i="76"/>
  <c r="AK871" i="76"/>
  <c r="AJ871" i="76"/>
  <c r="AI871" i="76"/>
  <c r="AH871" i="76"/>
  <c r="AG871" i="76"/>
  <c r="AF871" i="76"/>
  <c r="AE871" i="76"/>
  <c r="AD871" i="76"/>
  <c r="AC871" i="76"/>
  <c r="AA871" i="76"/>
  <c r="Z871" i="76"/>
  <c r="K871" i="76"/>
  <c r="G871" i="76"/>
  <c r="F871" i="76"/>
  <c r="B871" i="76"/>
  <c r="AL869" i="76"/>
  <c r="AK869" i="76"/>
  <c r="AJ869" i="76"/>
  <c r="AI869" i="76"/>
  <c r="AH869" i="76"/>
  <c r="AG869" i="76"/>
  <c r="AF869" i="76"/>
  <c r="AE869" i="76"/>
  <c r="AD869" i="76"/>
  <c r="AC869" i="76"/>
  <c r="AA869" i="76"/>
  <c r="Z869" i="76"/>
  <c r="K869" i="76"/>
  <c r="G869" i="76"/>
  <c r="F869" i="76"/>
  <c r="H869" i="76" s="1"/>
  <c r="AL868" i="76"/>
  <c r="AK868" i="76"/>
  <c r="AJ868" i="76"/>
  <c r="AI868" i="76"/>
  <c r="AH868" i="76"/>
  <c r="AG868" i="76"/>
  <c r="AF868" i="76"/>
  <c r="AE868" i="76"/>
  <c r="AD868" i="76"/>
  <c r="AC868" i="76"/>
  <c r="AA868" i="76"/>
  <c r="Z868" i="76"/>
  <c r="AB868" i="76" s="1"/>
  <c r="K868" i="76"/>
  <c r="G868" i="76"/>
  <c r="F868" i="76"/>
  <c r="AL867" i="76"/>
  <c r="AK867" i="76"/>
  <c r="AJ867" i="76"/>
  <c r="AI867" i="76"/>
  <c r="AH867" i="76"/>
  <c r="AG867" i="76"/>
  <c r="AF867" i="76"/>
  <c r="AE867" i="76"/>
  <c r="AD867" i="76"/>
  <c r="AC867" i="76"/>
  <c r="AA867" i="76"/>
  <c r="Z867" i="76"/>
  <c r="AB867" i="76" s="1"/>
  <c r="K867" i="76"/>
  <c r="G867" i="76"/>
  <c r="F867" i="76"/>
  <c r="AL866" i="76"/>
  <c r="AK866" i="76"/>
  <c r="AJ866" i="76"/>
  <c r="AI866" i="76"/>
  <c r="AH866" i="76"/>
  <c r="AG866" i="76"/>
  <c r="AF866" i="76"/>
  <c r="AE866" i="76"/>
  <c r="AD866" i="76"/>
  <c r="AC866" i="76"/>
  <c r="AA866" i="76"/>
  <c r="Z866" i="76"/>
  <c r="AB866" i="76" s="1"/>
  <c r="K866" i="76"/>
  <c r="G866" i="76"/>
  <c r="F866" i="76"/>
  <c r="H866" i="76" s="1"/>
  <c r="AL865" i="76"/>
  <c r="AK865" i="76"/>
  <c r="AJ865" i="76"/>
  <c r="AI865" i="76"/>
  <c r="AH865" i="76"/>
  <c r="AG865" i="76"/>
  <c r="AF865" i="76"/>
  <c r="AE865" i="76"/>
  <c r="AD865" i="76"/>
  <c r="AC865" i="76"/>
  <c r="AA865" i="76"/>
  <c r="Z865" i="76"/>
  <c r="K865" i="76"/>
  <c r="G865" i="76"/>
  <c r="F865" i="76"/>
  <c r="H865" i="76" s="1"/>
  <c r="AL864" i="76"/>
  <c r="AK864" i="76"/>
  <c r="AJ864" i="76"/>
  <c r="AI864" i="76"/>
  <c r="AH864" i="76"/>
  <c r="AG864" i="76"/>
  <c r="AF864" i="76"/>
  <c r="AE864" i="76"/>
  <c r="AD864" i="76"/>
  <c r="AC864" i="76"/>
  <c r="AA864" i="76"/>
  <c r="Z864" i="76"/>
  <c r="K864" i="76"/>
  <c r="G864" i="76"/>
  <c r="F864" i="76"/>
  <c r="AL863" i="76"/>
  <c r="AK863" i="76"/>
  <c r="AJ863" i="76"/>
  <c r="AI863" i="76"/>
  <c r="AH863" i="76"/>
  <c r="AG863" i="76"/>
  <c r="AF863" i="76"/>
  <c r="AE863" i="76"/>
  <c r="AD863" i="76"/>
  <c r="AC863" i="76"/>
  <c r="AA863" i="76"/>
  <c r="Z863" i="76"/>
  <c r="K863" i="76"/>
  <c r="G863" i="76"/>
  <c r="F863" i="76"/>
  <c r="AL862" i="76"/>
  <c r="AK862" i="76"/>
  <c r="AJ862" i="76"/>
  <c r="AI862" i="76"/>
  <c r="AH862" i="76"/>
  <c r="AG862" i="76"/>
  <c r="AF862" i="76"/>
  <c r="AE862" i="76"/>
  <c r="AD862" i="76"/>
  <c r="AC862" i="76"/>
  <c r="AA862" i="76"/>
  <c r="Z862" i="76"/>
  <c r="K862" i="76"/>
  <c r="G862" i="76"/>
  <c r="F862" i="76"/>
  <c r="H862" i="76" s="1"/>
  <c r="AL861" i="76"/>
  <c r="AK861" i="76"/>
  <c r="AJ861" i="76"/>
  <c r="AI861" i="76"/>
  <c r="AH861" i="76"/>
  <c r="AG861" i="76"/>
  <c r="AF861" i="76"/>
  <c r="AE861" i="76"/>
  <c r="AD861" i="76"/>
  <c r="AC861" i="76"/>
  <c r="AA861" i="76"/>
  <c r="Z861" i="76"/>
  <c r="K861" i="76"/>
  <c r="G861" i="76"/>
  <c r="F861" i="76"/>
  <c r="AL860" i="76"/>
  <c r="AK860" i="76"/>
  <c r="AJ860" i="76"/>
  <c r="AI860" i="76"/>
  <c r="AH860" i="76"/>
  <c r="AG860" i="76"/>
  <c r="AF860" i="76"/>
  <c r="AE860" i="76"/>
  <c r="AD860" i="76"/>
  <c r="AC860" i="76"/>
  <c r="AA860" i="76"/>
  <c r="Z860" i="76"/>
  <c r="AB860" i="76" s="1"/>
  <c r="K860" i="76"/>
  <c r="G860" i="76"/>
  <c r="F860" i="76"/>
  <c r="H860" i="76" s="1"/>
  <c r="AL859" i="76"/>
  <c r="AK859" i="76"/>
  <c r="AJ859" i="76"/>
  <c r="AI859" i="76"/>
  <c r="AH859" i="76"/>
  <c r="AG859" i="76"/>
  <c r="AF859" i="76"/>
  <c r="AE859" i="76"/>
  <c r="AD859" i="76"/>
  <c r="AC859" i="76"/>
  <c r="AA859" i="76"/>
  <c r="Z859" i="76"/>
  <c r="AB859" i="76" s="1"/>
  <c r="AM859" i="76" s="1"/>
  <c r="I859" i="76" s="1"/>
  <c r="K859" i="76"/>
  <c r="G859" i="76"/>
  <c r="F859" i="76"/>
  <c r="A859" i="76"/>
  <c r="A860" i="76" s="1"/>
  <c r="A861" i="76" s="1"/>
  <c r="A862" i="76" s="1"/>
  <c r="A863" i="76" s="1"/>
  <c r="A864" i="76" s="1"/>
  <c r="A865" i="76" s="1"/>
  <c r="A866" i="76" s="1"/>
  <c r="A867" i="76" s="1"/>
  <c r="A868" i="76" s="1"/>
  <c r="A869" i="76" s="1"/>
  <c r="AL858" i="76"/>
  <c r="AK858" i="76"/>
  <c r="AJ858" i="76"/>
  <c r="AI858" i="76"/>
  <c r="AH858" i="76"/>
  <c r="AG858" i="76"/>
  <c r="AF858" i="76"/>
  <c r="AE858" i="76"/>
  <c r="AD858" i="76"/>
  <c r="AC858" i="76"/>
  <c r="AA858" i="76"/>
  <c r="Z858" i="76"/>
  <c r="AB858" i="76" s="1"/>
  <c r="AM858" i="76" s="1"/>
  <c r="I858" i="76" s="1"/>
  <c r="K858" i="76"/>
  <c r="G858" i="76"/>
  <c r="F858" i="76"/>
  <c r="H858" i="76" s="1"/>
  <c r="AL856" i="76"/>
  <c r="AK856" i="76"/>
  <c r="AJ856" i="76"/>
  <c r="AI856" i="76"/>
  <c r="AH856" i="76"/>
  <c r="AG856" i="76"/>
  <c r="AF856" i="76"/>
  <c r="AE856" i="76"/>
  <c r="AD856" i="76"/>
  <c r="AC856" i="76"/>
  <c r="AA856" i="76"/>
  <c r="Z856" i="76"/>
  <c r="K856" i="76"/>
  <c r="G856" i="76"/>
  <c r="F856" i="76"/>
  <c r="H856" i="76" s="1"/>
  <c r="AL855" i="76"/>
  <c r="AK855" i="76"/>
  <c r="AJ855" i="76"/>
  <c r="AI855" i="76"/>
  <c r="AH855" i="76"/>
  <c r="AG855" i="76"/>
  <c r="AF855" i="76"/>
  <c r="AE855" i="76"/>
  <c r="AD855" i="76"/>
  <c r="AC855" i="76"/>
  <c r="AA855" i="76"/>
  <c r="Z855" i="76"/>
  <c r="AB855" i="76" s="1"/>
  <c r="K855" i="76"/>
  <c r="G855" i="76"/>
  <c r="F855" i="76"/>
  <c r="AL854" i="76"/>
  <c r="AK854" i="76"/>
  <c r="AJ854" i="76"/>
  <c r="AI854" i="76"/>
  <c r="AH854" i="76"/>
  <c r="AG854" i="76"/>
  <c r="AF854" i="76"/>
  <c r="AE854" i="76"/>
  <c r="AD854" i="76"/>
  <c r="AC854" i="76"/>
  <c r="AA854" i="76"/>
  <c r="Z854" i="76"/>
  <c r="AB854" i="76" s="1"/>
  <c r="K854" i="76"/>
  <c r="G854" i="76"/>
  <c r="H854" i="76" s="1"/>
  <c r="F854" i="76"/>
  <c r="AL853" i="76"/>
  <c r="AK853" i="76"/>
  <c r="AJ853" i="76"/>
  <c r="AI853" i="76"/>
  <c r="AH853" i="76"/>
  <c r="AG853" i="76"/>
  <c r="AF853" i="76"/>
  <c r="AE853" i="76"/>
  <c r="AD853" i="76"/>
  <c r="AC853" i="76"/>
  <c r="AA853" i="76"/>
  <c r="Z853" i="76"/>
  <c r="K853" i="76"/>
  <c r="G853" i="76"/>
  <c r="F853" i="76"/>
  <c r="H853" i="76" s="1"/>
  <c r="AL852" i="76"/>
  <c r="AK852" i="76"/>
  <c r="AJ852" i="76"/>
  <c r="AI852" i="76"/>
  <c r="AH852" i="76"/>
  <c r="AG852" i="76"/>
  <c r="AF852" i="76"/>
  <c r="AE852" i="76"/>
  <c r="AD852" i="76"/>
  <c r="AC852" i="76"/>
  <c r="AA852" i="76"/>
  <c r="Z852" i="76"/>
  <c r="K852" i="76"/>
  <c r="G852" i="76"/>
  <c r="H852" i="76" s="1"/>
  <c r="F852" i="76"/>
  <c r="AL851" i="76"/>
  <c r="AK851" i="76"/>
  <c r="AJ851" i="76"/>
  <c r="AI851" i="76"/>
  <c r="AH851" i="76"/>
  <c r="AG851" i="76"/>
  <c r="AF851" i="76"/>
  <c r="AE851" i="76"/>
  <c r="AD851" i="76"/>
  <c r="AC851" i="76"/>
  <c r="AA851" i="76"/>
  <c r="Z851" i="76"/>
  <c r="AB851" i="76" s="1"/>
  <c r="K851" i="76"/>
  <c r="G851" i="76"/>
  <c r="F851" i="76"/>
  <c r="H851" i="76" s="1"/>
  <c r="AL850" i="76"/>
  <c r="AK850" i="76"/>
  <c r="AJ850" i="76"/>
  <c r="AI850" i="76"/>
  <c r="AH850" i="76"/>
  <c r="AG850" i="76"/>
  <c r="AF850" i="76"/>
  <c r="AE850" i="76"/>
  <c r="AD850" i="76"/>
  <c r="AC850" i="76"/>
  <c r="AA850" i="76"/>
  <c r="AB850" i="76" s="1"/>
  <c r="Z850" i="76"/>
  <c r="K850" i="76"/>
  <c r="G850" i="76"/>
  <c r="F850" i="76"/>
  <c r="H850" i="76" s="1"/>
  <c r="AL849" i="76"/>
  <c r="AK849" i="76"/>
  <c r="AJ849" i="76"/>
  <c r="AI849" i="76"/>
  <c r="AH849" i="76"/>
  <c r="AG849" i="76"/>
  <c r="AF849" i="76"/>
  <c r="AE849" i="76"/>
  <c r="AD849" i="76"/>
  <c r="AC849" i="76"/>
  <c r="AA849" i="76"/>
  <c r="Z849" i="76"/>
  <c r="AB849" i="76" s="1"/>
  <c r="K849" i="76"/>
  <c r="G849" i="76"/>
  <c r="F849" i="76"/>
  <c r="AL848" i="76"/>
  <c r="AK848" i="76"/>
  <c r="AJ848" i="76"/>
  <c r="AI848" i="76"/>
  <c r="AH848" i="76"/>
  <c r="AG848" i="76"/>
  <c r="AF848" i="76"/>
  <c r="AE848" i="76"/>
  <c r="AD848" i="76"/>
  <c r="AC848" i="76"/>
  <c r="AA848" i="76"/>
  <c r="Z848" i="76"/>
  <c r="AB848" i="76" s="1"/>
  <c r="AM848" i="76" s="1"/>
  <c r="I848" i="76" s="1"/>
  <c r="K848" i="76"/>
  <c r="G848" i="76"/>
  <c r="F848" i="76"/>
  <c r="H848" i="76" s="1"/>
  <c r="AL847" i="76"/>
  <c r="AK847" i="76"/>
  <c r="AJ847" i="76"/>
  <c r="AI847" i="76"/>
  <c r="AH847" i="76"/>
  <c r="AG847" i="76"/>
  <c r="AF847" i="76"/>
  <c r="AE847" i="76"/>
  <c r="AD847" i="76"/>
  <c r="AC847" i="76"/>
  <c r="AA847" i="76"/>
  <c r="Z847" i="76"/>
  <c r="K847" i="76"/>
  <c r="G847" i="76"/>
  <c r="F847" i="76"/>
  <c r="AL846" i="76"/>
  <c r="AK846" i="76"/>
  <c r="AJ846" i="76"/>
  <c r="AI846" i="76"/>
  <c r="AH846" i="76"/>
  <c r="AG846" i="76"/>
  <c r="AF846" i="76"/>
  <c r="AE846" i="76"/>
  <c r="AD846" i="76"/>
  <c r="AC846" i="76"/>
  <c r="AA846" i="76"/>
  <c r="Z846" i="76"/>
  <c r="K846" i="76"/>
  <c r="G846" i="76"/>
  <c r="F846" i="76"/>
  <c r="AL845" i="76"/>
  <c r="AK845" i="76"/>
  <c r="AJ845" i="76"/>
  <c r="AI845" i="76"/>
  <c r="AH845" i="76"/>
  <c r="AG845" i="76"/>
  <c r="AF845" i="76"/>
  <c r="AE845" i="76"/>
  <c r="AD845" i="76"/>
  <c r="AC845" i="76"/>
  <c r="AA845" i="76"/>
  <c r="Z845" i="76"/>
  <c r="AB845" i="76" s="1"/>
  <c r="K845" i="76"/>
  <c r="G845" i="76"/>
  <c r="H845" i="76" s="1"/>
  <c r="F845" i="76"/>
  <c r="AL844" i="76"/>
  <c r="AK844" i="76"/>
  <c r="AJ844" i="76"/>
  <c r="AI844" i="76"/>
  <c r="AH844" i="76"/>
  <c r="AG844" i="76"/>
  <c r="AF844" i="76"/>
  <c r="AE844" i="76"/>
  <c r="AD844" i="76"/>
  <c r="AC844" i="76"/>
  <c r="AA844" i="76"/>
  <c r="Z844" i="76"/>
  <c r="AB844" i="76" s="1"/>
  <c r="K844" i="76"/>
  <c r="G844" i="76"/>
  <c r="F844" i="76"/>
  <c r="H844" i="76" s="1"/>
  <c r="AL843" i="76"/>
  <c r="AK843" i="76"/>
  <c r="AJ843" i="76"/>
  <c r="AI843" i="76"/>
  <c r="AH843" i="76"/>
  <c r="AG843" i="76"/>
  <c r="AF843" i="76"/>
  <c r="AE843" i="76"/>
  <c r="AD843" i="76"/>
  <c r="AC843" i="76"/>
  <c r="AB843" i="76"/>
  <c r="AA843" i="76"/>
  <c r="Z843" i="76"/>
  <c r="K843" i="76"/>
  <c r="H843" i="76"/>
  <c r="G843" i="76"/>
  <c r="F843" i="76"/>
  <c r="AL842" i="76"/>
  <c r="AK842" i="76"/>
  <c r="AJ842" i="76"/>
  <c r="AI842" i="76"/>
  <c r="AH842" i="76"/>
  <c r="AG842" i="76"/>
  <c r="AF842" i="76"/>
  <c r="AE842" i="76"/>
  <c r="AD842" i="76"/>
  <c r="AC842" i="76"/>
  <c r="AA842" i="76"/>
  <c r="Z842" i="76"/>
  <c r="AB842" i="76" s="1"/>
  <c r="K842" i="76"/>
  <c r="G842" i="76"/>
  <c r="F842" i="76"/>
  <c r="H842" i="76" s="1"/>
  <c r="AL841" i="76"/>
  <c r="AK841" i="76"/>
  <c r="AJ841" i="76"/>
  <c r="AI841" i="76"/>
  <c r="AH841" i="76"/>
  <c r="AG841" i="76"/>
  <c r="AF841" i="76"/>
  <c r="AE841" i="76"/>
  <c r="AD841" i="76"/>
  <c r="AC841" i="76"/>
  <c r="AB841" i="76"/>
  <c r="AA841" i="76"/>
  <c r="Z841" i="76"/>
  <c r="K841" i="76"/>
  <c r="G841" i="76"/>
  <c r="F841" i="76"/>
  <c r="H841" i="76" s="1"/>
  <c r="AL840" i="76"/>
  <c r="AK840" i="76"/>
  <c r="AJ840" i="76"/>
  <c r="AI840" i="76"/>
  <c r="AH840" i="76"/>
  <c r="AG840" i="76"/>
  <c r="AF840" i="76"/>
  <c r="AE840" i="76"/>
  <c r="AD840" i="76"/>
  <c r="AC840" i="76"/>
  <c r="AA840" i="76"/>
  <c r="Z840" i="76"/>
  <c r="AB840" i="76" s="1"/>
  <c r="AM840" i="76" s="1"/>
  <c r="I840" i="76" s="1"/>
  <c r="K840" i="76"/>
  <c r="G840" i="76"/>
  <c r="H840" i="76" s="1"/>
  <c r="F840" i="76"/>
  <c r="AL839" i="76"/>
  <c r="AK839" i="76"/>
  <c r="AJ839" i="76"/>
  <c r="AI839" i="76"/>
  <c r="AH839" i="76"/>
  <c r="AG839" i="76"/>
  <c r="AF839" i="76"/>
  <c r="AE839" i="76"/>
  <c r="AD839" i="76"/>
  <c r="AC839" i="76"/>
  <c r="AB839" i="76"/>
  <c r="AA839" i="76"/>
  <c r="Z839" i="76"/>
  <c r="K839" i="76"/>
  <c r="G839" i="76"/>
  <c r="F839" i="76"/>
  <c r="H839" i="76" s="1"/>
  <c r="AL838" i="76"/>
  <c r="AK838" i="76"/>
  <c r="AJ838" i="76"/>
  <c r="AI838" i="76"/>
  <c r="AH838" i="76"/>
  <c r="AG838" i="76"/>
  <c r="AF838" i="76"/>
  <c r="AE838" i="76"/>
  <c r="AD838" i="76"/>
  <c r="AC838" i="76"/>
  <c r="AA838" i="76"/>
  <c r="Z838" i="76"/>
  <c r="K838" i="76"/>
  <c r="G838" i="76"/>
  <c r="F838" i="76"/>
  <c r="E838" i="76"/>
  <c r="AL837" i="76"/>
  <c r="AK837" i="76"/>
  <c r="AJ837" i="76"/>
  <c r="AI837" i="76"/>
  <c r="AH837" i="76"/>
  <c r="AG837" i="76"/>
  <c r="AF837" i="76"/>
  <c r="AE837" i="76"/>
  <c r="AD837" i="76"/>
  <c r="AC837" i="76"/>
  <c r="AA837" i="76"/>
  <c r="Z837" i="76"/>
  <c r="AB837" i="76" s="1"/>
  <c r="K837" i="76"/>
  <c r="G837" i="76"/>
  <c r="F837" i="76"/>
  <c r="AL836" i="76"/>
  <c r="AK836" i="76"/>
  <c r="AJ836" i="76"/>
  <c r="AI836" i="76"/>
  <c r="AH836" i="76"/>
  <c r="AG836" i="76"/>
  <c r="AF836" i="76"/>
  <c r="AE836" i="76"/>
  <c r="AD836" i="76"/>
  <c r="AC836" i="76"/>
  <c r="AA836" i="76"/>
  <c r="Z836" i="76"/>
  <c r="AB836" i="76" s="1"/>
  <c r="AM836" i="76" s="1"/>
  <c r="I836" i="76" s="1"/>
  <c r="K836" i="76"/>
  <c r="G836" i="76"/>
  <c r="F836" i="76"/>
  <c r="H836" i="76" s="1"/>
  <c r="AL835" i="76"/>
  <c r="AK835" i="76"/>
  <c r="AJ835" i="76"/>
  <c r="AI835" i="76"/>
  <c r="AH835" i="76"/>
  <c r="AG835" i="76"/>
  <c r="AF835" i="76"/>
  <c r="AE835" i="76"/>
  <c r="AD835" i="76"/>
  <c r="AC835" i="76"/>
  <c r="AA835" i="76"/>
  <c r="Z835" i="76"/>
  <c r="K835" i="76"/>
  <c r="G835" i="76"/>
  <c r="F835" i="76"/>
  <c r="AL834" i="76"/>
  <c r="AK834" i="76"/>
  <c r="AJ834" i="76"/>
  <c r="AI834" i="76"/>
  <c r="AH834" i="76"/>
  <c r="AG834" i="76"/>
  <c r="AF834" i="76"/>
  <c r="AE834" i="76"/>
  <c r="AD834" i="76"/>
  <c r="AC834" i="76"/>
  <c r="AA834" i="76"/>
  <c r="Z834" i="76"/>
  <c r="AB834" i="76" s="1"/>
  <c r="K834" i="76"/>
  <c r="G834" i="76"/>
  <c r="F834" i="76"/>
  <c r="H834" i="76" s="1"/>
  <c r="AL833" i="76"/>
  <c r="AK833" i="76"/>
  <c r="AJ833" i="76"/>
  <c r="AI833" i="76"/>
  <c r="AH833" i="76"/>
  <c r="AG833" i="76"/>
  <c r="AF833" i="76"/>
  <c r="AE833" i="76"/>
  <c r="AD833" i="76"/>
  <c r="AC833" i="76"/>
  <c r="AA833" i="76"/>
  <c r="Z833" i="76"/>
  <c r="K833" i="76"/>
  <c r="G833" i="76"/>
  <c r="H833" i="76" s="1"/>
  <c r="F833" i="76"/>
  <c r="AL832" i="76"/>
  <c r="AK832" i="76"/>
  <c r="AJ832" i="76"/>
  <c r="AI832" i="76"/>
  <c r="AH832" i="76"/>
  <c r="AG832" i="76"/>
  <c r="AF832" i="76"/>
  <c r="AE832" i="76"/>
  <c r="AD832" i="76"/>
  <c r="AC832" i="76"/>
  <c r="AA832" i="76"/>
  <c r="Z832" i="76"/>
  <c r="AB832" i="76" s="1"/>
  <c r="K832" i="76"/>
  <c r="G832" i="76"/>
  <c r="F832" i="76"/>
  <c r="AL831" i="76"/>
  <c r="AK831" i="76"/>
  <c r="AJ831" i="76"/>
  <c r="AI831" i="76"/>
  <c r="AH831" i="76"/>
  <c r="AG831" i="76"/>
  <c r="AF831" i="76"/>
  <c r="AE831" i="76"/>
  <c r="AD831" i="76"/>
  <c r="AC831" i="76"/>
  <c r="AA831" i="76"/>
  <c r="Z831" i="76"/>
  <c r="K831" i="76"/>
  <c r="G831" i="76"/>
  <c r="H831" i="76" s="1"/>
  <c r="F831" i="76"/>
  <c r="AL830" i="76"/>
  <c r="AK830" i="76"/>
  <c r="AJ830" i="76"/>
  <c r="AI830" i="76"/>
  <c r="AH830" i="76"/>
  <c r="AG830" i="76"/>
  <c r="AF830" i="76"/>
  <c r="AE830" i="76"/>
  <c r="AD830" i="76"/>
  <c r="AC830" i="76"/>
  <c r="AA830" i="76"/>
  <c r="Z830" i="76"/>
  <c r="AB830" i="76" s="1"/>
  <c r="K830" i="76"/>
  <c r="G830" i="76"/>
  <c r="F830" i="76"/>
  <c r="H830" i="76" s="1"/>
  <c r="AL829" i="76"/>
  <c r="AK829" i="76"/>
  <c r="AJ829" i="76"/>
  <c r="AI829" i="76"/>
  <c r="AH829" i="76"/>
  <c r="AG829" i="76"/>
  <c r="AF829" i="76"/>
  <c r="AE829" i="76"/>
  <c r="AD829" i="76"/>
  <c r="AC829" i="76"/>
  <c r="AB829" i="76"/>
  <c r="AA829" i="76"/>
  <c r="Z829" i="76"/>
  <c r="K829" i="76"/>
  <c r="G829" i="76"/>
  <c r="F829" i="76"/>
  <c r="H829" i="76" s="1"/>
  <c r="AL828" i="76"/>
  <c r="AK828" i="76"/>
  <c r="AJ828" i="76"/>
  <c r="AI828" i="76"/>
  <c r="AH828" i="76"/>
  <c r="AG828" i="76"/>
  <c r="AF828" i="76"/>
  <c r="AE828" i="76"/>
  <c r="AD828" i="76"/>
  <c r="AC828" i="76"/>
  <c r="AA828" i="76"/>
  <c r="Z828" i="76"/>
  <c r="AB828" i="76" s="1"/>
  <c r="K828" i="76"/>
  <c r="G828" i="76"/>
  <c r="F828" i="76"/>
  <c r="AL827" i="76"/>
  <c r="AK827" i="76"/>
  <c r="AJ827" i="76"/>
  <c r="AI827" i="76"/>
  <c r="AH827" i="76"/>
  <c r="AG827" i="76"/>
  <c r="AF827" i="76"/>
  <c r="AE827" i="76"/>
  <c r="AD827" i="76"/>
  <c r="AC827" i="76"/>
  <c r="AA827" i="76"/>
  <c r="Z827" i="76"/>
  <c r="K827" i="76"/>
  <c r="G827" i="76"/>
  <c r="F827" i="76"/>
  <c r="H827" i="76" s="1"/>
  <c r="AL826" i="76"/>
  <c r="AK826" i="76"/>
  <c r="AJ826" i="76"/>
  <c r="AI826" i="76"/>
  <c r="AH826" i="76"/>
  <c r="AG826" i="76"/>
  <c r="AF826" i="76"/>
  <c r="AE826" i="76"/>
  <c r="AD826" i="76"/>
  <c r="AC826" i="76"/>
  <c r="AA826" i="76"/>
  <c r="Z826" i="76"/>
  <c r="K826" i="76"/>
  <c r="G826" i="76"/>
  <c r="H826" i="76" s="1"/>
  <c r="F826" i="76"/>
  <c r="AL825" i="76"/>
  <c r="AK825" i="76"/>
  <c r="AJ825" i="76"/>
  <c r="AI825" i="76"/>
  <c r="AH825" i="76"/>
  <c r="AG825" i="76"/>
  <c r="AF825" i="76"/>
  <c r="AE825" i="76"/>
  <c r="AD825" i="76"/>
  <c r="AC825" i="76"/>
  <c r="AA825" i="76"/>
  <c r="Z825" i="76"/>
  <c r="AB825" i="76" s="1"/>
  <c r="K825" i="76"/>
  <c r="G825" i="76"/>
  <c r="F825" i="76"/>
  <c r="H825" i="76" s="1"/>
  <c r="AL824" i="76"/>
  <c r="AK824" i="76"/>
  <c r="AJ824" i="76"/>
  <c r="AI824" i="76"/>
  <c r="AH824" i="76"/>
  <c r="AG824" i="76"/>
  <c r="AF824" i="76"/>
  <c r="AE824" i="76"/>
  <c r="AD824" i="76"/>
  <c r="AC824" i="76"/>
  <c r="AA824" i="76"/>
  <c r="Z824" i="76"/>
  <c r="K824" i="76"/>
  <c r="G824" i="76"/>
  <c r="H824" i="76" s="1"/>
  <c r="F824" i="76"/>
  <c r="AL823" i="76"/>
  <c r="AK823" i="76"/>
  <c r="AJ823" i="76"/>
  <c r="AI823" i="76"/>
  <c r="AH823" i="76"/>
  <c r="AG823" i="76"/>
  <c r="AF823" i="76"/>
  <c r="AE823" i="76"/>
  <c r="AD823" i="76"/>
  <c r="AC823" i="76"/>
  <c r="AA823" i="76"/>
  <c r="Z823" i="76"/>
  <c r="AB823" i="76" s="1"/>
  <c r="K823" i="76"/>
  <c r="G823" i="76"/>
  <c r="F823" i="76"/>
  <c r="H823" i="76" s="1"/>
  <c r="AL822" i="76"/>
  <c r="AK822" i="76"/>
  <c r="AJ822" i="76"/>
  <c r="AI822" i="76"/>
  <c r="AH822" i="76"/>
  <c r="AG822" i="76"/>
  <c r="AF822" i="76"/>
  <c r="AE822" i="76"/>
  <c r="AD822" i="76"/>
  <c r="AC822" i="76"/>
  <c r="AB822" i="76"/>
  <c r="AM822" i="76" s="1"/>
  <c r="I822" i="76" s="1"/>
  <c r="AA822" i="76"/>
  <c r="Z822" i="76"/>
  <c r="K822" i="76"/>
  <c r="G822" i="76"/>
  <c r="F822" i="76"/>
  <c r="H822" i="76" s="1"/>
  <c r="A822" i="76"/>
  <c r="A823" i="76" s="1"/>
  <c r="A824" i="76" s="1"/>
  <c r="A825" i="76" s="1"/>
  <c r="A826" i="76" s="1"/>
  <c r="A827" i="76" s="1"/>
  <c r="A828" i="76" s="1"/>
  <c r="A829" i="76" s="1"/>
  <c r="A830" i="76" s="1"/>
  <c r="A831" i="76" s="1"/>
  <c r="A832" i="76" s="1"/>
  <c r="A833" i="76" s="1"/>
  <c r="A834" i="76" s="1"/>
  <c r="A835" i="76" s="1"/>
  <c r="A836" i="76" s="1"/>
  <c r="A837" i="76" s="1"/>
  <c r="A838" i="76" s="1"/>
  <c r="A839" i="76" s="1"/>
  <c r="A840" i="76" s="1"/>
  <c r="A841" i="76" s="1"/>
  <c r="A842" i="76" s="1"/>
  <c r="A843" i="76" s="1"/>
  <c r="A844" i="76" s="1"/>
  <c r="A845" i="76" s="1"/>
  <c r="A846" i="76" s="1"/>
  <c r="A847" i="76" s="1"/>
  <c r="A848" i="76" s="1"/>
  <c r="A849" i="76" s="1"/>
  <c r="A850" i="76" s="1"/>
  <c r="A851" i="76" s="1"/>
  <c r="A852" i="76" s="1"/>
  <c r="A853" i="76" s="1"/>
  <c r="A854" i="76" s="1"/>
  <c r="A855" i="76" s="1"/>
  <c r="A856" i="76" s="1"/>
  <c r="AL821" i="76"/>
  <c r="AK821" i="76"/>
  <c r="AJ821" i="76"/>
  <c r="AI821" i="76"/>
  <c r="AH821" i="76"/>
  <c r="AG821" i="76"/>
  <c r="AF821" i="76"/>
  <c r="AE821" i="76"/>
  <c r="AD821" i="76"/>
  <c r="AC821" i="76"/>
  <c r="AA821" i="76"/>
  <c r="Z821" i="76"/>
  <c r="AB821" i="76" s="1"/>
  <c r="K821" i="76"/>
  <c r="G821" i="76"/>
  <c r="F821" i="76"/>
  <c r="R813" i="76"/>
  <c r="L813" i="76"/>
  <c r="Q812" i="76"/>
  <c r="P812" i="76"/>
  <c r="Q811" i="76"/>
  <c r="P811" i="76"/>
  <c r="Q810" i="76"/>
  <c r="P810" i="76"/>
  <c r="AM809" i="76"/>
  <c r="I809" i="76" s="1"/>
  <c r="Q809" i="76"/>
  <c r="P809" i="76"/>
  <c r="H809" i="76"/>
  <c r="J809" i="76" s="1"/>
  <c r="E809" i="76"/>
  <c r="R808" i="76"/>
  <c r="L808" i="76"/>
  <c r="Q807" i="76"/>
  <c r="P807" i="76"/>
  <c r="Q806" i="76"/>
  <c r="P806" i="76"/>
  <c r="Q805" i="76"/>
  <c r="P805" i="76"/>
  <c r="AM804" i="76"/>
  <c r="I804" i="76" s="1"/>
  <c r="Q804" i="76"/>
  <c r="P804" i="76"/>
  <c r="H804" i="76"/>
  <c r="E804" i="76"/>
  <c r="R803" i="76"/>
  <c r="L803" i="76"/>
  <c r="Q802" i="76"/>
  <c r="P802" i="76"/>
  <c r="Q801" i="76"/>
  <c r="P801" i="76"/>
  <c r="Q800" i="76"/>
  <c r="P800" i="76"/>
  <c r="AM799" i="76"/>
  <c r="P799" i="76"/>
  <c r="I799" i="76"/>
  <c r="H799" i="76"/>
  <c r="E799" i="76"/>
  <c r="R798" i="76"/>
  <c r="L798" i="76"/>
  <c r="Q797" i="76"/>
  <c r="P797" i="76"/>
  <c r="Q796" i="76"/>
  <c r="P796" i="76"/>
  <c r="Q795" i="76"/>
  <c r="P795" i="76"/>
  <c r="AM794" i="76"/>
  <c r="I794" i="76" s="1"/>
  <c r="H794" i="76"/>
  <c r="E794" i="76"/>
  <c r="A794" i="76"/>
  <c r="A799" i="76" s="1"/>
  <c r="R793" i="76"/>
  <c r="L793" i="76"/>
  <c r="Q792" i="76"/>
  <c r="P792" i="76"/>
  <c r="Q791" i="76"/>
  <c r="P791" i="76"/>
  <c r="Q790" i="76"/>
  <c r="P790" i="76"/>
  <c r="AM789" i="76"/>
  <c r="I789" i="76"/>
  <c r="H789" i="76"/>
  <c r="E789" i="76"/>
  <c r="AB783" i="76"/>
  <c r="AM783" i="76" s="1"/>
  <c r="I783" i="76" s="1"/>
  <c r="Q783" i="76"/>
  <c r="P783" i="76"/>
  <c r="H783" i="76"/>
  <c r="E783" i="76"/>
  <c r="AB782" i="76"/>
  <c r="AM782" i="76" s="1"/>
  <c r="I782" i="76" s="1"/>
  <c r="Q782" i="76"/>
  <c r="P782" i="76"/>
  <c r="H782" i="76"/>
  <c r="E782" i="76"/>
  <c r="AB781" i="76"/>
  <c r="AM781" i="76" s="1"/>
  <c r="Q781" i="76"/>
  <c r="P781" i="76"/>
  <c r="I781" i="76"/>
  <c r="J781" i="76" s="1"/>
  <c r="H781" i="76"/>
  <c r="E781" i="76"/>
  <c r="AB780" i="76"/>
  <c r="AM780" i="76" s="1"/>
  <c r="I780" i="76" s="1"/>
  <c r="Q780" i="76"/>
  <c r="P780" i="76"/>
  <c r="H780" i="76"/>
  <c r="E780" i="76"/>
  <c r="AB779" i="76"/>
  <c r="AM779" i="76" s="1"/>
  <c r="I779" i="76" s="1"/>
  <c r="Q779" i="76"/>
  <c r="P779" i="76"/>
  <c r="H779" i="76"/>
  <c r="E779" i="76"/>
  <c r="AB778" i="76"/>
  <c r="AM778" i="76" s="1"/>
  <c r="I778" i="76" s="1"/>
  <c r="Q778" i="76"/>
  <c r="P778" i="76"/>
  <c r="H778" i="76"/>
  <c r="E778" i="76"/>
  <c r="AM777" i="76"/>
  <c r="I777" i="76" s="1"/>
  <c r="AB777" i="76"/>
  <c r="Q777" i="76"/>
  <c r="P777" i="76"/>
  <c r="H777" i="76"/>
  <c r="E777" i="76"/>
  <c r="R776" i="76"/>
  <c r="L776" i="76"/>
  <c r="Q775" i="76"/>
  <c r="P775" i="76"/>
  <c r="Q774" i="76"/>
  <c r="P774" i="76"/>
  <c r="Q773" i="76"/>
  <c r="P773" i="76"/>
  <c r="Q772" i="76"/>
  <c r="P772" i="76"/>
  <c r="Q771" i="76"/>
  <c r="P771" i="76"/>
  <c r="AB770" i="76"/>
  <c r="AM770" i="76" s="1"/>
  <c r="I770" i="76" s="1"/>
  <c r="W770" i="76"/>
  <c r="Q770" i="76"/>
  <c r="P770" i="76"/>
  <c r="H770" i="76"/>
  <c r="E770" i="76"/>
  <c r="R769" i="76"/>
  <c r="L769" i="76"/>
  <c r="Q768" i="76"/>
  <c r="P768" i="76"/>
  <c r="P766" i="76"/>
  <c r="P765" i="76"/>
  <c r="P764" i="76"/>
  <c r="AM763" i="76"/>
  <c r="I763" i="76" s="1"/>
  <c r="J763" i="76" s="1"/>
  <c r="AB763" i="76"/>
  <c r="W763" i="76"/>
  <c r="P763" i="76"/>
  <c r="H763" i="76"/>
  <c r="E763" i="76"/>
  <c r="R762" i="76"/>
  <c r="L762" i="76"/>
  <c r="Q761" i="76"/>
  <c r="P761" i="76"/>
  <c r="Q760" i="76"/>
  <c r="P760" i="76"/>
  <c r="Q759" i="76"/>
  <c r="P759" i="76"/>
  <c r="Q758" i="76"/>
  <c r="P758" i="76"/>
  <c r="P757" i="76"/>
  <c r="AM756" i="76"/>
  <c r="AB756" i="76"/>
  <c r="W756" i="76"/>
  <c r="P756" i="76"/>
  <c r="I756" i="76"/>
  <c r="H756" i="76"/>
  <c r="E756" i="76"/>
  <c r="R755" i="76"/>
  <c r="L755" i="76"/>
  <c r="Q754" i="76"/>
  <c r="P754" i="76"/>
  <c r="Q753" i="76"/>
  <c r="P753" i="76"/>
  <c r="Q752" i="76"/>
  <c r="P752" i="76"/>
  <c r="Q751" i="76"/>
  <c r="P751" i="76"/>
  <c r="P750" i="76"/>
  <c r="AB749" i="76"/>
  <c r="AM749" i="76" s="1"/>
  <c r="I749" i="76" s="1"/>
  <c r="W749" i="76"/>
  <c r="P749" i="76"/>
  <c r="H749" i="76"/>
  <c r="E749" i="76"/>
  <c r="R748" i="76"/>
  <c r="L748" i="76"/>
  <c r="Q747" i="76"/>
  <c r="P747" i="76"/>
  <c r="Q746" i="76"/>
  <c r="P746" i="76"/>
  <c r="P745" i="76"/>
  <c r="P744" i="76"/>
  <c r="P743" i="76"/>
  <c r="AM742" i="76"/>
  <c r="I742" i="76" s="1"/>
  <c r="AB742" i="76"/>
  <c r="W742" i="76"/>
  <c r="P742" i="76"/>
  <c r="H742" i="76"/>
  <c r="E742" i="76"/>
  <c r="R741" i="76"/>
  <c r="L741" i="76"/>
  <c r="Q740" i="76"/>
  <c r="P740" i="76"/>
  <c r="Q739" i="76"/>
  <c r="P739" i="76"/>
  <c r="Q738" i="76"/>
  <c r="P738" i="76"/>
  <c r="Q737" i="76"/>
  <c r="P737" i="76"/>
  <c r="P736" i="76"/>
  <c r="AB735" i="76"/>
  <c r="AM735" i="76" s="1"/>
  <c r="I735" i="76" s="1"/>
  <c r="W735" i="76"/>
  <c r="P735" i="76"/>
  <c r="H735" i="76"/>
  <c r="E735" i="76"/>
  <c r="R734" i="76"/>
  <c r="L734" i="76"/>
  <c r="Q733" i="76"/>
  <c r="P733" i="76"/>
  <c r="Q732" i="76"/>
  <c r="P732" i="76"/>
  <c r="Q731" i="76"/>
  <c r="P731" i="76"/>
  <c r="Q730" i="76"/>
  <c r="P730" i="76"/>
  <c r="P729" i="76"/>
  <c r="AB728" i="76"/>
  <c r="AM728" i="76" s="1"/>
  <c r="I728" i="76" s="1"/>
  <c r="W728" i="76"/>
  <c r="P728" i="76"/>
  <c r="H728" i="76"/>
  <c r="E728" i="76"/>
  <c r="R727" i="76"/>
  <c r="L727" i="76"/>
  <c r="Q726" i="76"/>
  <c r="P726" i="76"/>
  <c r="Q725" i="76"/>
  <c r="P725" i="76"/>
  <c r="P724" i="76"/>
  <c r="P723" i="76"/>
  <c r="P722" i="76"/>
  <c r="AM721" i="76"/>
  <c r="I721" i="76" s="1"/>
  <c r="AB721" i="76"/>
  <c r="W721" i="76"/>
  <c r="P721" i="76"/>
  <c r="H721" i="76"/>
  <c r="E721" i="76"/>
  <c r="R720" i="76"/>
  <c r="L720" i="76"/>
  <c r="Q719" i="76"/>
  <c r="P719" i="76"/>
  <c r="Q718" i="76"/>
  <c r="P718" i="76"/>
  <c r="Q717" i="76"/>
  <c r="P717" i="76"/>
  <c r="Q716" i="76"/>
  <c r="P716" i="76"/>
  <c r="Q715" i="76"/>
  <c r="P715" i="76"/>
  <c r="AB714" i="76"/>
  <c r="AM714" i="76" s="1"/>
  <c r="W714" i="76"/>
  <c r="P714" i="76"/>
  <c r="I714" i="76"/>
  <c r="H714" i="76"/>
  <c r="E714" i="76"/>
  <c r="A714" i="76"/>
  <c r="A721" i="76" s="1"/>
  <c r="A728" i="76" s="1"/>
  <c r="A735" i="76" s="1"/>
  <c r="A742" i="76" s="1"/>
  <c r="A749" i="76" s="1"/>
  <c r="A756" i="76" s="1"/>
  <c r="A763" i="76" s="1"/>
  <c r="A770" i="76" s="1"/>
  <c r="A777" i="76" s="1"/>
  <c r="A778" i="76" s="1"/>
  <c r="A779" i="76" s="1"/>
  <c r="A780" i="76" s="1"/>
  <c r="A781" i="76" s="1"/>
  <c r="A782" i="76" s="1"/>
  <c r="A783" i="76" s="1"/>
  <c r="R713" i="76"/>
  <c r="L713" i="76"/>
  <c r="Q712" i="76"/>
  <c r="P712" i="76"/>
  <c r="Q711" i="76"/>
  <c r="P711" i="76"/>
  <c r="Q710" i="76"/>
  <c r="P710" i="76"/>
  <c r="P709" i="76"/>
  <c r="P708" i="76"/>
  <c r="AM707" i="76"/>
  <c r="I707" i="76" s="1"/>
  <c r="AB707" i="76"/>
  <c r="W707" i="76"/>
  <c r="P707" i="76"/>
  <c r="H707" i="76"/>
  <c r="E707" i="76"/>
  <c r="R705" i="76"/>
  <c r="L705" i="76"/>
  <c r="Q704" i="76"/>
  <c r="P704" i="76"/>
  <c r="Q703" i="76"/>
  <c r="P703" i="76"/>
  <c r="Q702" i="76"/>
  <c r="P702" i="76"/>
  <c r="Q701" i="76"/>
  <c r="P701" i="76"/>
  <c r="AB700" i="76"/>
  <c r="AM700" i="76" s="1"/>
  <c r="I700" i="76" s="1"/>
  <c r="W700" i="76"/>
  <c r="Q700" i="76"/>
  <c r="P700" i="76"/>
  <c r="H700" i="76"/>
  <c r="E700" i="76"/>
  <c r="R699" i="76"/>
  <c r="L699" i="76"/>
  <c r="P695" i="76"/>
  <c r="AM694" i="76"/>
  <c r="I694" i="76" s="1"/>
  <c r="AB694" i="76"/>
  <c r="W694" i="76"/>
  <c r="P694" i="76"/>
  <c r="H694" i="76"/>
  <c r="E694" i="76"/>
  <c r="R693" i="76"/>
  <c r="L693" i="76"/>
  <c r="AB688" i="76"/>
  <c r="AM688" i="76" s="1"/>
  <c r="I688" i="76" s="1"/>
  <c r="W688" i="76"/>
  <c r="H688" i="76"/>
  <c r="E688" i="76"/>
  <c r="R687" i="76"/>
  <c r="L687" i="76"/>
  <c r="Q686" i="76"/>
  <c r="P686" i="76"/>
  <c r="Q685" i="76"/>
  <c r="P685" i="76"/>
  <c r="P684" i="76"/>
  <c r="P683" i="76"/>
  <c r="AB682" i="76"/>
  <c r="AM682" i="76" s="1"/>
  <c r="I682" i="76" s="1"/>
  <c r="J682" i="76" s="1"/>
  <c r="W682" i="76"/>
  <c r="P682" i="76"/>
  <c r="H682" i="76"/>
  <c r="E682" i="76"/>
  <c r="R681" i="76"/>
  <c r="L681" i="76"/>
  <c r="P679" i="76"/>
  <c r="P677" i="76"/>
  <c r="AB676" i="76"/>
  <c r="AM676" i="76" s="1"/>
  <c r="I676" i="76" s="1"/>
  <c r="W676" i="76"/>
  <c r="H676" i="76"/>
  <c r="E676" i="76"/>
  <c r="R675" i="76"/>
  <c r="L675" i="76"/>
  <c r="Q674" i="76"/>
  <c r="P674" i="76"/>
  <c r="Q673" i="76"/>
  <c r="P673" i="76"/>
  <c r="Q672" i="76"/>
  <c r="P672" i="76"/>
  <c r="Q671" i="76"/>
  <c r="P671" i="76"/>
  <c r="AB670" i="76"/>
  <c r="AM670" i="76" s="1"/>
  <c r="I670" i="76" s="1"/>
  <c r="W670" i="76"/>
  <c r="Q670" i="76"/>
  <c r="P670" i="76"/>
  <c r="H670" i="76"/>
  <c r="E670" i="76"/>
  <c r="R669" i="76"/>
  <c r="L669" i="76"/>
  <c r="Q668" i="76"/>
  <c r="P668" i="76"/>
  <c r="Q667" i="76"/>
  <c r="P667" i="76"/>
  <c r="Q666" i="76"/>
  <c r="P666" i="76"/>
  <c r="Q665" i="76"/>
  <c r="P665" i="76"/>
  <c r="AB664" i="76"/>
  <c r="AM664" i="76" s="1"/>
  <c r="I664" i="76" s="1"/>
  <c r="W664" i="76"/>
  <c r="P664" i="76"/>
  <c r="H664" i="76"/>
  <c r="E664" i="76"/>
  <c r="R663" i="76"/>
  <c r="L663" i="76"/>
  <c r="Q662" i="76"/>
  <c r="P662" i="76"/>
  <c r="P660" i="76"/>
  <c r="P659" i="76"/>
  <c r="AB658" i="76"/>
  <c r="AM658" i="76" s="1"/>
  <c r="I658" i="76" s="1"/>
  <c r="W658" i="76"/>
  <c r="P658" i="76"/>
  <c r="H658" i="76"/>
  <c r="E658" i="76"/>
  <c r="R657" i="76"/>
  <c r="L657" i="76"/>
  <c r="Q656" i="76"/>
  <c r="P656" i="76"/>
  <c r="Q655" i="76"/>
  <c r="P655" i="76"/>
  <c r="Q654" i="76"/>
  <c r="P654" i="76"/>
  <c r="Q653" i="76"/>
  <c r="P653" i="76"/>
  <c r="AM652" i="76"/>
  <c r="I652" i="76" s="1"/>
  <c r="J652" i="76" s="1"/>
  <c r="AB652" i="76"/>
  <c r="W652" i="76"/>
  <c r="H652" i="76"/>
  <c r="E652" i="76"/>
  <c r="R651" i="76"/>
  <c r="L651" i="76"/>
  <c r="Q650" i="76"/>
  <c r="P650" i="76"/>
  <c r="Q649" i="76"/>
  <c r="P649" i="76"/>
  <c r="Q648" i="76"/>
  <c r="P648" i="76"/>
  <c r="Q647" i="76"/>
  <c r="P647" i="76"/>
  <c r="AB646" i="76"/>
  <c r="AM646" i="76" s="1"/>
  <c r="I646" i="76" s="1"/>
  <c r="W646" i="76"/>
  <c r="Q646" i="76"/>
  <c r="P646" i="76"/>
  <c r="H646" i="76"/>
  <c r="E646" i="76"/>
  <c r="R645" i="76"/>
  <c r="L645" i="76"/>
  <c r="Q644" i="76"/>
  <c r="P644" i="76"/>
  <c r="P643" i="76"/>
  <c r="P641" i="76"/>
  <c r="AB640" i="76"/>
  <c r="AM640" i="76" s="1"/>
  <c r="I640" i="76" s="1"/>
  <c r="W640" i="76"/>
  <c r="P640" i="76"/>
  <c r="H640" i="76"/>
  <c r="E640" i="76"/>
  <c r="A640" i="76"/>
  <c r="A646" i="76" s="1"/>
  <c r="A652" i="76" s="1"/>
  <c r="A658" i="76" s="1"/>
  <c r="A664" i="76" s="1"/>
  <c r="A670" i="76" s="1"/>
  <c r="A676" i="76" s="1"/>
  <c r="A682" i="76" s="1"/>
  <c r="A688" i="76" s="1"/>
  <c r="A694" i="76" s="1"/>
  <c r="A700" i="76" s="1"/>
  <c r="R639" i="76"/>
  <c r="L639" i="76"/>
  <c r="P637" i="76"/>
  <c r="P635" i="76"/>
  <c r="AB634" i="76"/>
  <c r="AM634" i="76" s="1"/>
  <c r="I634" i="76" s="1"/>
  <c r="W634" i="76"/>
  <c r="P634" i="76"/>
  <c r="H634" i="76"/>
  <c r="E634" i="76"/>
  <c r="R632" i="76"/>
  <c r="L632" i="76"/>
  <c r="Q631" i="76"/>
  <c r="P631" i="76"/>
  <c r="Q630" i="76"/>
  <c r="P630" i="76"/>
  <c r="Q629" i="76"/>
  <c r="P629" i="76"/>
  <c r="Q628" i="76"/>
  <c r="P628" i="76"/>
  <c r="AM627" i="76"/>
  <c r="I627" i="76" s="1"/>
  <c r="AB627" i="76"/>
  <c r="Q627" i="76"/>
  <c r="P627" i="76"/>
  <c r="H627" i="76"/>
  <c r="AW627" i="76" s="1"/>
  <c r="E627" i="76"/>
  <c r="R626" i="76"/>
  <c r="L626" i="76"/>
  <c r="Q625" i="76"/>
  <c r="P625" i="76"/>
  <c r="Q624" i="76"/>
  <c r="P624" i="76"/>
  <c r="Q623" i="76"/>
  <c r="P623" i="76"/>
  <c r="Q622" i="76"/>
  <c r="P622" i="76"/>
  <c r="AW621" i="76"/>
  <c r="AB621" i="76"/>
  <c r="AM621" i="76" s="1"/>
  <c r="I621" i="76" s="1"/>
  <c r="Q621" i="76"/>
  <c r="P621" i="76"/>
  <c r="H621" i="76"/>
  <c r="E621" i="76"/>
  <c r="R620" i="76"/>
  <c r="L620" i="76"/>
  <c r="Q619" i="76"/>
  <c r="P619" i="76"/>
  <c r="Q618" i="76"/>
  <c r="P618" i="76"/>
  <c r="Q617" i="76"/>
  <c r="P617" i="76"/>
  <c r="Q616" i="76"/>
  <c r="P616" i="76"/>
  <c r="AM615" i="76"/>
  <c r="I615" i="76" s="1"/>
  <c r="AB615" i="76"/>
  <c r="Q615" i="76"/>
  <c r="P615" i="76"/>
  <c r="H615" i="76"/>
  <c r="J615" i="76" s="1"/>
  <c r="E615" i="76"/>
  <c r="R614" i="76"/>
  <c r="L614" i="76"/>
  <c r="P613" i="76"/>
  <c r="P612" i="76"/>
  <c r="P611" i="76"/>
  <c r="P610" i="76"/>
  <c r="AW609" i="76"/>
  <c r="AB609" i="76"/>
  <c r="AM609" i="76" s="1"/>
  <c r="I609" i="76" s="1"/>
  <c r="P609" i="76"/>
  <c r="H609" i="76"/>
  <c r="E609" i="76"/>
  <c r="R608" i="76"/>
  <c r="L608" i="76"/>
  <c r="Q607" i="76"/>
  <c r="P607" i="76"/>
  <c r="AW603" i="76"/>
  <c r="AB603" i="76"/>
  <c r="AM603" i="76" s="1"/>
  <c r="I603" i="76" s="1"/>
  <c r="H603" i="76"/>
  <c r="E603" i="76"/>
  <c r="R602" i="76"/>
  <c r="L602" i="76"/>
  <c r="Q601" i="76"/>
  <c r="P601" i="76"/>
  <c r="Q600" i="76"/>
  <c r="P600" i="76"/>
  <c r="Q599" i="76"/>
  <c r="P599" i="76"/>
  <c r="P598" i="76"/>
  <c r="AB597" i="76"/>
  <c r="AM597" i="76" s="1"/>
  <c r="I597" i="76" s="1"/>
  <c r="H597" i="76"/>
  <c r="AW597" i="76" s="1"/>
  <c r="E597" i="76"/>
  <c r="R596" i="76"/>
  <c r="L596" i="76"/>
  <c r="P594" i="76"/>
  <c r="P592" i="76"/>
  <c r="AW591" i="76"/>
  <c r="AM591" i="76"/>
  <c r="AB591" i="76"/>
  <c r="P591" i="76"/>
  <c r="I591" i="76"/>
  <c r="H591" i="76"/>
  <c r="J591" i="76" s="1"/>
  <c r="E591" i="76"/>
  <c r="R590" i="76"/>
  <c r="L590" i="76"/>
  <c r="Q589" i="76"/>
  <c r="P589" i="76"/>
  <c r="Q588" i="76"/>
  <c r="P588" i="76"/>
  <c r="Q587" i="76"/>
  <c r="P587" i="76"/>
  <c r="P586" i="76"/>
  <c r="AB585" i="76"/>
  <c r="AM585" i="76" s="1"/>
  <c r="I585" i="76" s="1"/>
  <c r="P585" i="76"/>
  <c r="H585" i="76"/>
  <c r="AW585" i="76" s="1"/>
  <c r="E585" i="76"/>
  <c r="R584" i="76"/>
  <c r="L584" i="76"/>
  <c r="Q583" i="76"/>
  <c r="P583" i="76"/>
  <c r="P582" i="76"/>
  <c r="P581" i="76"/>
  <c r="P580" i="76"/>
  <c r="AW579" i="76"/>
  <c r="AB579" i="76"/>
  <c r="AM579" i="76" s="1"/>
  <c r="I579" i="76" s="1"/>
  <c r="P579" i="76"/>
  <c r="H579" i="76"/>
  <c r="E579" i="76"/>
  <c r="R578" i="76"/>
  <c r="L578" i="76"/>
  <c r="P575" i="76"/>
  <c r="P574" i="76"/>
  <c r="AW573" i="76"/>
  <c r="AB573" i="76"/>
  <c r="AM573" i="76" s="1"/>
  <c r="I573" i="76" s="1"/>
  <c r="P573" i="76"/>
  <c r="H573" i="76"/>
  <c r="E573" i="76"/>
  <c r="R572" i="76"/>
  <c r="L572" i="76"/>
  <c r="Q571" i="76"/>
  <c r="P571" i="76"/>
  <c r="D571" i="76"/>
  <c r="P570" i="76"/>
  <c r="P568" i="76"/>
  <c r="AB567" i="76"/>
  <c r="AM567" i="76" s="1"/>
  <c r="I567" i="76" s="1"/>
  <c r="P567" i="76"/>
  <c r="H567" i="76"/>
  <c r="E567" i="76"/>
  <c r="R566" i="76"/>
  <c r="L566" i="76"/>
  <c r="Q565" i="76"/>
  <c r="P565" i="76"/>
  <c r="D565" i="76"/>
  <c r="AM561" i="76"/>
  <c r="I561" i="76" s="1"/>
  <c r="AB561" i="76"/>
  <c r="P561" i="76"/>
  <c r="H561" i="76"/>
  <c r="AW561" i="76" s="1"/>
  <c r="E561" i="76"/>
  <c r="R560" i="76"/>
  <c r="L560" i="76"/>
  <c r="Q559" i="76"/>
  <c r="P559" i="76"/>
  <c r="P557" i="76"/>
  <c r="P556" i="76"/>
  <c r="AB555" i="76"/>
  <c r="AM555" i="76" s="1"/>
  <c r="I555" i="76" s="1"/>
  <c r="P555" i="76"/>
  <c r="H555" i="76"/>
  <c r="E555" i="76"/>
  <c r="R554" i="76"/>
  <c r="L554" i="76"/>
  <c r="Q553" i="76"/>
  <c r="P553" i="76"/>
  <c r="P552" i="76"/>
  <c r="P551" i="76"/>
  <c r="P550" i="76"/>
  <c r="AW549" i="76"/>
  <c r="AB549" i="76"/>
  <c r="AM549" i="76" s="1"/>
  <c r="I549" i="76" s="1"/>
  <c r="P549" i="76"/>
  <c r="H549" i="76"/>
  <c r="E549" i="76"/>
  <c r="R548" i="76"/>
  <c r="P842" i="76" s="1"/>
  <c r="L548" i="76"/>
  <c r="Q547" i="76"/>
  <c r="P547" i="76"/>
  <c r="Q546" i="76"/>
  <c r="P546" i="76"/>
  <c r="Q545" i="76"/>
  <c r="P545" i="76"/>
  <c r="Q544" i="76"/>
  <c r="P544" i="76"/>
  <c r="AB543" i="76"/>
  <c r="AM543" i="76" s="1"/>
  <c r="I543" i="76" s="1"/>
  <c r="Q543" i="76"/>
  <c r="P543" i="76"/>
  <c r="H543" i="76"/>
  <c r="E543" i="76"/>
  <c r="R542" i="76"/>
  <c r="L542" i="76"/>
  <c r="P541" i="76"/>
  <c r="P540" i="76"/>
  <c r="P539" i="76"/>
  <c r="P538" i="76"/>
  <c r="AM537" i="76"/>
  <c r="I537" i="76" s="1"/>
  <c r="AB537" i="76"/>
  <c r="P537" i="76"/>
  <c r="H537" i="76"/>
  <c r="E537" i="76"/>
  <c r="R536" i="76"/>
  <c r="L536" i="76"/>
  <c r="P535" i="76"/>
  <c r="P534" i="76"/>
  <c r="P533" i="76"/>
  <c r="P532" i="76"/>
  <c r="AB531" i="76"/>
  <c r="AM531" i="76" s="1"/>
  <c r="I531" i="76" s="1"/>
  <c r="P531" i="76"/>
  <c r="H531" i="76"/>
  <c r="E531" i="76"/>
  <c r="R530" i="76"/>
  <c r="L530" i="76"/>
  <c r="P527" i="76"/>
  <c r="AW525" i="76"/>
  <c r="AB525" i="76"/>
  <c r="AM525" i="76" s="1"/>
  <c r="I525" i="76" s="1"/>
  <c r="P525" i="76"/>
  <c r="H525" i="76"/>
  <c r="E525" i="76"/>
  <c r="R524" i="76"/>
  <c r="L524" i="76"/>
  <c r="Q523" i="76"/>
  <c r="P523" i="76"/>
  <c r="Q522" i="76"/>
  <c r="P522" i="76"/>
  <c r="Q521" i="76"/>
  <c r="P521" i="76"/>
  <c r="Q520" i="76"/>
  <c r="P520" i="76"/>
  <c r="AM519" i="76"/>
  <c r="I519" i="76" s="1"/>
  <c r="J519" i="76" s="1"/>
  <c r="AB519" i="76"/>
  <c r="Q519" i="76"/>
  <c r="P519" i="76"/>
  <c r="H519" i="76"/>
  <c r="AW519" i="76" s="1"/>
  <c r="E519" i="76"/>
  <c r="R518" i="76"/>
  <c r="L518" i="76"/>
  <c r="Q517" i="76"/>
  <c r="P517" i="76"/>
  <c r="Q516" i="76"/>
  <c r="P516" i="76"/>
  <c r="Q515" i="76"/>
  <c r="P515" i="76"/>
  <c r="P514" i="76"/>
  <c r="AB513" i="76"/>
  <c r="AM513" i="76" s="1"/>
  <c r="I513" i="76" s="1"/>
  <c r="P513" i="76"/>
  <c r="H513" i="76"/>
  <c r="AW513" i="76" s="1"/>
  <c r="E513" i="76"/>
  <c r="R512" i="76"/>
  <c r="L512" i="76"/>
  <c r="P511" i="76"/>
  <c r="P510" i="76"/>
  <c r="P509" i="76"/>
  <c r="P508" i="76"/>
  <c r="AW507" i="76"/>
  <c r="AB507" i="76"/>
  <c r="AM507" i="76" s="1"/>
  <c r="I507" i="76" s="1"/>
  <c r="P507" i="76"/>
  <c r="H507" i="76"/>
  <c r="E507" i="76"/>
  <c r="R506" i="76"/>
  <c r="L506" i="76"/>
  <c r="Q505" i="76"/>
  <c r="P505" i="76"/>
  <c r="Q504" i="76"/>
  <c r="P504" i="76"/>
  <c r="Q503" i="76"/>
  <c r="P503" i="76"/>
  <c r="Q502" i="76"/>
  <c r="P502" i="76"/>
  <c r="AB501" i="76"/>
  <c r="AM501" i="76" s="1"/>
  <c r="I501" i="76" s="1"/>
  <c r="Q501" i="76"/>
  <c r="P501" i="76"/>
  <c r="H501" i="76"/>
  <c r="AW501" i="76" s="1"/>
  <c r="E501" i="76"/>
  <c r="R500" i="76"/>
  <c r="L500" i="76"/>
  <c r="Q499" i="76"/>
  <c r="P499" i="76"/>
  <c r="Q498" i="76"/>
  <c r="P498" i="76"/>
  <c r="Q497" i="76"/>
  <c r="P497" i="76"/>
  <c r="Q496" i="76"/>
  <c r="P496" i="76"/>
  <c r="AW495" i="76"/>
  <c r="AB495" i="76"/>
  <c r="AM495" i="76" s="1"/>
  <c r="I495" i="76" s="1"/>
  <c r="Q495" i="76"/>
  <c r="P495" i="76"/>
  <c r="H495" i="76"/>
  <c r="E495" i="76"/>
  <c r="R494" i="76"/>
  <c r="P833" i="76" s="1"/>
  <c r="L494" i="76"/>
  <c r="P492" i="76"/>
  <c r="P491" i="76"/>
  <c r="P490" i="76"/>
  <c r="AB489" i="76"/>
  <c r="AM489" i="76" s="1"/>
  <c r="I489" i="76" s="1"/>
  <c r="P489" i="76"/>
  <c r="H489" i="76"/>
  <c r="AW489" i="76" s="1"/>
  <c r="E489" i="76"/>
  <c r="R488" i="76"/>
  <c r="L488" i="76"/>
  <c r="Q487" i="76"/>
  <c r="P487" i="76"/>
  <c r="Q486" i="76"/>
  <c r="P486" i="76"/>
  <c r="Q485" i="76"/>
  <c r="P485" i="76"/>
  <c r="Q484" i="76"/>
  <c r="P484" i="76"/>
  <c r="AB483" i="76"/>
  <c r="AM483" i="76" s="1"/>
  <c r="I483" i="76" s="1"/>
  <c r="Q483" i="76"/>
  <c r="P483" i="76"/>
  <c r="H483" i="76"/>
  <c r="E483" i="76"/>
  <c r="R482" i="76"/>
  <c r="L482" i="76"/>
  <c r="Q481" i="76"/>
  <c r="P481" i="76"/>
  <c r="P478" i="76"/>
  <c r="AB477" i="76"/>
  <c r="AM477" i="76" s="1"/>
  <c r="I477" i="76" s="1"/>
  <c r="P477" i="76"/>
  <c r="H477" i="76"/>
  <c r="E477" i="76"/>
  <c r="R476" i="76"/>
  <c r="L476" i="76"/>
  <c r="P475" i="76"/>
  <c r="P474" i="76"/>
  <c r="P473" i="76"/>
  <c r="P472" i="76"/>
  <c r="AB471" i="76"/>
  <c r="AM471" i="76" s="1"/>
  <c r="I471" i="76" s="1"/>
  <c r="P471" i="76"/>
  <c r="H471" i="76"/>
  <c r="E471" i="76"/>
  <c r="R470" i="76"/>
  <c r="L470" i="76"/>
  <c r="Q469" i="76"/>
  <c r="P469" i="76"/>
  <c r="Q468" i="76"/>
  <c r="P468" i="76"/>
  <c r="P467" i="76"/>
  <c r="AB465" i="76"/>
  <c r="AM465" i="76" s="1"/>
  <c r="I465" i="76" s="1"/>
  <c r="P465" i="76"/>
  <c r="H465" i="76"/>
  <c r="AW465" i="76" s="1"/>
  <c r="E465" i="76"/>
  <c r="R464" i="76"/>
  <c r="L464" i="76"/>
  <c r="Q463" i="76"/>
  <c r="P463" i="76"/>
  <c r="Q462" i="76"/>
  <c r="P462" i="76"/>
  <c r="Q461" i="76"/>
  <c r="P461" i="76"/>
  <c r="P460" i="76"/>
  <c r="AW459" i="76"/>
  <c r="AB459" i="76"/>
  <c r="AM459" i="76" s="1"/>
  <c r="I459" i="76" s="1"/>
  <c r="P459" i="76"/>
  <c r="H459" i="76"/>
  <c r="E459" i="76"/>
  <c r="R458" i="76"/>
  <c r="P827" i="76" s="1"/>
  <c r="L458" i="76"/>
  <c r="AB453" i="76"/>
  <c r="AM453" i="76" s="1"/>
  <c r="I453" i="76" s="1"/>
  <c r="H453" i="76"/>
  <c r="AW453" i="76" s="1"/>
  <c r="E453" i="76"/>
  <c r="A453" i="76"/>
  <c r="A459" i="76" s="1"/>
  <c r="A465" i="76" s="1"/>
  <c r="A471" i="76" s="1"/>
  <c r="A477" i="76" s="1"/>
  <c r="A483" i="76" s="1"/>
  <c r="A489" i="76" s="1"/>
  <c r="A495" i="76" s="1"/>
  <c r="A501" i="76" s="1"/>
  <c r="A507" i="76" s="1"/>
  <c r="A513" i="76" s="1"/>
  <c r="A519" i="76" s="1"/>
  <c r="A525" i="76" s="1"/>
  <c r="A531" i="76" s="1"/>
  <c r="A537" i="76" s="1"/>
  <c r="A543" i="76" s="1"/>
  <c r="A549" i="76" s="1"/>
  <c r="A555" i="76" s="1"/>
  <c r="A561" i="76" s="1"/>
  <c r="A567" i="76" s="1"/>
  <c r="A573" i="76" s="1"/>
  <c r="A579" i="76" s="1"/>
  <c r="A585" i="76" s="1"/>
  <c r="A591" i="76" s="1"/>
  <c r="A597" i="76" s="1"/>
  <c r="A603" i="76" s="1"/>
  <c r="A609" i="76" s="1"/>
  <c r="A615" i="76" s="1"/>
  <c r="A621" i="76" s="1"/>
  <c r="A627" i="76" s="1"/>
  <c r="R452" i="76"/>
  <c r="L452" i="76"/>
  <c r="AW447" i="76"/>
  <c r="AM447" i="76"/>
  <c r="I447" i="76" s="1"/>
  <c r="AB447" i="76"/>
  <c r="P447" i="76"/>
  <c r="H447" i="76"/>
  <c r="J447" i="76" s="1"/>
  <c r="AQ447" i="76" s="1"/>
  <c r="AR447" i="76" s="1"/>
  <c r="W447" i="76" s="1"/>
  <c r="E447" i="76"/>
  <c r="R446" i="76"/>
  <c r="L446" i="76"/>
  <c r="Q445" i="76"/>
  <c r="P445" i="76"/>
  <c r="Q444" i="76"/>
  <c r="P444" i="76"/>
  <c r="P443" i="76"/>
  <c r="P442" i="76"/>
  <c r="AM441" i="76"/>
  <c r="I441" i="76" s="1"/>
  <c r="AB441" i="76"/>
  <c r="P441" i="76"/>
  <c r="H441" i="76"/>
  <c r="AW441" i="76" s="1"/>
  <c r="E441" i="76"/>
  <c r="R440" i="76"/>
  <c r="L440" i="76"/>
  <c r="Q439" i="76"/>
  <c r="P439" i="76"/>
  <c r="P438" i="76"/>
  <c r="P437" i="76"/>
  <c r="P436" i="76"/>
  <c r="AB435" i="76"/>
  <c r="AM435" i="76" s="1"/>
  <c r="I435" i="76" s="1"/>
  <c r="P435" i="76"/>
  <c r="H435" i="76"/>
  <c r="AW435" i="76" s="1"/>
  <c r="E435" i="76"/>
  <c r="R434" i="76"/>
  <c r="L434" i="76"/>
  <c r="Q433" i="76"/>
  <c r="P433" i="76"/>
  <c r="Q432" i="76"/>
  <c r="P432" i="76"/>
  <c r="Q431" i="76"/>
  <c r="P431" i="76"/>
  <c r="P430" i="76"/>
  <c r="AM429" i="76"/>
  <c r="I429" i="76" s="1"/>
  <c r="AB429" i="76"/>
  <c r="P429" i="76"/>
  <c r="H429" i="76"/>
  <c r="E429" i="76"/>
  <c r="R428" i="76"/>
  <c r="L428" i="76"/>
  <c r="P427" i="76"/>
  <c r="P426" i="76"/>
  <c r="P425" i="76"/>
  <c r="P424" i="76"/>
  <c r="AB423" i="76"/>
  <c r="AM423" i="76" s="1"/>
  <c r="I423" i="76" s="1"/>
  <c r="P423" i="76"/>
  <c r="H423" i="76"/>
  <c r="AW423" i="76" s="1"/>
  <c r="E423" i="76"/>
  <c r="A423" i="76"/>
  <c r="A429" i="76" s="1"/>
  <c r="A435" i="76" s="1"/>
  <c r="A441" i="76" s="1"/>
  <c r="A447" i="76" s="1"/>
  <c r="R422" i="76"/>
  <c r="L422" i="76"/>
  <c r="Q421" i="76"/>
  <c r="P421" i="76"/>
  <c r="Q420" i="76"/>
  <c r="P420" i="76"/>
  <c r="P419" i="76"/>
  <c r="P418" i="76"/>
  <c r="AB417" i="76"/>
  <c r="AM417" i="76" s="1"/>
  <c r="I417" i="76" s="1"/>
  <c r="P417" i="76"/>
  <c r="H417" i="76"/>
  <c r="E417" i="76"/>
  <c r="R409" i="76"/>
  <c r="L409" i="76"/>
  <c r="Q408" i="76"/>
  <c r="P408" i="76"/>
  <c r="Q407" i="76"/>
  <c r="P407" i="76"/>
  <c r="Q406" i="76"/>
  <c r="P406" i="76"/>
  <c r="AM405" i="76"/>
  <c r="J405" i="76" s="1"/>
  <c r="Q405" i="76"/>
  <c r="P405" i="76"/>
  <c r="G405" i="76"/>
  <c r="E897" i="76" s="1"/>
  <c r="R404" i="76"/>
  <c r="P896" i="76" s="1"/>
  <c r="L404" i="76"/>
  <c r="Q403" i="76"/>
  <c r="P403" i="76"/>
  <c r="Q402" i="76"/>
  <c r="P402" i="76"/>
  <c r="Q401" i="76"/>
  <c r="P401" i="76"/>
  <c r="AM400" i="76"/>
  <c r="J400" i="76" s="1"/>
  <c r="Q400" i="76"/>
  <c r="P400" i="76"/>
  <c r="G400" i="76"/>
  <c r="E896" i="76" s="1"/>
  <c r="R399" i="76"/>
  <c r="L399" i="76"/>
  <c r="Q398" i="76"/>
  <c r="P398" i="76"/>
  <c r="Q397" i="76"/>
  <c r="P397" i="76"/>
  <c r="Q396" i="76"/>
  <c r="P396" i="76"/>
  <c r="AM395" i="76"/>
  <c r="Q395" i="76"/>
  <c r="P395" i="76"/>
  <c r="J395" i="76"/>
  <c r="G395" i="76"/>
  <c r="E895" i="76" s="1"/>
  <c r="R394" i="76"/>
  <c r="P894" i="76" s="1"/>
  <c r="L394" i="76"/>
  <c r="Q393" i="76"/>
  <c r="P393" i="76"/>
  <c r="Q392" i="76"/>
  <c r="P392" i="76"/>
  <c r="Q391" i="76"/>
  <c r="P391" i="76"/>
  <c r="AM390" i="76"/>
  <c r="J390" i="76" s="1"/>
  <c r="Q390" i="76"/>
  <c r="P390" i="76"/>
  <c r="G390" i="76"/>
  <c r="E894" i="76" s="1"/>
  <c r="R389" i="76"/>
  <c r="L389" i="76"/>
  <c r="Q388" i="76"/>
  <c r="P388" i="76"/>
  <c r="Q387" i="76"/>
  <c r="P387" i="76"/>
  <c r="Q386" i="76"/>
  <c r="P386" i="76"/>
  <c r="AM385" i="76"/>
  <c r="Q385" i="76"/>
  <c r="P385" i="76"/>
  <c r="J385" i="76"/>
  <c r="G385" i="76"/>
  <c r="E893" i="76" s="1"/>
  <c r="AB379" i="76"/>
  <c r="AM379" i="76" s="1"/>
  <c r="J379" i="76" s="1"/>
  <c r="Q379" i="76"/>
  <c r="P379" i="76"/>
  <c r="G379" i="76"/>
  <c r="E887" i="76" s="1"/>
  <c r="AB378" i="76"/>
  <c r="AM378" i="76" s="1"/>
  <c r="J378" i="76" s="1"/>
  <c r="Q378" i="76"/>
  <c r="P378" i="76"/>
  <c r="G378" i="76"/>
  <c r="E886" i="76" s="1"/>
  <c r="AB377" i="76"/>
  <c r="AM377" i="76" s="1"/>
  <c r="J377" i="76" s="1"/>
  <c r="Q377" i="76"/>
  <c r="P377" i="76"/>
  <c r="G377" i="76"/>
  <c r="E885" i="76" s="1"/>
  <c r="AB376" i="76"/>
  <c r="AM376" i="76" s="1"/>
  <c r="J376" i="76" s="1"/>
  <c r="Q376" i="76"/>
  <c r="P376" i="76"/>
  <c r="G376" i="76"/>
  <c r="E884" i="76" s="1"/>
  <c r="AB375" i="76"/>
  <c r="AM375" i="76" s="1"/>
  <c r="J375" i="76" s="1"/>
  <c r="Q375" i="76"/>
  <c r="P375" i="76"/>
  <c r="G375" i="76"/>
  <c r="E883" i="76" s="1"/>
  <c r="AM374" i="76"/>
  <c r="J374" i="76" s="1"/>
  <c r="AB374" i="76"/>
  <c r="Q374" i="76"/>
  <c r="P374" i="76"/>
  <c r="G374" i="76"/>
  <c r="E882" i="76" s="1"/>
  <c r="AM373" i="76"/>
  <c r="J373" i="76" s="1"/>
  <c r="AB373" i="76"/>
  <c r="Q373" i="76"/>
  <c r="P373" i="76"/>
  <c r="G373" i="76"/>
  <c r="E881" i="76" s="1"/>
  <c r="R372" i="76"/>
  <c r="L372" i="76"/>
  <c r="Q371" i="76"/>
  <c r="P371" i="76"/>
  <c r="Q370" i="76"/>
  <c r="P370" i="76"/>
  <c r="Q369" i="76"/>
  <c r="P369" i="76"/>
  <c r="Q367" i="76"/>
  <c r="P367" i="76"/>
  <c r="AB366" i="76"/>
  <c r="AM366" i="76" s="1"/>
  <c r="J366" i="76" s="1"/>
  <c r="Q366" i="76"/>
  <c r="P366" i="76"/>
  <c r="G366" i="76"/>
  <c r="E880" i="76" s="1"/>
  <c r="R365" i="76"/>
  <c r="L365" i="76"/>
  <c r="Q364" i="76"/>
  <c r="P364" i="76"/>
  <c r="Q363" i="76"/>
  <c r="P363" i="76"/>
  <c r="P361" i="76"/>
  <c r="P360" i="76"/>
  <c r="AB359" i="76"/>
  <c r="AM359" i="76" s="1"/>
  <c r="P359" i="76"/>
  <c r="J359" i="76"/>
  <c r="G359" i="76"/>
  <c r="E879" i="76" s="1"/>
  <c r="R358" i="76"/>
  <c r="P878" i="76" s="1"/>
  <c r="Q357" i="76"/>
  <c r="P357" i="76"/>
  <c r="Q356" i="76"/>
  <c r="P356" i="76"/>
  <c r="Q355" i="76"/>
  <c r="P355" i="76"/>
  <c r="P353" i="76"/>
  <c r="AB352" i="76"/>
  <c r="AM352" i="76" s="1"/>
  <c r="J352" i="76" s="1"/>
  <c r="P352" i="76"/>
  <c r="G352" i="76"/>
  <c r="E878" i="76" s="1"/>
  <c r="R351" i="76"/>
  <c r="L351" i="76"/>
  <c r="Q350" i="76"/>
  <c r="P350" i="76"/>
  <c r="Q349" i="76"/>
  <c r="P349" i="76"/>
  <c r="Q348" i="76"/>
  <c r="P348" i="76"/>
  <c r="Q346" i="76"/>
  <c r="P346" i="76"/>
  <c r="AM345" i="76"/>
  <c r="J345" i="76" s="1"/>
  <c r="AB345" i="76"/>
  <c r="Q345" i="76"/>
  <c r="P345" i="76"/>
  <c r="G345" i="76"/>
  <c r="E877" i="76" s="1"/>
  <c r="R344" i="76"/>
  <c r="L344" i="76"/>
  <c r="Q343" i="76"/>
  <c r="P343" i="76"/>
  <c r="Q342" i="76"/>
  <c r="P342" i="76"/>
  <c r="Q341" i="76"/>
  <c r="P341" i="76"/>
  <c r="Q340" i="76"/>
  <c r="P340" i="76"/>
  <c r="P339" i="76"/>
  <c r="AM338" i="76"/>
  <c r="J338" i="76" s="1"/>
  <c r="AB338" i="76"/>
  <c r="P338" i="76"/>
  <c r="G338" i="76"/>
  <c r="E876" i="76" s="1"/>
  <c r="R337" i="76"/>
  <c r="L337" i="76"/>
  <c r="Q336" i="76"/>
  <c r="P336" i="76"/>
  <c r="Q335" i="76"/>
  <c r="P335" i="76"/>
  <c r="Q334" i="76"/>
  <c r="P334" i="76"/>
  <c r="Q333" i="76"/>
  <c r="P333" i="76"/>
  <c r="Q332" i="76"/>
  <c r="P332" i="76"/>
  <c r="AB331" i="76"/>
  <c r="AM331" i="76" s="1"/>
  <c r="J331" i="76" s="1"/>
  <c r="Q331" i="76"/>
  <c r="P331" i="76"/>
  <c r="G331" i="76"/>
  <c r="E875" i="76" s="1"/>
  <c r="R330" i="76"/>
  <c r="L330" i="76"/>
  <c r="Q329" i="76"/>
  <c r="P329" i="76"/>
  <c r="Q328" i="76"/>
  <c r="P328" i="76"/>
  <c r="Q327" i="76"/>
  <c r="P327" i="76"/>
  <c r="Q326" i="76"/>
  <c r="P326" i="76"/>
  <c r="Q325" i="76"/>
  <c r="P325" i="76"/>
  <c r="AB324" i="76"/>
  <c r="AM324" i="76" s="1"/>
  <c r="J324" i="76" s="1"/>
  <c r="Q324" i="76"/>
  <c r="P324" i="76"/>
  <c r="G324" i="76"/>
  <c r="E874" i="76" s="1"/>
  <c r="R323" i="76"/>
  <c r="L323" i="76"/>
  <c r="Q322" i="76"/>
  <c r="P322" i="76"/>
  <c r="Q321" i="76"/>
  <c r="P321" i="76"/>
  <c r="Q320" i="76"/>
  <c r="P320" i="76"/>
  <c r="Q319" i="76"/>
  <c r="P319" i="76"/>
  <c r="P318" i="76"/>
  <c r="AM317" i="76"/>
  <c r="J317" i="76" s="1"/>
  <c r="AB317" i="76"/>
  <c r="P317" i="76"/>
  <c r="G317" i="76"/>
  <c r="E873" i="76" s="1"/>
  <c r="R316" i="76"/>
  <c r="L316" i="76"/>
  <c r="Q315" i="76"/>
  <c r="P315" i="76"/>
  <c r="Q314" i="76"/>
  <c r="P314" i="76"/>
  <c r="Q313" i="76"/>
  <c r="P313" i="76"/>
  <c r="Q312" i="76"/>
  <c r="P312" i="76"/>
  <c r="Q311" i="76"/>
  <c r="P311" i="76"/>
  <c r="AB310" i="76"/>
  <c r="AM310" i="76" s="1"/>
  <c r="J310" i="76" s="1"/>
  <c r="Q310" i="76"/>
  <c r="P310" i="76"/>
  <c r="G310" i="76"/>
  <c r="E872" i="76" s="1"/>
  <c r="A310" i="76"/>
  <c r="A317" i="76" s="1"/>
  <c r="A324" i="76" s="1"/>
  <c r="A331" i="76" s="1"/>
  <c r="A338" i="76" s="1"/>
  <c r="A345" i="76" s="1"/>
  <c r="A352" i="76" s="1"/>
  <c r="A359" i="76" s="1"/>
  <c r="A366" i="76" s="1"/>
  <c r="A373" i="76" s="1"/>
  <c r="A374" i="76" s="1"/>
  <c r="A375" i="76" s="1"/>
  <c r="A376" i="76" s="1"/>
  <c r="A377" i="76" s="1"/>
  <c r="A378" i="76" s="1"/>
  <c r="A379" i="76" s="1"/>
  <c r="R309" i="76"/>
  <c r="L309" i="76"/>
  <c r="Q308" i="76"/>
  <c r="P308" i="76"/>
  <c r="Q307" i="76"/>
  <c r="P307" i="76"/>
  <c r="Q306" i="76"/>
  <c r="P306" i="76"/>
  <c r="Q305" i="76"/>
  <c r="P305" i="76"/>
  <c r="Q304" i="76"/>
  <c r="P304" i="76"/>
  <c r="AB303" i="76"/>
  <c r="AM303" i="76" s="1"/>
  <c r="J303" i="76" s="1"/>
  <c r="P303" i="76"/>
  <c r="G303" i="76"/>
  <c r="E871" i="76" s="1"/>
  <c r="R301" i="76"/>
  <c r="L301" i="76"/>
  <c r="Q300" i="76"/>
  <c r="P300" i="76"/>
  <c r="Q299" i="76"/>
  <c r="P299" i="76"/>
  <c r="Q298" i="76"/>
  <c r="P298" i="76"/>
  <c r="Q297" i="76"/>
  <c r="P297" i="76"/>
  <c r="AB296" i="76"/>
  <c r="AM296" i="76" s="1"/>
  <c r="J296" i="76" s="1"/>
  <c r="Q296" i="76"/>
  <c r="P296" i="76"/>
  <c r="G296" i="76"/>
  <c r="E869" i="76" s="1"/>
  <c r="R295" i="76"/>
  <c r="L295" i="76"/>
  <c r="Q294" i="76"/>
  <c r="P294" i="76"/>
  <c r="Q293" i="76"/>
  <c r="P293" i="76"/>
  <c r="Q292" i="76"/>
  <c r="P292" i="76"/>
  <c r="P291" i="76"/>
  <c r="AB290" i="76"/>
  <c r="AM290" i="76" s="1"/>
  <c r="J290" i="76" s="1"/>
  <c r="P290" i="76"/>
  <c r="G290" i="76"/>
  <c r="E868" i="76" s="1"/>
  <c r="R289" i="76"/>
  <c r="L289" i="76"/>
  <c r="Q288" i="76"/>
  <c r="P288" i="76"/>
  <c r="Q287" i="76"/>
  <c r="P287" i="76"/>
  <c r="Q286" i="76"/>
  <c r="P286" i="76"/>
  <c r="Q285" i="76"/>
  <c r="P285" i="76"/>
  <c r="AB284" i="76"/>
  <c r="AM284" i="76" s="1"/>
  <c r="J284" i="76" s="1"/>
  <c r="Q284" i="76"/>
  <c r="P284" i="76"/>
  <c r="G284" i="76"/>
  <c r="E867" i="76" s="1"/>
  <c r="R283" i="76"/>
  <c r="L283" i="76"/>
  <c r="Q282" i="76"/>
  <c r="P282" i="76"/>
  <c r="Q281" i="76"/>
  <c r="P281" i="76"/>
  <c r="Q280" i="76"/>
  <c r="P280" i="76"/>
  <c r="Q279" i="76"/>
  <c r="P279" i="76"/>
  <c r="AB278" i="76"/>
  <c r="AM278" i="76" s="1"/>
  <c r="J278" i="76" s="1"/>
  <c r="P278" i="76"/>
  <c r="G278" i="76"/>
  <c r="E866" i="76" s="1"/>
  <c r="R277" i="76"/>
  <c r="L277" i="76"/>
  <c r="Q276" i="76"/>
  <c r="P276" i="76"/>
  <c r="Q275" i="76"/>
  <c r="P275" i="76"/>
  <c r="P274" i="76"/>
  <c r="P273" i="76"/>
  <c r="AM272" i="76"/>
  <c r="J272" i="76" s="1"/>
  <c r="AB272" i="76"/>
  <c r="P272" i="76"/>
  <c r="G272" i="76"/>
  <c r="E865" i="76" s="1"/>
  <c r="R271" i="76"/>
  <c r="L271" i="76"/>
  <c r="Q270" i="76"/>
  <c r="P270" i="76"/>
  <c r="Q269" i="76"/>
  <c r="P269" i="76"/>
  <c r="Q268" i="76"/>
  <c r="P268" i="76"/>
  <c r="Q267" i="76"/>
  <c r="P267" i="76"/>
  <c r="AM266" i="76"/>
  <c r="J266" i="76" s="1"/>
  <c r="AB266" i="76"/>
  <c r="Q266" i="76"/>
  <c r="P266" i="76"/>
  <c r="G266" i="76"/>
  <c r="E864" i="76" s="1"/>
  <c r="R265" i="76"/>
  <c r="L265" i="76"/>
  <c r="Q264" i="76"/>
  <c r="P264" i="76"/>
  <c r="Q263" i="76"/>
  <c r="P263" i="76"/>
  <c r="Q262" i="76"/>
  <c r="P262" i="76"/>
  <c r="Q261" i="76"/>
  <c r="P261" i="76"/>
  <c r="AM260" i="76"/>
  <c r="J260" i="76" s="1"/>
  <c r="AB260" i="76"/>
  <c r="Q260" i="76"/>
  <c r="P260" i="76"/>
  <c r="G260" i="76"/>
  <c r="E863" i="76" s="1"/>
  <c r="R259" i="76"/>
  <c r="L259" i="76"/>
  <c r="Q258" i="76"/>
  <c r="P258" i="76"/>
  <c r="Q257" i="76"/>
  <c r="P257" i="76"/>
  <c r="P256" i="76"/>
  <c r="P255" i="76"/>
  <c r="AB254" i="76"/>
  <c r="AM254" i="76" s="1"/>
  <c r="J254" i="76" s="1"/>
  <c r="P254" i="76"/>
  <c r="G254" i="76"/>
  <c r="E862" i="76" s="1"/>
  <c r="R253" i="76"/>
  <c r="L253" i="76"/>
  <c r="Q252" i="76"/>
  <c r="P252" i="76"/>
  <c r="Q251" i="76"/>
  <c r="P251" i="76"/>
  <c r="Q250" i="76"/>
  <c r="P250" i="76"/>
  <c r="Q249" i="76"/>
  <c r="P249" i="76"/>
  <c r="AB248" i="76"/>
  <c r="AM248" i="76" s="1"/>
  <c r="J248" i="76" s="1"/>
  <c r="Q248" i="76"/>
  <c r="P248" i="76"/>
  <c r="G248" i="76"/>
  <c r="E861" i="76" s="1"/>
  <c r="R247" i="76"/>
  <c r="L247" i="76"/>
  <c r="Q246" i="76"/>
  <c r="P246" i="76"/>
  <c r="Q245" i="76"/>
  <c r="P245" i="76"/>
  <c r="Q244" i="76"/>
  <c r="P244" i="76"/>
  <c r="Q243" i="76"/>
  <c r="P243" i="76"/>
  <c r="AM242" i="76"/>
  <c r="J242" i="76" s="1"/>
  <c r="AB242" i="76"/>
  <c r="Q242" i="76"/>
  <c r="P242" i="76"/>
  <c r="G242" i="76"/>
  <c r="E860" i="76" s="1"/>
  <c r="R241" i="76"/>
  <c r="L241" i="76"/>
  <c r="Q240" i="76"/>
  <c r="P240" i="76"/>
  <c r="Q239" i="76"/>
  <c r="P239" i="76"/>
  <c r="P238" i="76"/>
  <c r="P237" i="76"/>
  <c r="AB236" i="76"/>
  <c r="AM236" i="76" s="1"/>
  <c r="J236" i="76" s="1"/>
  <c r="P236" i="76"/>
  <c r="G236" i="76"/>
  <c r="E859" i="76" s="1"/>
  <c r="R235" i="76"/>
  <c r="L235" i="76"/>
  <c r="Q234" i="76"/>
  <c r="P234" i="76"/>
  <c r="Q233" i="76"/>
  <c r="P233" i="76"/>
  <c r="P232" i="76"/>
  <c r="P231" i="76"/>
  <c r="AB230" i="76"/>
  <c r="AM230" i="76" s="1"/>
  <c r="J230" i="76" s="1"/>
  <c r="P230" i="76"/>
  <c r="G230" i="76"/>
  <c r="E858" i="76" s="1"/>
  <c r="R228" i="76"/>
  <c r="L228" i="76"/>
  <c r="Q227" i="76"/>
  <c r="P227" i="76"/>
  <c r="Q226" i="76"/>
  <c r="P226" i="76"/>
  <c r="Q225" i="76"/>
  <c r="P225" i="76"/>
  <c r="Q224" i="76"/>
  <c r="P224" i="76"/>
  <c r="AB223" i="76"/>
  <c r="AM223" i="76" s="1"/>
  <c r="J223" i="76" s="1"/>
  <c r="Q223" i="76"/>
  <c r="P223" i="76"/>
  <c r="G223" i="76"/>
  <c r="E856" i="76" s="1"/>
  <c r="R222" i="76"/>
  <c r="L222" i="76"/>
  <c r="Q221" i="76"/>
  <c r="P221" i="76"/>
  <c r="Q220" i="76"/>
  <c r="P220" i="76"/>
  <c r="Q219" i="76"/>
  <c r="P219" i="76"/>
  <c r="Q218" i="76"/>
  <c r="P218" i="76"/>
  <c r="AB217" i="76"/>
  <c r="AM217" i="76" s="1"/>
  <c r="J217" i="76" s="1"/>
  <c r="Q217" i="76"/>
  <c r="P217" i="76"/>
  <c r="G217" i="76"/>
  <c r="E855" i="76" s="1"/>
  <c r="R216" i="76"/>
  <c r="L216" i="76"/>
  <c r="Q215" i="76"/>
  <c r="P215" i="76"/>
  <c r="Q214" i="76"/>
  <c r="P214" i="76"/>
  <c r="Q213" i="76"/>
  <c r="P213" i="76"/>
  <c r="Q212" i="76"/>
  <c r="P212" i="76"/>
  <c r="AM211" i="76"/>
  <c r="J211" i="76" s="1"/>
  <c r="AB211" i="76"/>
  <c r="Q211" i="76"/>
  <c r="P211" i="76"/>
  <c r="G211" i="76"/>
  <c r="E854" i="76" s="1"/>
  <c r="R210" i="76"/>
  <c r="L210" i="76"/>
  <c r="Q209" i="76"/>
  <c r="P209" i="76"/>
  <c r="Q208" i="76"/>
  <c r="P208" i="76"/>
  <c r="Q207" i="76"/>
  <c r="P207" i="76"/>
  <c r="Q206" i="76"/>
  <c r="P206" i="76"/>
  <c r="AB205" i="76"/>
  <c r="AM205" i="76" s="1"/>
  <c r="J205" i="76" s="1"/>
  <c r="P205" i="76"/>
  <c r="G205" i="76"/>
  <c r="E853" i="76" s="1"/>
  <c r="R204" i="76"/>
  <c r="L204" i="76"/>
  <c r="Q203" i="76"/>
  <c r="P203" i="76"/>
  <c r="Q202" i="76"/>
  <c r="P202" i="76"/>
  <c r="Q201" i="76"/>
  <c r="P201" i="76"/>
  <c r="P200" i="76"/>
  <c r="AB199" i="76"/>
  <c r="AM199" i="76" s="1"/>
  <c r="J199" i="76" s="1"/>
  <c r="P199" i="76"/>
  <c r="G199" i="76"/>
  <c r="E852" i="76" s="1"/>
  <c r="R198" i="76"/>
  <c r="L198" i="76"/>
  <c r="Q197" i="76"/>
  <c r="P197" i="76"/>
  <c r="Q196" i="76"/>
  <c r="P196" i="76"/>
  <c r="Q195" i="76"/>
  <c r="P195" i="76"/>
  <c r="Q194" i="76"/>
  <c r="P194" i="76"/>
  <c r="AB193" i="76"/>
  <c r="AM193" i="76" s="1"/>
  <c r="J193" i="76" s="1"/>
  <c r="P193" i="76"/>
  <c r="G193" i="76"/>
  <c r="E851" i="76" s="1"/>
  <c r="R192" i="76"/>
  <c r="L192" i="76"/>
  <c r="Q191" i="76"/>
  <c r="P191" i="76"/>
  <c r="Q190" i="76"/>
  <c r="P190" i="76"/>
  <c r="Q189" i="76"/>
  <c r="P189" i="76"/>
  <c r="Q188" i="76"/>
  <c r="P188" i="76"/>
  <c r="AM187" i="76"/>
  <c r="J187" i="76" s="1"/>
  <c r="AB187" i="76"/>
  <c r="P187" i="76"/>
  <c r="G187" i="76"/>
  <c r="E850" i="76" s="1"/>
  <c r="R186" i="76"/>
  <c r="L186" i="76"/>
  <c r="Q185" i="76"/>
  <c r="P185" i="76"/>
  <c r="Q184" i="76"/>
  <c r="P184" i="76"/>
  <c r="Q183" i="76"/>
  <c r="P183" i="76"/>
  <c r="Q182" i="76"/>
  <c r="P182" i="76"/>
  <c r="AB181" i="76"/>
  <c r="AM181" i="76" s="1"/>
  <c r="J181" i="76" s="1"/>
  <c r="Q181" i="76"/>
  <c r="P181" i="76"/>
  <c r="G181" i="76"/>
  <c r="E849" i="76" s="1"/>
  <c r="R180" i="76"/>
  <c r="L180" i="76"/>
  <c r="Q179" i="76"/>
  <c r="P179" i="76"/>
  <c r="Q178" i="76"/>
  <c r="P178" i="76"/>
  <c r="P177" i="76"/>
  <c r="P176" i="76"/>
  <c r="AB175" i="76"/>
  <c r="AM175" i="76" s="1"/>
  <c r="J175" i="76" s="1"/>
  <c r="P175" i="76"/>
  <c r="G175" i="76"/>
  <c r="E848" i="76" s="1"/>
  <c r="R174" i="76"/>
  <c r="L174" i="76"/>
  <c r="Q173" i="76"/>
  <c r="P173" i="76"/>
  <c r="Q172" i="76"/>
  <c r="P172" i="76"/>
  <c r="Q171" i="76"/>
  <c r="P171" i="76"/>
  <c r="Q170" i="76"/>
  <c r="P170" i="76"/>
  <c r="AB169" i="76"/>
  <c r="AM169" i="76" s="1"/>
  <c r="J169" i="76" s="1"/>
  <c r="P169" i="76"/>
  <c r="G169" i="76"/>
  <c r="E847" i="76" s="1"/>
  <c r="R168" i="76"/>
  <c r="L168" i="76"/>
  <c r="Q167" i="76"/>
  <c r="P167" i="76"/>
  <c r="Q166" i="76"/>
  <c r="P166" i="76"/>
  <c r="P165" i="76"/>
  <c r="AB163" i="76"/>
  <c r="AM163" i="76" s="1"/>
  <c r="J163" i="76" s="1"/>
  <c r="P163" i="76"/>
  <c r="G163" i="76"/>
  <c r="E846" i="76" s="1"/>
  <c r="R162" i="76"/>
  <c r="L162" i="76"/>
  <c r="Q161" i="76"/>
  <c r="P161" i="76"/>
  <c r="Q160" i="76"/>
  <c r="P160" i="76"/>
  <c r="Q159" i="76"/>
  <c r="P159" i="76"/>
  <c r="Q158" i="76"/>
  <c r="P158" i="76"/>
  <c r="AB157" i="76"/>
  <c r="AM157" i="76" s="1"/>
  <c r="J157" i="76" s="1"/>
  <c r="P157" i="76"/>
  <c r="G157" i="76"/>
  <c r="E845" i="76" s="1"/>
  <c r="R156" i="76"/>
  <c r="L156" i="76"/>
  <c r="Q155" i="76"/>
  <c r="P155" i="76"/>
  <c r="Q154" i="76"/>
  <c r="P154" i="76"/>
  <c r="Q153" i="76"/>
  <c r="P153" i="76"/>
  <c r="P152" i="76"/>
  <c r="AM151" i="76"/>
  <c r="J151" i="76" s="1"/>
  <c r="AB151" i="76"/>
  <c r="P151" i="76"/>
  <c r="G151" i="76"/>
  <c r="E844" i="76" s="1"/>
  <c r="R150" i="76"/>
  <c r="L150" i="76"/>
  <c r="Q149" i="76"/>
  <c r="P149" i="76"/>
  <c r="Q148" i="76"/>
  <c r="P148" i="76"/>
  <c r="Q147" i="76"/>
  <c r="P147" i="76"/>
  <c r="P146" i="76"/>
  <c r="AM145" i="76"/>
  <c r="J145" i="76" s="1"/>
  <c r="AB145" i="76"/>
  <c r="P145" i="76"/>
  <c r="G145" i="76"/>
  <c r="E843" i="76" s="1"/>
  <c r="R144" i="76"/>
  <c r="L144" i="76"/>
  <c r="Q143" i="76"/>
  <c r="P143" i="76"/>
  <c r="Q142" i="76"/>
  <c r="P142" i="76"/>
  <c r="Q141" i="76"/>
  <c r="P141" i="76"/>
  <c r="Q140" i="76"/>
  <c r="P140" i="76"/>
  <c r="AB139" i="76"/>
  <c r="AM139" i="76" s="1"/>
  <c r="J139" i="76" s="1"/>
  <c r="Q139" i="76"/>
  <c r="P139" i="76"/>
  <c r="G139" i="76"/>
  <c r="E842" i="76" s="1"/>
  <c r="R138" i="76"/>
  <c r="L138" i="76"/>
  <c r="Q137" i="76"/>
  <c r="P137" i="76"/>
  <c r="Q136" i="76"/>
  <c r="P136" i="76"/>
  <c r="P135" i="76"/>
  <c r="P134" i="76"/>
  <c r="AB133" i="76"/>
  <c r="AM133" i="76" s="1"/>
  <c r="J133" i="76" s="1"/>
  <c r="P133" i="76"/>
  <c r="G133" i="76"/>
  <c r="E841" i="76" s="1"/>
  <c r="R132" i="76"/>
  <c r="L132" i="76"/>
  <c r="Q131" i="76"/>
  <c r="P131" i="76"/>
  <c r="Q130" i="76"/>
  <c r="P130" i="76"/>
  <c r="P129" i="76"/>
  <c r="P128" i="76"/>
  <c r="AB127" i="76"/>
  <c r="AM127" i="76" s="1"/>
  <c r="J127" i="76" s="1"/>
  <c r="P127" i="76"/>
  <c r="G127" i="76"/>
  <c r="E840" i="76" s="1"/>
  <c r="R126" i="76"/>
  <c r="L126" i="76"/>
  <c r="Q125" i="76"/>
  <c r="P125" i="76"/>
  <c r="Q124" i="76"/>
  <c r="P124" i="76"/>
  <c r="P123" i="76"/>
  <c r="P122" i="76"/>
  <c r="AB121" i="76"/>
  <c r="AM121" i="76" s="1"/>
  <c r="J121" i="76" s="1"/>
  <c r="P121" i="76"/>
  <c r="G121" i="76"/>
  <c r="E839" i="76" s="1"/>
  <c r="R120" i="76"/>
  <c r="L120" i="76"/>
  <c r="Q119" i="76"/>
  <c r="P119" i="76"/>
  <c r="Q118" i="76"/>
  <c r="P118" i="76"/>
  <c r="Q117" i="76"/>
  <c r="P117" i="76"/>
  <c r="Q116" i="76"/>
  <c r="P116" i="76"/>
  <c r="AB115" i="76"/>
  <c r="AM115" i="76" s="1"/>
  <c r="J115" i="76" s="1"/>
  <c r="Q115" i="76"/>
  <c r="P115" i="76"/>
  <c r="G115" i="76"/>
  <c r="R114" i="76"/>
  <c r="L114" i="76"/>
  <c r="Q113" i="76"/>
  <c r="P113" i="76"/>
  <c r="Q112" i="76"/>
  <c r="P112" i="76"/>
  <c r="Q111" i="76"/>
  <c r="P111" i="76"/>
  <c r="Q110" i="76"/>
  <c r="P110" i="76"/>
  <c r="AB109" i="76"/>
  <c r="AM109" i="76" s="1"/>
  <c r="J109" i="76" s="1"/>
  <c r="Q109" i="76"/>
  <c r="P109" i="76"/>
  <c r="G109" i="76"/>
  <c r="E837" i="76" s="1"/>
  <c r="R108" i="76"/>
  <c r="L108" i="76"/>
  <c r="Q107" i="76"/>
  <c r="P107" i="76"/>
  <c r="Q106" i="76"/>
  <c r="P106" i="76"/>
  <c r="Q105" i="76"/>
  <c r="P105" i="76"/>
  <c r="Q104" i="76"/>
  <c r="P104" i="76"/>
  <c r="AM103" i="76"/>
  <c r="AB103" i="76"/>
  <c r="P103" i="76"/>
  <c r="J103" i="76"/>
  <c r="G103" i="76"/>
  <c r="E836" i="76" s="1"/>
  <c r="R102" i="76"/>
  <c r="L102" i="76"/>
  <c r="Q101" i="76"/>
  <c r="P101" i="76"/>
  <c r="Q100" i="76"/>
  <c r="P100" i="76"/>
  <c r="Q99" i="76"/>
  <c r="P99" i="76"/>
  <c r="Q98" i="76"/>
  <c r="P98" i="76"/>
  <c r="AB97" i="76"/>
  <c r="AM97" i="76" s="1"/>
  <c r="Q97" i="76"/>
  <c r="P97" i="76"/>
  <c r="J97" i="76"/>
  <c r="G97" i="76"/>
  <c r="E835" i="76" s="1"/>
  <c r="R96" i="76"/>
  <c r="L96" i="76"/>
  <c r="Q95" i="76"/>
  <c r="P95" i="76"/>
  <c r="Q94" i="76"/>
  <c r="P94" i="76"/>
  <c r="Q93" i="76"/>
  <c r="P93" i="76"/>
  <c r="Q92" i="76"/>
  <c r="P92" i="76"/>
  <c r="AB91" i="76"/>
  <c r="AM91" i="76" s="1"/>
  <c r="J91" i="76" s="1"/>
  <c r="Q91" i="76"/>
  <c r="P91" i="76"/>
  <c r="G91" i="76"/>
  <c r="E834" i="76" s="1"/>
  <c r="R90" i="76"/>
  <c r="L90" i="76"/>
  <c r="Q89" i="76"/>
  <c r="P89" i="76"/>
  <c r="P88" i="76"/>
  <c r="P87" i="76"/>
  <c r="P86" i="76"/>
  <c r="AM85" i="76"/>
  <c r="J85" i="76" s="1"/>
  <c r="AB85" i="76"/>
  <c r="P85" i="76"/>
  <c r="G85" i="76"/>
  <c r="E833" i="76" s="1"/>
  <c r="R84" i="76"/>
  <c r="L84" i="76"/>
  <c r="Q83" i="76"/>
  <c r="P83" i="76"/>
  <c r="Q82" i="76"/>
  <c r="P82" i="76"/>
  <c r="Q81" i="76"/>
  <c r="P81" i="76"/>
  <c r="Q80" i="76"/>
  <c r="P80" i="76"/>
  <c r="AM79" i="76"/>
  <c r="J79" i="76" s="1"/>
  <c r="AB79" i="76"/>
  <c r="Q79" i="76"/>
  <c r="P79" i="76"/>
  <c r="G79" i="76"/>
  <c r="E832" i="76" s="1"/>
  <c r="R78" i="76"/>
  <c r="L78" i="76"/>
  <c r="Q77" i="76"/>
  <c r="P77" i="76"/>
  <c r="Q76" i="76"/>
  <c r="P76" i="76"/>
  <c r="P75" i="76"/>
  <c r="P74" i="76"/>
  <c r="AB73" i="76"/>
  <c r="AM73" i="76" s="1"/>
  <c r="J73" i="76" s="1"/>
  <c r="P73" i="76"/>
  <c r="G73" i="76"/>
  <c r="E831" i="76" s="1"/>
  <c r="R72" i="76"/>
  <c r="L72" i="76"/>
  <c r="Q71" i="76"/>
  <c r="P71" i="76"/>
  <c r="Q70" i="76"/>
  <c r="P70" i="76"/>
  <c r="Q69" i="76"/>
  <c r="P69" i="76"/>
  <c r="Q68" i="76"/>
  <c r="P68" i="76"/>
  <c r="AB67" i="76"/>
  <c r="AM67" i="76" s="1"/>
  <c r="J67" i="76" s="1"/>
  <c r="P67" i="76"/>
  <c r="G67" i="76"/>
  <c r="E830" i="76" s="1"/>
  <c r="R66" i="76"/>
  <c r="L66" i="76"/>
  <c r="Q65" i="76"/>
  <c r="P65" i="76"/>
  <c r="Q64" i="76"/>
  <c r="P64" i="76"/>
  <c r="Q63" i="76"/>
  <c r="P63" i="76"/>
  <c r="Q62" i="76"/>
  <c r="P62" i="76"/>
  <c r="AM61" i="76"/>
  <c r="J61" i="76" s="1"/>
  <c r="AB61" i="76"/>
  <c r="P61" i="76"/>
  <c r="G61" i="76"/>
  <c r="E829" i="76" s="1"/>
  <c r="R60" i="76"/>
  <c r="L60" i="76"/>
  <c r="Q59" i="76"/>
  <c r="P59" i="76"/>
  <c r="Q58" i="76"/>
  <c r="P58" i="76"/>
  <c r="Q57" i="76"/>
  <c r="P57" i="76"/>
  <c r="P56" i="76"/>
  <c r="AB55" i="76"/>
  <c r="AM55" i="76" s="1"/>
  <c r="J55" i="76" s="1"/>
  <c r="P55" i="76"/>
  <c r="G55" i="76"/>
  <c r="E828" i="76" s="1"/>
  <c r="R54" i="76"/>
  <c r="L54" i="76"/>
  <c r="Q53" i="76"/>
  <c r="P53" i="76"/>
  <c r="Q52" i="76"/>
  <c r="P52" i="76"/>
  <c r="Q51" i="76"/>
  <c r="P51" i="76"/>
  <c r="Q50" i="76"/>
  <c r="P50" i="76"/>
  <c r="AB49" i="76"/>
  <c r="AM49" i="76" s="1"/>
  <c r="J49" i="76" s="1"/>
  <c r="Q49" i="76"/>
  <c r="P49" i="76"/>
  <c r="G49" i="76"/>
  <c r="E827" i="76" s="1"/>
  <c r="R48" i="76"/>
  <c r="L48" i="76"/>
  <c r="Q47" i="76"/>
  <c r="P47" i="76"/>
  <c r="Q46" i="76"/>
  <c r="P46" i="76"/>
  <c r="Q45" i="76"/>
  <c r="P45" i="76"/>
  <c r="Q44" i="76"/>
  <c r="P44" i="76"/>
  <c r="AB43" i="76"/>
  <c r="AM43" i="76" s="1"/>
  <c r="J43" i="76" s="1"/>
  <c r="P43" i="76"/>
  <c r="G43" i="76"/>
  <c r="E826" i="76" s="1"/>
  <c r="R42" i="76"/>
  <c r="L42" i="76"/>
  <c r="Q41" i="76"/>
  <c r="P41" i="76"/>
  <c r="Q40" i="76"/>
  <c r="P40" i="76"/>
  <c r="P39" i="76"/>
  <c r="P38" i="76"/>
  <c r="AB37" i="76"/>
  <c r="AM37" i="76" s="1"/>
  <c r="J37" i="76" s="1"/>
  <c r="P37" i="76"/>
  <c r="G37" i="76"/>
  <c r="E825" i="76" s="1"/>
  <c r="R36" i="76"/>
  <c r="L36" i="76"/>
  <c r="Q35" i="76"/>
  <c r="P35" i="76"/>
  <c r="Q34" i="76"/>
  <c r="P34" i="76"/>
  <c r="P33" i="76"/>
  <c r="P32" i="76"/>
  <c r="AB31" i="76"/>
  <c r="AM31" i="76" s="1"/>
  <c r="J31" i="76" s="1"/>
  <c r="P31" i="76"/>
  <c r="G31" i="76"/>
  <c r="E824" i="76" s="1"/>
  <c r="R30" i="76"/>
  <c r="L30" i="76"/>
  <c r="Q29" i="76"/>
  <c r="P29" i="76"/>
  <c r="Q28" i="76"/>
  <c r="P28" i="76"/>
  <c r="Q27" i="76"/>
  <c r="P27" i="76"/>
  <c r="Q26" i="76"/>
  <c r="P26" i="76"/>
  <c r="AM25" i="76"/>
  <c r="J25" i="76" s="1"/>
  <c r="AB25" i="76"/>
  <c r="P25" i="76"/>
  <c r="G25" i="76"/>
  <c r="E823" i="76" s="1"/>
  <c r="R24" i="76"/>
  <c r="L24" i="76"/>
  <c r="Q23" i="76"/>
  <c r="P23" i="76"/>
  <c r="P22" i="76"/>
  <c r="P21" i="76"/>
  <c r="P20" i="76"/>
  <c r="AB19" i="76"/>
  <c r="AM19" i="76" s="1"/>
  <c r="J19" i="76" s="1"/>
  <c r="P19" i="76"/>
  <c r="G19" i="76"/>
  <c r="E822" i="76" s="1"/>
  <c r="A19" i="76"/>
  <c r="A25" i="76" s="1"/>
  <c r="A31" i="76" s="1"/>
  <c r="A37" i="76" s="1"/>
  <c r="A43" i="76" s="1"/>
  <c r="A49" i="76" s="1"/>
  <c r="A55" i="76" s="1"/>
  <c r="A61" i="76" s="1"/>
  <c r="A67" i="76" s="1"/>
  <c r="A73" i="76" s="1"/>
  <c r="A79" i="76" s="1"/>
  <c r="A85" i="76" s="1"/>
  <c r="A91" i="76" s="1"/>
  <c r="A97" i="76" s="1"/>
  <c r="A103" i="76" s="1"/>
  <c r="A109" i="76" s="1"/>
  <c r="A115" i="76" s="1"/>
  <c r="A121" i="76" s="1"/>
  <c r="A127" i="76" s="1"/>
  <c r="A133" i="76" s="1"/>
  <c r="A139" i="76" s="1"/>
  <c r="A145" i="76" s="1"/>
  <c r="A151" i="76" s="1"/>
  <c r="A157" i="76" s="1"/>
  <c r="A163" i="76" s="1"/>
  <c r="A169" i="76" s="1"/>
  <c r="A175" i="76" s="1"/>
  <c r="A181" i="76" s="1"/>
  <c r="A187" i="76" s="1"/>
  <c r="A193" i="76" s="1"/>
  <c r="A199" i="76" s="1"/>
  <c r="A205" i="76" s="1"/>
  <c r="A211" i="76" s="1"/>
  <c r="A217" i="76" s="1"/>
  <c r="A223" i="76" s="1"/>
  <c r="R18" i="76"/>
  <c r="L18" i="76"/>
  <c r="Q17" i="76"/>
  <c r="P17" i="76"/>
  <c r="Q16" i="76"/>
  <c r="P16" i="76"/>
  <c r="Q15" i="76"/>
  <c r="P15" i="76"/>
  <c r="P14" i="76"/>
  <c r="AB13" i="76"/>
  <c r="AM13" i="76" s="1"/>
  <c r="J13" i="76" s="1"/>
  <c r="P13" i="76"/>
  <c r="G13" i="76"/>
  <c r="E821" i="76" s="1"/>
  <c r="L6" i="76"/>
  <c r="Q129" i="76" s="1"/>
  <c r="AL897" i="74"/>
  <c r="AK897" i="74"/>
  <c r="AJ897" i="74"/>
  <c r="AI897" i="74"/>
  <c r="AH897" i="74"/>
  <c r="AG897" i="74"/>
  <c r="AF897" i="74"/>
  <c r="AE897" i="74"/>
  <c r="AD897" i="74"/>
  <c r="AC897" i="74"/>
  <c r="AB897" i="74"/>
  <c r="AA897" i="74"/>
  <c r="Z897" i="74"/>
  <c r="K897" i="74"/>
  <c r="G897" i="74"/>
  <c r="F897" i="74"/>
  <c r="AL896" i="74"/>
  <c r="AK896" i="74"/>
  <c r="AJ896" i="74"/>
  <c r="AI896" i="74"/>
  <c r="AH896" i="74"/>
  <c r="AG896" i="74"/>
  <c r="AF896" i="74"/>
  <c r="AE896" i="74"/>
  <c r="AD896" i="74"/>
  <c r="AC896" i="74"/>
  <c r="AB896" i="74"/>
  <c r="AA896" i="74"/>
  <c r="Z896" i="74"/>
  <c r="K896" i="74"/>
  <c r="G896" i="74"/>
  <c r="F896" i="74"/>
  <c r="H896" i="74" s="1"/>
  <c r="AL895" i="74"/>
  <c r="AK895" i="74"/>
  <c r="AJ895" i="74"/>
  <c r="AI895" i="74"/>
  <c r="AH895" i="74"/>
  <c r="AG895" i="74"/>
  <c r="AF895" i="74"/>
  <c r="AE895" i="74"/>
  <c r="AD895" i="74"/>
  <c r="AC895" i="74"/>
  <c r="AB895" i="74"/>
  <c r="AA895" i="74"/>
  <c r="Z895" i="74"/>
  <c r="K895" i="74"/>
  <c r="G895" i="74"/>
  <c r="H895" i="74" s="1"/>
  <c r="F895" i="74"/>
  <c r="AL894" i="74"/>
  <c r="AK894" i="74"/>
  <c r="AJ894" i="74"/>
  <c r="AI894" i="74"/>
  <c r="AH894" i="74"/>
  <c r="AG894" i="74"/>
  <c r="AF894" i="74"/>
  <c r="AE894" i="74"/>
  <c r="AD894" i="74"/>
  <c r="AC894" i="74"/>
  <c r="AB894" i="74"/>
  <c r="AA894" i="74"/>
  <c r="Z894" i="74"/>
  <c r="K894" i="74"/>
  <c r="G894" i="74"/>
  <c r="F894" i="74"/>
  <c r="A894" i="74"/>
  <c r="A895" i="74" s="1"/>
  <c r="AL893" i="74"/>
  <c r="AK893" i="74"/>
  <c r="AJ893" i="74"/>
  <c r="AI893" i="74"/>
  <c r="AH893" i="74"/>
  <c r="AG893" i="74"/>
  <c r="AF893" i="74"/>
  <c r="AE893" i="74"/>
  <c r="AD893" i="74"/>
  <c r="AC893" i="74"/>
  <c r="AB893" i="74"/>
  <c r="AA893" i="74"/>
  <c r="Z893" i="74"/>
  <c r="K893" i="74"/>
  <c r="G893" i="74"/>
  <c r="F893" i="74"/>
  <c r="AL887" i="74"/>
  <c r="AK887" i="74"/>
  <c r="AJ887" i="74"/>
  <c r="AI887" i="74"/>
  <c r="AH887" i="74"/>
  <c r="AG887" i="74"/>
  <c r="AF887" i="74"/>
  <c r="AE887" i="74"/>
  <c r="AD887" i="74"/>
  <c r="AC887" i="74"/>
  <c r="AA887" i="74"/>
  <c r="Z887" i="74"/>
  <c r="P887" i="74"/>
  <c r="K887" i="74"/>
  <c r="G887" i="74"/>
  <c r="F887" i="74"/>
  <c r="AL886" i="74"/>
  <c r="AK886" i="74"/>
  <c r="AJ886" i="74"/>
  <c r="AI886" i="74"/>
  <c r="AH886" i="74"/>
  <c r="AG886" i="74"/>
  <c r="AF886" i="74"/>
  <c r="AE886" i="74"/>
  <c r="AD886" i="74"/>
  <c r="AC886" i="74"/>
  <c r="AA886" i="74"/>
  <c r="Z886" i="74"/>
  <c r="P886" i="74"/>
  <c r="K886" i="74"/>
  <c r="G886" i="74"/>
  <c r="F886" i="74"/>
  <c r="H886" i="74" s="1"/>
  <c r="AL885" i="74"/>
  <c r="AK885" i="74"/>
  <c r="AJ885" i="74"/>
  <c r="AI885" i="74"/>
  <c r="AH885" i="74"/>
  <c r="AG885" i="74"/>
  <c r="AF885" i="74"/>
  <c r="AE885" i="74"/>
  <c r="AD885" i="74"/>
  <c r="AC885" i="74"/>
  <c r="AA885" i="74"/>
  <c r="Z885" i="74"/>
  <c r="P885" i="74"/>
  <c r="K885" i="74"/>
  <c r="G885" i="74"/>
  <c r="F885" i="74"/>
  <c r="AL884" i="74"/>
  <c r="AK884" i="74"/>
  <c r="AJ884" i="74"/>
  <c r="AI884" i="74"/>
  <c r="AH884" i="74"/>
  <c r="AG884" i="74"/>
  <c r="AF884" i="74"/>
  <c r="AE884" i="74"/>
  <c r="AD884" i="74"/>
  <c r="AC884" i="74"/>
  <c r="AA884" i="74"/>
  <c r="AB884" i="74" s="1"/>
  <c r="Z884" i="74"/>
  <c r="P884" i="74"/>
  <c r="K884" i="74"/>
  <c r="G884" i="74"/>
  <c r="F884" i="74"/>
  <c r="H884" i="74" s="1"/>
  <c r="AL883" i="74"/>
  <c r="AK883" i="74"/>
  <c r="AJ883" i="74"/>
  <c r="AI883" i="74"/>
  <c r="AH883" i="74"/>
  <c r="AG883" i="74"/>
  <c r="AF883" i="74"/>
  <c r="AE883" i="74"/>
  <c r="AD883" i="74"/>
  <c r="AC883" i="74"/>
  <c r="AA883" i="74"/>
  <c r="Z883" i="74"/>
  <c r="P883" i="74"/>
  <c r="K883" i="74"/>
  <c r="G883" i="74"/>
  <c r="F883" i="74"/>
  <c r="AL882" i="74"/>
  <c r="AK882" i="74"/>
  <c r="AJ882" i="74"/>
  <c r="AI882" i="74"/>
  <c r="AH882" i="74"/>
  <c r="AG882" i="74"/>
  <c r="AF882" i="74"/>
  <c r="AE882" i="74"/>
  <c r="AD882" i="74"/>
  <c r="AC882" i="74"/>
  <c r="AA882" i="74"/>
  <c r="Z882" i="74"/>
  <c r="P882" i="74"/>
  <c r="K882" i="74"/>
  <c r="G882" i="74"/>
  <c r="F882" i="74"/>
  <c r="AL881" i="74"/>
  <c r="AK881" i="74"/>
  <c r="AJ881" i="74"/>
  <c r="AI881" i="74"/>
  <c r="AH881" i="74"/>
  <c r="AG881" i="74"/>
  <c r="AF881" i="74"/>
  <c r="AE881" i="74"/>
  <c r="AD881" i="74"/>
  <c r="AC881" i="74"/>
  <c r="AA881" i="74"/>
  <c r="Z881" i="74"/>
  <c r="AB881" i="74" s="1"/>
  <c r="P881" i="74"/>
  <c r="K881" i="74"/>
  <c r="G881" i="74"/>
  <c r="F881" i="74"/>
  <c r="AL880" i="74"/>
  <c r="AK880" i="74"/>
  <c r="AJ880" i="74"/>
  <c r="AI880" i="74"/>
  <c r="AH880" i="74"/>
  <c r="AG880" i="74"/>
  <c r="AF880" i="74"/>
  <c r="AE880" i="74"/>
  <c r="AD880" i="74"/>
  <c r="AC880" i="74"/>
  <c r="AA880" i="74"/>
  <c r="Z880" i="74"/>
  <c r="AB880" i="74" s="1"/>
  <c r="K880" i="74"/>
  <c r="G880" i="74"/>
  <c r="F880" i="74"/>
  <c r="AL879" i="74"/>
  <c r="AK879" i="74"/>
  <c r="AJ879" i="74"/>
  <c r="AI879" i="74"/>
  <c r="AH879" i="74"/>
  <c r="AG879" i="74"/>
  <c r="AF879" i="74"/>
  <c r="AE879" i="74"/>
  <c r="AD879" i="74"/>
  <c r="AC879" i="74"/>
  <c r="AA879" i="74"/>
  <c r="Z879" i="74"/>
  <c r="K879" i="74"/>
  <c r="G879" i="74"/>
  <c r="F879" i="74"/>
  <c r="H879" i="74" s="1"/>
  <c r="B879" i="74"/>
  <c r="AL878" i="74"/>
  <c r="AK878" i="74"/>
  <c r="AJ878" i="74"/>
  <c r="AI878" i="74"/>
  <c r="AH878" i="74"/>
  <c r="AG878" i="74"/>
  <c r="AF878" i="74"/>
  <c r="AE878" i="74"/>
  <c r="AD878" i="74"/>
  <c r="AC878" i="74"/>
  <c r="AA878" i="74"/>
  <c r="Z878" i="74"/>
  <c r="K878" i="74"/>
  <c r="G878" i="74"/>
  <c r="F878" i="74"/>
  <c r="H878" i="74" s="1"/>
  <c r="B878" i="74"/>
  <c r="AL877" i="74"/>
  <c r="AK877" i="74"/>
  <c r="AJ877" i="74"/>
  <c r="AI877" i="74"/>
  <c r="AH877" i="74"/>
  <c r="AG877" i="74"/>
  <c r="AF877" i="74"/>
  <c r="AE877" i="74"/>
  <c r="AD877" i="74"/>
  <c r="AC877" i="74"/>
  <c r="AA877" i="74"/>
  <c r="Z877" i="74"/>
  <c r="K877" i="74"/>
  <c r="H877" i="74"/>
  <c r="G877" i="74"/>
  <c r="F877" i="74"/>
  <c r="B877" i="74"/>
  <c r="AL876" i="74"/>
  <c r="AK876" i="74"/>
  <c r="AJ876" i="74"/>
  <c r="AI876" i="74"/>
  <c r="AH876" i="74"/>
  <c r="AG876" i="74"/>
  <c r="AF876" i="74"/>
  <c r="AE876" i="74"/>
  <c r="AD876" i="74"/>
  <c r="AC876" i="74"/>
  <c r="AA876" i="74"/>
  <c r="AB876" i="74" s="1"/>
  <c r="Z876" i="74"/>
  <c r="K876" i="74"/>
  <c r="G876" i="74"/>
  <c r="F876" i="74"/>
  <c r="B876" i="74"/>
  <c r="AL875" i="74"/>
  <c r="AK875" i="74"/>
  <c r="AJ875" i="74"/>
  <c r="AI875" i="74"/>
  <c r="AH875" i="74"/>
  <c r="AG875" i="74"/>
  <c r="AF875" i="74"/>
  <c r="AE875" i="74"/>
  <c r="AD875" i="74"/>
  <c r="AC875" i="74"/>
  <c r="AA875" i="74"/>
  <c r="Z875" i="74"/>
  <c r="AB875" i="74" s="1"/>
  <c r="K875" i="74"/>
  <c r="G875" i="74"/>
  <c r="F875" i="74"/>
  <c r="H875" i="74" s="1"/>
  <c r="B875" i="74"/>
  <c r="AL874" i="74"/>
  <c r="AK874" i="74"/>
  <c r="AJ874" i="74"/>
  <c r="AI874" i="74"/>
  <c r="AH874" i="74"/>
  <c r="AG874" i="74"/>
  <c r="AF874" i="74"/>
  <c r="AE874" i="74"/>
  <c r="AD874" i="74"/>
  <c r="AC874" i="74"/>
  <c r="AA874" i="74"/>
  <c r="Z874" i="74"/>
  <c r="K874" i="74"/>
  <c r="G874" i="74"/>
  <c r="F874" i="74"/>
  <c r="B874" i="74"/>
  <c r="AL873" i="74"/>
  <c r="AK873" i="74"/>
  <c r="AJ873" i="74"/>
  <c r="AI873" i="74"/>
  <c r="AH873" i="74"/>
  <c r="AG873" i="74"/>
  <c r="AF873" i="74"/>
  <c r="AE873" i="74"/>
  <c r="AD873" i="74"/>
  <c r="AC873" i="74"/>
  <c r="AA873" i="74"/>
  <c r="Z873" i="74"/>
  <c r="AB873" i="74" s="1"/>
  <c r="K873" i="74"/>
  <c r="G873" i="74"/>
  <c r="H873" i="74" s="1"/>
  <c r="F873" i="74"/>
  <c r="B873" i="74"/>
  <c r="AL872" i="74"/>
  <c r="AK872" i="74"/>
  <c r="AJ872" i="74"/>
  <c r="AI872" i="74"/>
  <c r="AH872" i="74"/>
  <c r="AG872" i="74"/>
  <c r="AF872" i="74"/>
  <c r="AE872" i="74"/>
  <c r="AD872" i="74"/>
  <c r="AC872" i="74"/>
  <c r="AA872" i="74"/>
  <c r="Z872" i="74"/>
  <c r="K872" i="74"/>
  <c r="G872" i="74"/>
  <c r="H872" i="74" s="1"/>
  <c r="F872" i="74"/>
  <c r="B872" i="74"/>
  <c r="A872" i="74"/>
  <c r="A873" i="74" s="1"/>
  <c r="A874" i="74" s="1"/>
  <c r="A875" i="74" s="1"/>
  <c r="A876" i="74" s="1"/>
  <c r="A877" i="74" s="1"/>
  <c r="A878" i="74" s="1"/>
  <c r="A879" i="74" s="1"/>
  <c r="A880" i="74" s="1"/>
  <c r="A881" i="74" s="1"/>
  <c r="A882" i="74" s="1"/>
  <c r="A883" i="74" s="1"/>
  <c r="A884" i="74" s="1"/>
  <c r="A885" i="74" s="1"/>
  <c r="A886" i="74" s="1"/>
  <c r="A887" i="74" s="1"/>
  <c r="AL871" i="74"/>
  <c r="AK871" i="74"/>
  <c r="AJ871" i="74"/>
  <c r="AI871" i="74"/>
  <c r="AH871" i="74"/>
  <c r="AG871" i="74"/>
  <c r="AF871" i="74"/>
  <c r="AE871" i="74"/>
  <c r="AD871" i="74"/>
  <c r="AC871" i="74"/>
  <c r="AA871" i="74"/>
  <c r="Z871" i="74"/>
  <c r="K871" i="74"/>
  <c r="G871" i="74"/>
  <c r="F871" i="74"/>
  <c r="B871" i="74"/>
  <c r="AL869" i="74"/>
  <c r="AK869" i="74"/>
  <c r="AJ869" i="74"/>
  <c r="AI869" i="74"/>
  <c r="AH869" i="74"/>
  <c r="AG869" i="74"/>
  <c r="AF869" i="74"/>
  <c r="AE869" i="74"/>
  <c r="AD869" i="74"/>
  <c r="AC869" i="74"/>
  <c r="AA869" i="74"/>
  <c r="AB869" i="74" s="1"/>
  <c r="Z869" i="74"/>
  <c r="K869" i="74"/>
  <c r="G869" i="74"/>
  <c r="F869" i="74"/>
  <c r="AL868" i="74"/>
  <c r="AK868" i="74"/>
  <c r="AJ868" i="74"/>
  <c r="AI868" i="74"/>
  <c r="AH868" i="74"/>
  <c r="AG868" i="74"/>
  <c r="AF868" i="74"/>
  <c r="AE868" i="74"/>
  <c r="AD868" i="74"/>
  <c r="AC868" i="74"/>
  <c r="AA868" i="74"/>
  <c r="Z868" i="74"/>
  <c r="AB868" i="74" s="1"/>
  <c r="K868" i="74"/>
  <c r="G868" i="74"/>
  <c r="F868" i="74"/>
  <c r="H868" i="74" s="1"/>
  <c r="AL867" i="74"/>
  <c r="AK867" i="74"/>
  <c r="AJ867" i="74"/>
  <c r="AI867" i="74"/>
  <c r="AH867" i="74"/>
  <c r="AG867" i="74"/>
  <c r="AF867" i="74"/>
  <c r="AE867" i="74"/>
  <c r="AD867" i="74"/>
  <c r="AC867" i="74"/>
  <c r="AA867" i="74"/>
  <c r="Z867" i="74"/>
  <c r="K867" i="74"/>
  <c r="G867" i="74"/>
  <c r="F867" i="74"/>
  <c r="H867" i="74" s="1"/>
  <c r="AL866" i="74"/>
  <c r="AK866" i="74"/>
  <c r="AJ866" i="74"/>
  <c r="AI866" i="74"/>
  <c r="AH866" i="74"/>
  <c r="AG866" i="74"/>
  <c r="AF866" i="74"/>
  <c r="AE866" i="74"/>
  <c r="AD866" i="74"/>
  <c r="AC866" i="74"/>
  <c r="AA866" i="74"/>
  <c r="Z866" i="74"/>
  <c r="AB866" i="74" s="1"/>
  <c r="K866" i="74"/>
  <c r="G866" i="74"/>
  <c r="H866" i="74" s="1"/>
  <c r="F866" i="74"/>
  <c r="AL865" i="74"/>
  <c r="AK865" i="74"/>
  <c r="AJ865" i="74"/>
  <c r="AI865" i="74"/>
  <c r="AH865" i="74"/>
  <c r="AG865" i="74"/>
  <c r="AF865" i="74"/>
  <c r="AE865" i="74"/>
  <c r="AD865" i="74"/>
  <c r="AC865" i="74"/>
  <c r="AA865" i="74"/>
  <c r="Z865" i="74"/>
  <c r="AB865" i="74" s="1"/>
  <c r="K865" i="74"/>
  <c r="G865" i="74"/>
  <c r="F865" i="74"/>
  <c r="H865" i="74" s="1"/>
  <c r="AL864" i="74"/>
  <c r="AK864" i="74"/>
  <c r="AJ864" i="74"/>
  <c r="AI864" i="74"/>
  <c r="AH864" i="74"/>
  <c r="AG864" i="74"/>
  <c r="AF864" i="74"/>
  <c r="AE864" i="74"/>
  <c r="AD864" i="74"/>
  <c r="AC864" i="74"/>
  <c r="AA864" i="74"/>
  <c r="AB864" i="74" s="1"/>
  <c r="Z864" i="74"/>
  <c r="K864" i="74"/>
  <c r="H864" i="74"/>
  <c r="G864" i="74"/>
  <c r="F864" i="74"/>
  <c r="AL863" i="74"/>
  <c r="AK863" i="74"/>
  <c r="AJ863" i="74"/>
  <c r="AI863" i="74"/>
  <c r="AH863" i="74"/>
  <c r="AG863" i="74"/>
  <c r="AF863" i="74"/>
  <c r="AE863" i="74"/>
  <c r="AD863" i="74"/>
  <c r="AC863" i="74"/>
  <c r="AA863" i="74"/>
  <c r="Z863" i="74"/>
  <c r="K863" i="74"/>
  <c r="G863" i="74"/>
  <c r="F863" i="74"/>
  <c r="AL862" i="74"/>
  <c r="AK862" i="74"/>
  <c r="AJ862" i="74"/>
  <c r="AI862" i="74"/>
  <c r="AH862" i="74"/>
  <c r="AG862" i="74"/>
  <c r="AF862" i="74"/>
  <c r="AE862" i="74"/>
  <c r="AD862" i="74"/>
  <c r="AC862" i="74"/>
  <c r="AB862" i="74"/>
  <c r="AA862" i="74"/>
  <c r="Z862" i="74"/>
  <c r="K862" i="74"/>
  <c r="G862" i="74"/>
  <c r="F862" i="74"/>
  <c r="H862" i="74" s="1"/>
  <c r="AL861" i="74"/>
  <c r="AK861" i="74"/>
  <c r="AJ861" i="74"/>
  <c r="AI861" i="74"/>
  <c r="AH861" i="74"/>
  <c r="AG861" i="74"/>
  <c r="AF861" i="74"/>
  <c r="AE861" i="74"/>
  <c r="AD861" i="74"/>
  <c r="AC861" i="74"/>
  <c r="AA861" i="74"/>
  <c r="Z861" i="74"/>
  <c r="K861" i="74"/>
  <c r="H861" i="74"/>
  <c r="G861" i="74"/>
  <c r="F861" i="74"/>
  <c r="AL860" i="74"/>
  <c r="AK860" i="74"/>
  <c r="AJ860" i="74"/>
  <c r="AI860" i="74"/>
  <c r="AH860" i="74"/>
  <c r="AG860" i="74"/>
  <c r="AF860" i="74"/>
  <c r="AE860" i="74"/>
  <c r="AD860" i="74"/>
  <c r="AC860" i="74"/>
  <c r="AA860" i="74"/>
  <c r="Z860" i="74"/>
  <c r="AB860" i="74" s="1"/>
  <c r="K860" i="74"/>
  <c r="G860" i="74"/>
  <c r="F860" i="74"/>
  <c r="H860" i="74" s="1"/>
  <c r="AL859" i="74"/>
  <c r="AK859" i="74"/>
  <c r="AJ859" i="74"/>
  <c r="AI859" i="74"/>
  <c r="AH859" i="74"/>
  <c r="AG859" i="74"/>
  <c r="AF859" i="74"/>
  <c r="AE859" i="74"/>
  <c r="AD859" i="74"/>
  <c r="AC859" i="74"/>
  <c r="AA859" i="74"/>
  <c r="Z859" i="74"/>
  <c r="AB859" i="74" s="1"/>
  <c r="K859" i="74"/>
  <c r="G859" i="74"/>
  <c r="H859" i="74" s="1"/>
  <c r="F859" i="74"/>
  <c r="A859" i="74"/>
  <c r="A860" i="74" s="1"/>
  <c r="A861" i="74" s="1"/>
  <c r="A862" i="74" s="1"/>
  <c r="A863" i="74" s="1"/>
  <c r="A864" i="74" s="1"/>
  <c r="A865" i="74" s="1"/>
  <c r="A866" i="74" s="1"/>
  <c r="A867" i="74" s="1"/>
  <c r="A868" i="74" s="1"/>
  <c r="A869" i="74" s="1"/>
  <c r="AL858" i="74"/>
  <c r="AK858" i="74"/>
  <c r="AJ858" i="74"/>
  <c r="AI858" i="74"/>
  <c r="AH858" i="74"/>
  <c r="AG858" i="74"/>
  <c r="AF858" i="74"/>
  <c r="AE858" i="74"/>
  <c r="AD858" i="74"/>
  <c r="AC858" i="74"/>
  <c r="AA858" i="74"/>
  <c r="Z858" i="74"/>
  <c r="AB858" i="74" s="1"/>
  <c r="K858" i="74"/>
  <c r="G858" i="74"/>
  <c r="F858" i="74"/>
  <c r="AL856" i="74"/>
  <c r="AK856" i="74"/>
  <c r="AJ856" i="74"/>
  <c r="AI856" i="74"/>
  <c r="AH856" i="74"/>
  <c r="AG856" i="74"/>
  <c r="AF856" i="74"/>
  <c r="AE856" i="74"/>
  <c r="AD856" i="74"/>
  <c r="AC856" i="74"/>
  <c r="AA856" i="74"/>
  <c r="AB856" i="74" s="1"/>
  <c r="Z856" i="74"/>
  <c r="K856" i="74"/>
  <c r="G856" i="74"/>
  <c r="F856" i="74"/>
  <c r="AL855" i="74"/>
  <c r="AK855" i="74"/>
  <c r="AJ855" i="74"/>
  <c r="AI855" i="74"/>
  <c r="AH855" i="74"/>
  <c r="AG855" i="74"/>
  <c r="AF855" i="74"/>
  <c r="AE855" i="74"/>
  <c r="AD855" i="74"/>
  <c r="AC855" i="74"/>
  <c r="AA855" i="74"/>
  <c r="Z855" i="74"/>
  <c r="K855" i="74"/>
  <c r="G855" i="74"/>
  <c r="F855" i="74"/>
  <c r="H855" i="74" s="1"/>
  <c r="AL854" i="74"/>
  <c r="AK854" i="74"/>
  <c r="AJ854" i="74"/>
  <c r="AI854" i="74"/>
  <c r="AH854" i="74"/>
  <c r="AG854" i="74"/>
  <c r="AF854" i="74"/>
  <c r="AE854" i="74"/>
  <c r="AD854" i="74"/>
  <c r="AC854" i="74"/>
  <c r="AA854" i="74"/>
  <c r="AB854" i="74" s="1"/>
  <c r="Z854" i="74"/>
  <c r="K854" i="74"/>
  <c r="H854" i="74"/>
  <c r="G854" i="74"/>
  <c r="F854" i="74"/>
  <c r="AL853" i="74"/>
  <c r="AK853" i="74"/>
  <c r="AJ853" i="74"/>
  <c r="AI853" i="74"/>
  <c r="AH853" i="74"/>
  <c r="AG853" i="74"/>
  <c r="AF853" i="74"/>
  <c r="AE853" i="74"/>
  <c r="AD853" i="74"/>
  <c r="AC853" i="74"/>
  <c r="AA853" i="74"/>
  <c r="Z853" i="74"/>
  <c r="K853" i="74"/>
  <c r="G853" i="74"/>
  <c r="F853" i="74"/>
  <c r="AL852" i="74"/>
  <c r="AK852" i="74"/>
  <c r="AJ852" i="74"/>
  <c r="AI852" i="74"/>
  <c r="AH852" i="74"/>
  <c r="AG852" i="74"/>
  <c r="AF852" i="74"/>
  <c r="AE852" i="74"/>
  <c r="AD852" i="74"/>
  <c r="AC852" i="74"/>
  <c r="AA852" i="74"/>
  <c r="Z852" i="74"/>
  <c r="AB852" i="74" s="1"/>
  <c r="K852" i="74"/>
  <c r="G852" i="74"/>
  <c r="H852" i="74" s="1"/>
  <c r="F852" i="74"/>
  <c r="AL851" i="74"/>
  <c r="AK851" i="74"/>
  <c r="AJ851" i="74"/>
  <c r="AI851" i="74"/>
  <c r="AH851" i="74"/>
  <c r="AG851" i="74"/>
  <c r="AF851" i="74"/>
  <c r="AE851" i="74"/>
  <c r="AD851" i="74"/>
  <c r="AC851" i="74"/>
  <c r="AB851" i="74"/>
  <c r="AM851" i="74" s="1"/>
  <c r="I851" i="74" s="1"/>
  <c r="AA851" i="74"/>
  <c r="Z851" i="74"/>
  <c r="K851" i="74"/>
  <c r="H851" i="74"/>
  <c r="G851" i="74"/>
  <c r="F851" i="74"/>
  <c r="AL850" i="74"/>
  <c r="AK850" i="74"/>
  <c r="AJ850" i="74"/>
  <c r="AI850" i="74"/>
  <c r="AH850" i="74"/>
  <c r="AG850" i="74"/>
  <c r="AF850" i="74"/>
  <c r="AE850" i="74"/>
  <c r="AD850" i="74"/>
  <c r="AC850" i="74"/>
  <c r="AA850" i="74"/>
  <c r="Z850" i="74"/>
  <c r="K850" i="74"/>
  <c r="G850" i="74"/>
  <c r="F850" i="74"/>
  <c r="H850" i="74" s="1"/>
  <c r="AL849" i="74"/>
  <c r="AK849" i="74"/>
  <c r="AJ849" i="74"/>
  <c r="AI849" i="74"/>
  <c r="AH849" i="74"/>
  <c r="AG849" i="74"/>
  <c r="AF849" i="74"/>
  <c r="AE849" i="74"/>
  <c r="AD849" i="74"/>
  <c r="AC849" i="74"/>
  <c r="AA849" i="74"/>
  <c r="AB849" i="74" s="1"/>
  <c r="Z849" i="74"/>
  <c r="K849" i="74"/>
  <c r="G849" i="74"/>
  <c r="F849" i="74"/>
  <c r="AL848" i="74"/>
  <c r="AK848" i="74"/>
  <c r="AJ848" i="74"/>
  <c r="AI848" i="74"/>
  <c r="AH848" i="74"/>
  <c r="AG848" i="74"/>
  <c r="AF848" i="74"/>
  <c r="AE848" i="74"/>
  <c r="AD848" i="74"/>
  <c r="AC848" i="74"/>
  <c r="AA848" i="74"/>
  <c r="Z848" i="74"/>
  <c r="K848" i="74"/>
  <c r="G848" i="74"/>
  <c r="F848" i="74"/>
  <c r="H848" i="74" s="1"/>
  <c r="AL847" i="74"/>
  <c r="AK847" i="74"/>
  <c r="AJ847" i="74"/>
  <c r="AI847" i="74"/>
  <c r="AH847" i="74"/>
  <c r="AG847" i="74"/>
  <c r="AF847" i="74"/>
  <c r="AE847" i="74"/>
  <c r="AD847" i="74"/>
  <c r="AC847" i="74"/>
  <c r="AA847" i="74"/>
  <c r="Z847" i="74"/>
  <c r="K847" i="74"/>
  <c r="G847" i="74"/>
  <c r="F847" i="74"/>
  <c r="H847" i="74" s="1"/>
  <c r="AL846" i="74"/>
  <c r="AK846" i="74"/>
  <c r="AJ846" i="74"/>
  <c r="AI846" i="74"/>
  <c r="AH846" i="74"/>
  <c r="AG846" i="74"/>
  <c r="AF846" i="74"/>
  <c r="AE846" i="74"/>
  <c r="AD846" i="74"/>
  <c r="AC846" i="74"/>
  <c r="AB846" i="74"/>
  <c r="AM846" i="74" s="1"/>
  <c r="I846" i="74" s="1"/>
  <c r="AA846" i="74"/>
  <c r="Z846" i="74"/>
  <c r="K846" i="74"/>
  <c r="G846" i="74"/>
  <c r="F846" i="74"/>
  <c r="AL845" i="74"/>
  <c r="AK845" i="74"/>
  <c r="AJ845" i="74"/>
  <c r="AI845" i="74"/>
  <c r="AH845" i="74"/>
  <c r="AG845" i="74"/>
  <c r="AF845" i="74"/>
  <c r="AE845" i="74"/>
  <c r="AD845" i="74"/>
  <c r="AC845" i="74"/>
  <c r="AA845" i="74"/>
  <c r="Z845" i="74"/>
  <c r="K845" i="74"/>
  <c r="G845" i="74"/>
  <c r="F845" i="74"/>
  <c r="AL844" i="74"/>
  <c r="AK844" i="74"/>
  <c r="AJ844" i="74"/>
  <c r="AI844" i="74"/>
  <c r="AH844" i="74"/>
  <c r="AG844" i="74"/>
  <c r="AF844" i="74"/>
  <c r="AE844" i="74"/>
  <c r="AD844" i="74"/>
  <c r="AC844" i="74"/>
  <c r="AA844" i="74"/>
  <c r="AB844" i="74" s="1"/>
  <c r="Z844" i="74"/>
  <c r="K844" i="74"/>
  <c r="G844" i="74"/>
  <c r="F844" i="74"/>
  <c r="H844" i="74" s="1"/>
  <c r="AL843" i="74"/>
  <c r="AK843" i="74"/>
  <c r="AJ843" i="74"/>
  <c r="AI843" i="74"/>
  <c r="AH843" i="74"/>
  <c r="AG843" i="74"/>
  <c r="AF843" i="74"/>
  <c r="AE843" i="74"/>
  <c r="AD843" i="74"/>
  <c r="AC843" i="74"/>
  <c r="AA843" i="74"/>
  <c r="Z843" i="74"/>
  <c r="K843" i="74"/>
  <c r="G843" i="74"/>
  <c r="H843" i="74" s="1"/>
  <c r="F843" i="74"/>
  <c r="AL842" i="74"/>
  <c r="AK842" i="74"/>
  <c r="AJ842" i="74"/>
  <c r="AI842" i="74"/>
  <c r="AH842" i="74"/>
  <c r="AG842" i="74"/>
  <c r="AF842" i="74"/>
  <c r="AE842" i="74"/>
  <c r="AD842" i="74"/>
  <c r="AC842" i="74"/>
  <c r="AA842" i="74"/>
  <c r="AB842" i="74" s="1"/>
  <c r="Z842" i="74"/>
  <c r="K842" i="74"/>
  <c r="G842" i="74"/>
  <c r="F842" i="74"/>
  <c r="AL841" i="74"/>
  <c r="AK841" i="74"/>
  <c r="AJ841" i="74"/>
  <c r="AI841" i="74"/>
  <c r="AH841" i="74"/>
  <c r="AG841" i="74"/>
  <c r="AF841" i="74"/>
  <c r="AE841" i="74"/>
  <c r="AD841" i="74"/>
  <c r="AC841" i="74"/>
  <c r="AA841" i="74"/>
  <c r="Z841" i="74"/>
  <c r="AB841" i="74" s="1"/>
  <c r="K841" i="74"/>
  <c r="G841" i="74"/>
  <c r="F841" i="74"/>
  <c r="H841" i="74" s="1"/>
  <c r="AL840" i="74"/>
  <c r="AK840" i="74"/>
  <c r="AJ840" i="74"/>
  <c r="AI840" i="74"/>
  <c r="AH840" i="74"/>
  <c r="AG840" i="74"/>
  <c r="AF840" i="74"/>
  <c r="AE840" i="74"/>
  <c r="AD840" i="74"/>
  <c r="AC840" i="74"/>
  <c r="AA840" i="74"/>
  <c r="Z840" i="74"/>
  <c r="K840" i="74"/>
  <c r="G840" i="74"/>
  <c r="F840" i="74"/>
  <c r="AL839" i="74"/>
  <c r="AK839" i="74"/>
  <c r="AJ839" i="74"/>
  <c r="AI839" i="74"/>
  <c r="AH839" i="74"/>
  <c r="AG839" i="74"/>
  <c r="AF839" i="74"/>
  <c r="AE839" i="74"/>
  <c r="AD839" i="74"/>
  <c r="AC839" i="74"/>
  <c r="AA839" i="74"/>
  <c r="AB839" i="74" s="1"/>
  <c r="Z839" i="74"/>
  <c r="K839" i="74"/>
  <c r="G839" i="74"/>
  <c r="F839" i="74"/>
  <c r="H839" i="74" s="1"/>
  <c r="AL838" i="74"/>
  <c r="AK838" i="74"/>
  <c r="AJ838" i="74"/>
  <c r="AI838" i="74"/>
  <c r="AH838" i="74"/>
  <c r="AG838" i="74"/>
  <c r="AF838" i="74"/>
  <c r="AE838" i="74"/>
  <c r="AD838" i="74"/>
  <c r="AC838" i="74"/>
  <c r="AA838" i="74"/>
  <c r="Z838" i="74"/>
  <c r="AB838" i="74" s="1"/>
  <c r="K838" i="74"/>
  <c r="G838" i="74"/>
  <c r="F838" i="74"/>
  <c r="H838" i="74" s="1"/>
  <c r="E838" i="74"/>
  <c r="AL837" i="74"/>
  <c r="AK837" i="74"/>
  <c r="AJ837" i="74"/>
  <c r="AI837" i="74"/>
  <c r="AH837" i="74"/>
  <c r="AG837" i="74"/>
  <c r="AF837" i="74"/>
  <c r="AE837" i="74"/>
  <c r="AD837" i="74"/>
  <c r="AC837" i="74"/>
  <c r="AA837" i="74"/>
  <c r="Z837" i="74"/>
  <c r="AB837" i="74" s="1"/>
  <c r="K837" i="74"/>
  <c r="G837" i="74"/>
  <c r="F837" i="74"/>
  <c r="H837" i="74" s="1"/>
  <c r="AL836" i="74"/>
  <c r="AK836" i="74"/>
  <c r="AJ836" i="74"/>
  <c r="AI836" i="74"/>
  <c r="AH836" i="74"/>
  <c r="AG836" i="74"/>
  <c r="AF836" i="74"/>
  <c r="AE836" i="74"/>
  <c r="AD836" i="74"/>
  <c r="AC836" i="74"/>
  <c r="AA836" i="74"/>
  <c r="Z836" i="74"/>
  <c r="AB836" i="74" s="1"/>
  <c r="AM836" i="74" s="1"/>
  <c r="I836" i="74" s="1"/>
  <c r="K836" i="74"/>
  <c r="G836" i="74"/>
  <c r="F836" i="74"/>
  <c r="AL835" i="74"/>
  <c r="AK835" i="74"/>
  <c r="AJ835" i="74"/>
  <c r="AI835" i="74"/>
  <c r="AH835" i="74"/>
  <c r="AG835" i="74"/>
  <c r="AF835" i="74"/>
  <c r="AE835" i="74"/>
  <c r="AD835" i="74"/>
  <c r="AC835" i="74"/>
  <c r="AA835" i="74"/>
  <c r="Z835" i="74"/>
  <c r="AB835" i="74" s="1"/>
  <c r="K835" i="74"/>
  <c r="G835" i="74"/>
  <c r="F835" i="74"/>
  <c r="H835" i="74" s="1"/>
  <c r="AL834" i="74"/>
  <c r="AK834" i="74"/>
  <c r="AJ834" i="74"/>
  <c r="AI834" i="74"/>
  <c r="AH834" i="74"/>
  <c r="AG834" i="74"/>
  <c r="AF834" i="74"/>
  <c r="AE834" i="74"/>
  <c r="AD834" i="74"/>
  <c r="AC834" i="74"/>
  <c r="AA834" i="74"/>
  <c r="Z834" i="74"/>
  <c r="P834" i="74"/>
  <c r="K834" i="74"/>
  <c r="G834" i="74"/>
  <c r="F834" i="74"/>
  <c r="AL833" i="74"/>
  <c r="AK833" i="74"/>
  <c r="AJ833" i="74"/>
  <c r="AI833" i="74"/>
  <c r="AH833" i="74"/>
  <c r="AG833" i="74"/>
  <c r="AF833" i="74"/>
  <c r="AE833" i="74"/>
  <c r="AD833" i="74"/>
  <c r="AC833" i="74"/>
  <c r="AA833" i="74"/>
  <c r="Z833" i="74"/>
  <c r="K833" i="74"/>
  <c r="H833" i="74"/>
  <c r="G833" i="74"/>
  <c r="F833" i="74"/>
  <c r="AL832" i="74"/>
  <c r="AK832" i="74"/>
  <c r="AJ832" i="74"/>
  <c r="AI832" i="74"/>
  <c r="AH832" i="74"/>
  <c r="AG832" i="74"/>
  <c r="AF832" i="74"/>
  <c r="AE832" i="74"/>
  <c r="AD832" i="74"/>
  <c r="AC832" i="74"/>
  <c r="AA832" i="74"/>
  <c r="Z832" i="74"/>
  <c r="K832" i="74"/>
  <c r="G832" i="74"/>
  <c r="F832" i="74"/>
  <c r="E832" i="74"/>
  <c r="AL831" i="74"/>
  <c r="AK831" i="74"/>
  <c r="AJ831" i="74"/>
  <c r="AI831" i="74"/>
  <c r="AH831" i="74"/>
  <c r="AG831" i="74"/>
  <c r="AF831" i="74"/>
  <c r="AE831" i="74"/>
  <c r="AD831" i="74"/>
  <c r="AC831" i="74"/>
  <c r="AA831" i="74"/>
  <c r="Z831" i="74"/>
  <c r="K831" i="74"/>
  <c r="G831" i="74"/>
  <c r="H831" i="74" s="1"/>
  <c r="F831" i="74"/>
  <c r="AL830" i="74"/>
  <c r="AK830" i="74"/>
  <c r="AJ830" i="74"/>
  <c r="AI830" i="74"/>
  <c r="AH830" i="74"/>
  <c r="AG830" i="74"/>
  <c r="AF830" i="74"/>
  <c r="AE830" i="74"/>
  <c r="AD830" i="74"/>
  <c r="AC830" i="74"/>
  <c r="AA830" i="74"/>
  <c r="Z830" i="74"/>
  <c r="AB830" i="74" s="1"/>
  <c r="K830" i="74"/>
  <c r="G830" i="74"/>
  <c r="F830" i="74"/>
  <c r="E830" i="74"/>
  <c r="AL829" i="74"/>
  <c r="AK829" i="74"/>
  <c r="AJ829" i="74"/>
  <c r="AI829" i="74"/>
  <c r="AH829" i="74"/>
  <c r="AG829" i="74"/>
  <c r="AF829" i="74"/>
  <c r="AE829" i="74"/>
  <c r="AD829" i="74"/>
  <c r="AC829" i="74"/>
  <c r="AA829" i="74"/>
  <c r="Z829" i="74"/>
  <c r="AB829" i="74" s="1"/>
  <c r="P829" i="74"/>
  <c r="K829" i="74"/>
  <c r="G829" i="74"/>
  <c r="F829" i="74"/>
  <c r="AL828" i="74"/>
  <c r="AK828" i="74"/>
  <c r="AJ828" i="74"/>
  <c r="AI828" i="74"/>
  <c r="AH828" i="74"/>
  <c r="AG828" i="74"/>
  <c r="AF828" i="74"/>
  <c r="AE828" i="74"/>
  <c r="AD828" i="74"/>
  <c r="AC828" i="74"/>
  <c r="AA828" i="74"/>
  <c r="Z828" i="74"/>
  <c r="K828" i="74"/>
  <c r="G828" i="74"/>
  <c r="F828" i="74"/>
  <c r="AL827" i="74"/>
  <c r="AK827" i="74"/>
  <c r="AJ827" i="74"/>
  <c r="AI827" i="74"/>
  <c r="AH827" i="74"/>
  <c r="AG827" i="74"/>
  <c r="AF827" i="74"/>
  <c r="AE827" i="74"/>
  <c r="AD827" i="74"/>
  <c r="AC827" i="74"/>
  <c r="AA827" i="74"/>
  <c r="Z827" i="74"/>
  <c r="K827" i="74"/>
  <c r="G827" i="74"/>
  <c r="F827" i="74"/>
  <c r="AL826" i="74"/>
  <c r="AK826" i="74"/>
  <c r="AJ826" i="74"/>
  <c r="AI826" i="74"/>
  <c r="AH826" i="74"/>
  <c r="AG826" i="74"/>
  <c r="AF826" i="74"/>
  <c r="AE826" i="74"/>
  <c r="AD826" i="74"/>
  <c r="AC826" i="74"/>
  <c r="AA826" i="74"/>
  <c r="Z826" i="74"/>
  <c r="K826" i="74"/>
  <c r="G826" i="74"/>
  <c r="H826" i="74" s="1"/>
  <c r="F826" i="74"/>
  <c r="AL825" i="74"/>
  <c r="AK825" i="74"/>
  <c r="AJ825" i="74"/>
  <c r="AI825" i="74"/>
  <c r="AH825" i="74"/>
  <c r="AG825" i="74"/>
  <c r="AF825" i="74"/>
  <c r="AE825" i="74"/>
  <c r="AD825" i="74"/>
  <c r="AC825" i="74"/>
  <c r="AA825" i="74"/>
  <c r="Z825" i="74"/>
  <c r="K825" i="74"/>
  <c r="G825" i="74"/>
  <c r="F825" i="74"/>
  <c r="H825" i="74" s="1"/>
  <c r="AL824" i="74"/>
  <c r="AK824" i="74"/>
  <c r="AJ824" i="74"/>
  <c r="AI824" i="74"/>
  <c r="AH824" i="74"/>
  <c r="AG824" i="74"/>
  <c r="AF824" i="74"/>
  <c r="AE824" i="74"/>
  <c r="AD824" i="74"/>
  <c r="AC824" i="74"/>
  <c r="AA824" i="74"/>
  <c r="Z824" i="74"/>
  <c r="K824" i="74"/>
  <c r="G824" i="74"/>
  <c r="H824" i="74" s="1"/>
  <c r="F824" i="74"/>
  <c r="AL823" i="74"/>
  <c r="AK823" i="74"/>
  <c r="AJ823" i="74"/>
  <c r="AI823" i="74"/>
  <c r="AH823" i="74"/>
  <c r="AG823" i="74"/>
  <c r="AF823" i="74"/>
  <c r="AE823" i="74"/>
  <c r="AD823" i="74"/>
  <c r="AC823" i="74"/>
  <c r="AA823" i="74"/>
  <c r="Z823" i="74"/>
  <c r="AB823" i="74" s="1"/>
  <c r="K823" i="74"/>
  <c r="G823" i="74"/>
  <c r="F823" i="74"/>
  <c r="H823" i="74" s="1"/>
  <c r="A823" i="74"/>
  <c r="A824" i="74" s="1"/>
  <c r="A825" i="74" s="1"/>
  <c r="A826" i="74" s="1"/>
  <c r="A827" i="74" s="1"/>
  <c r="A828" i="74" s="1"/>
  <c r="A829" i="74" s="1"/>
  <c r="A830" i="74" s="1"/>
  <c r="A831" i="74" s="1"/>
  <c r="A832" i="74" s="1"/>
  <c r="A833" i="74" s="1"/>
  <c r="A834" i="74" s="1"/>
  <c r="A835" i="74" s="1"/>
  <c r="A836" i="74" s="1"/>
  <c r="A837" i="74" s="1"/>
  <c r="A838" i="74" s="1"/>
  <c r="A839" i="74" s="1"/>
  <c r="A840" i="74" s="1"/>
  <c r="A841" i="74" s="1"/>
  <c r="A842" i="74" s="1"/>
  <c r="A843" i="74" s="1"/>
  <c r="A844" i="74" s="1"/>
  <c r="A845" i="74" s="1"/>
  <c r="A846" i="74" s="1"/>
  <c r="A847" i="74" s="1"/>
  <c r="A848" i="74" s="1"/>
  <c r="A849" i="74" s="1"/>
  <c r="A850" i="74" s="1"/>
  <c r="A851" i="74" s="1"/>
  <c r="A852" i="74" s="1"/>
  <c r="A853" i="74" s="1"/>
  <c r="A854" i="74" s="1"/>
  <c r="A855" i="74" s="1"/>
  <c r="A856" i="74" s="1"/>
  <c r="AL822" i="74"/>
  <c r="AK822" i="74"/>
  <c r="AJ822" i="74"/>
  <c r="AI822" i="74"/>
  <c r="AH822" i="74"/>
  <c r="AG822" i="74"/>
  <c r="AF822" i="74"/>
  <c r="AE822" i="74"/>
  <c r="AD822" i="74"/>
  <c r="AC822" i="74"/>
  <c r="AA822" i="74"/>
  <c r="AB822" i="74" s="1"/>
  <c r="Z822" i="74"/>
  <c r="K822" i="74"/>
  <c r="G822" i="74"/>
  <c r="H822" i="74" s="1"/>
  <c r="F822" i="74"/>
  <c r="A822" i="74"/>
  <c r="AL821" i="74"/>
  <c r="AK821" i="74"/>
  <c r="AJ821" i="74"/>
  <c r="AI821" i="74"/>
  <c r="AH821" i="74"/>
  <c r="AG821" i="74"/>
  <c r="AF821" i="74"/>
  <c r="AE821" i="74"/>
  <c r="AD821" i="74"/>
  <c r="AC821" i="74"/>
  <c r="AA821" i="74"/>
  <c r="Z821" i="74"/>
  <c r="AB821" i="74" s="1"/>
  <c r="AM821" i="74" s="1"/>
  <c r="I821" i="74" s="1"/>
  <c r="K821" i="74"/>
  <c r="G821" i="74"/>
  <c r="F821" i="74"/>
  <c r="R813" i="74"/>
  <c r="P897" i="74" s="1"/>
  <c r="L813" i="74"/>
  <c r="Q812" i="74"/>
  <c r="P812" i="74"/>
  <c r="Q811" i="74"/>
  <c r="P811" i="74"/>
  <c r="Q810" i="74"/>
  <c r="P810" i="74"/>
  <c r="AM809" i="74"/>
  <c r="Q809" i="74"/>
  <c r="P809" i="74"/>
  <c r="I809" i="74"/>
  <c r="H809" i="74"/>
  <c r="E809" i="74"/>
  <c r="R808" i="74"/>
  <c r="P896" i="74" s="1"/>
  <c r="L808" i="74"/>
  <c r="Q807" i="74"/>
  <c r="P807" i="74"/>
  <c r="Q806" i="74"/>
  <c r="P806" i="74"/>
  <c r="Q805" i="74"/>
  <c r="P805" i="74"/>
  <c r="AM804" i="74"/>
  <c r="I804" i="74" s="1"/>
  <c r="Q804" i="74"/>
  <c r="P804" i="74"/>
  <c r="H804" i="74"/>
  <c r="E804" i="74"/>
  <c r="R803" i="74"/>
  <c r="L803" i="74"/>
  <c r="Q802" i="74"/>
  <c r="P802" i="74"/>
  <c r="Q801" i="74"/>
  <c r="P801" i="74"/>
  <c r="Q800" i="74"/>
  <c r="P800" i="74"/>
  <c r="AM799" i="74"/>
  <c r="P799" i="74"/>
  <c r="I799" i="74"/>
  <c r="J799" i="74" s="1"/>
  <c r="H799" i="74"/>
  <c r="E799" i="74"/>
  <c r="R798" i="74"/>
  <c r="L798" i="74"/>
  <c r="Q797" i="74"/>
  <c r="P797" i="74"/>
  <c r="Q796" i="74"/>
  <c r="P796" i="74"/>
  <c r="Q795" i="74"/>
  <c r="P795" i="74"/>
  <c r="AM794" i="74"/>
  <c r="I794" i="74" s="1"/>
  <c r="Q794" i="74"/>
  <c r="P794" i="74"/>
  <c r="H794" i="74"/>
  <c r="E794" i="74"/>
  <c r="A794" i="74"/>
  <c r="A799" i="74" s="1"/>
  <c r="R793" i="74"/>
  <c r="L793" i="74"/>
  <c r="Q792" i="74"/>
  <c r="P792" i="74"/>
  <c r="Q791" i="74"/>
  <c r="P791" i="74"/>
  <c r="Q790" i="74"/>
  <c r="P790" i="74"/>
  <c r="AM789" i="74"/>
  <c r="P789" i="74"/>
  <c r="I789" i="74"/>
  <c r="J789" i="74" s="1"/>
  <c r="H789" i="74"/>
  <c r="E789" i="74"/>
  <c r="AB783" i="74"/>
  <c r="AM783" i="74" s="1"/>
  <c r="I783" i="74" s="1"/>
  <c r="Q783" i="74"/>
  <c r="P783" i="74"/>
  <c r="H783" i="74"/>
  <c r="E783" i="74"/>
  <c r="AB782" i="74"/>
  <c r="AM782" i="74" s="1"/>
  <c r="I782" i="74" s="1"/>
  <c r="J782" i="74" s="1"/>
  <c r="P782" i="74"/>
  <c r="H782" i="74"/>
  <c r="E782" i="74"/>
  <c r="AB781" i="74"/>
  <c r="AM781" i="74" s="1"/>
  <c r="I781" i="74" s="1"/>
  <c r="J781" i="74" s="1"/>
  <c r="P781" i="74"/>
  <c r="H781" i="74"/>
  <c r="E781" i="74"/>
  <c r="AB780" i="74"/>
  <c r="AM780" i="74" s="1"/>
  <c r="I780" i="74" s="1"/>
  <c r="P780" i="74"/>
  <c r="H780" i="74"/>
  <c r="E780" i="74"/>
  <c r="AB779" i="74"/>
  <c r="AM779" i="74" s="1"/>
  <c r="I779" i="74" s="1"/>
  <c r="P779" i="74"/>
  <c r="H779" i="74"/>
  <c r="E779" i="74"/>
  <c r="AB778" i="74"/>
  <c r="AM778" i="74" s="1"/>
  <c r="I778" i="74" s="1"/>
  <c r="P778" i="74"/>
  <c r="H778" i="74"/>
  <c r="E778" i="74"/>
  <c r="AB777" i="74"/>
  <c r="AM777" i="74" s="1"/>
  <c r="I777" i="74" s="1"/>
  <c r="P777" i="74"/>
  <c r="H777" i="74"/>
  <c r="E777" i="74"/>
  <c r="R776" i="74"/>
  <c r="L776" i="74"/>
  <c r="Q775" i="74"/>
  <c r="P775" i="74"/>
  <c r="Q774" i="74"/>
  <c r="P774" i="74"/>
  <c r="Q773" i="74"/>
  <c r="P773" i="74"/>
  <c r="Q772" i="74"/>
  <c r="P772" i="74"/>
  <c r="Q771" i="74"/>
  <c r="P771" i="74"/>
  <c r="AB770" i="74"/>
  <c r="AM770" i="74" s="1"/>
  <c r="I770" i="74" s="1"/>
  <c r="W770" i="74"/>
  <c r="Q770" i="74"/>
  <c r="P770" i="74"/>
  <c r="H770" i="74"/>
  <c r="E770" i="74"/>
  <c r="R769" i="74"/>
  <c r="L769" i="74"/>
  <c r="Q768" i="74"/>
  <c r="P768" i="74"/>
  <c r="Q767" i="74"/>
  <c r="P767" i="74"/>
  <c r="Q766" i="74"/>
  <c r="P766" i="74"/>
  <c r="P765" i="74"/>
  <c r="P764" i="74"/>
  <c r="AB763" i="74"/>
  <c r="AM763" i="74" s="1"/>
  <c r="I763" i="74" s="1"/>
  <c r="W763" i="74"/>
  <c r="P763" i="74"/>
  <c r="J763" i="74"/>
  <c r="H763" i="74"/>
  <c r="E763" i="74"/>
  <c r="R762" i="74"/>
  <c r="L762" i="74"/>
  <c r="Q761" i="74"/>
  <c r="P761" i="74"/>
  <c r="Q760" i="74"/>
  <c r="P760" i="74"/>
  <c r="P759" i="74"/>
  <c r="P758" i="74"/>
  <c r="P757" i="74"/>
  <c r="AB756" i="74"/>
  <c r="AM756" i="74" s="1"/>
  <c r="I756" i="74" s="1"/>
  <c r="W756" i="74"/>
  <c r="P756" i="74"/>
  <c r="H756" i="74"/>
  <c r="E756" i="74"/>
  <c r="R755" i="74"/>
  <c r="L755" i="74"/>
  <c r="Q754" i="74"/>
  <c r="P754" i="74"/>
  <c r="Q753" i="74"/>
  <c r="P753" i="74"/>
  <c r="Q752" i="74"/>
  <c r="P752" i="74"/>
  <c r="Q751" i="74"/>
  <c r="P751" i="74"/>
  <c r="Q750" i="74"/>
  <c r="P750" i="74"/>
  <c r="AB749" i="74"/>
  <c r="AM749" i="74" s="1"/>
  <c r="I749" i="74" s="1"/>
  <c r="J749" i="74" s="1"/>
  <c r="W749" i="74"/>
  <c r="Q749" i="74"/>
  <c r="P749" i="74"/>
  <c r="H749" i="74"/>
  <c r="E749" i="74"/>
  <c r="R748" i="74"/>
  <c r="L748" i="74"/>
  <c r="P747" i="74"/>
  <c r="P746" i="74"/>
  <c r="P745" i="74"/>
  <c r="P744" i="74"/>
  <c r="P743" i="74"/>
  <c r="AB742" i="74"/>
  <c r="AM742" i="74" s="1"/>
  <c r="I742" i="74" s="1"/>
  <c r="W742" i="74"/>
  <c r="P742" i="74"/>
  <c r="H742" i="74"/>
  <c r="E742" i="74"/>
  <c r="R741" i="74"/>
  <c r="L741" i="74"/>
  <c r="Q740" i="74"/>
  <c r="P740" i="74"/>
  <c r="Q739" i="74"/>
  <c r="P739" i="74"/>
  <c r="Q738" i="74"/>
  <c r="P738" i="74"/>
  <c r="Q737" i="74"/>
  <c r="P737" i="74"/>
  <c r="Q736" i="74"/>
  <c r="P736" i="74"/>
  <c r="AB735" i="74"/>
  <c r="AM735" i="74" s="1"/>
  <c r="I735" i="74" s="1"/>
  <c r="W735" i="74"/>
  <c r="Q735" i="74"/>
  <c r="P735" i="74"/>
  <c r="H735" i="74"/>
  <c r="E735" i="74"/>
  <c r="R734" i="74"/>
  <c r="L734" i="74"/>
  <c r="Q733" i="74"/>
  <c r="P733" i="74"/>
  <c r="Q732" i="74"/>
  <c r="P732" i="74"/>
  <c r="Q731" i="74"/>
  <c r="P731" i="74"/>
  <c r="Q730" i="74"/>
  <c r="P730" i="74"/>
  <c r="Q729" i="74"/>
  <c r="P729" i="74"/>
  <c r="AB728" i="74"/>
  <c r="AM728" i="74" s="1"/>
  <c r="I728" i="74" s="1"/>
  <c r="W728" i="74"/>
  <c r="Q728" i="74"/>
  <c r="P728" i="74"/>
  <c r="H728" i="74"/>
  <c r="E728" i="74"/>
  <c r="R727" i="74"/>
  <c r="L727" i="74"/>
  <c r="P726" i="74"/>
  <c r="P725" i="74"/>
  <c r="P724" i="74"/>
  <c r="P723" i="74"/>
  <c r="P722" i="74"/>
  <c r="AB721" i="74"/>
  <c r="AM721" i="74" s="1"/>
  <c r="I721" i="74" s="1"/>
  <c r="W721" i="74"/>
  <c r="P721" i="74"/>
  <c r="H721" i="74"/>
  <c r="E721" i="74"/>
  <c r="A721" i="74"/>
  <c r="A728" i="74" s="1"/>
  <c r="A735" i="74" s="1"/>
  <c r="A742" i="74" s="1"/>
  <c r="A749" i="74" s="1"/>
  <c r="A756" i="74" s="1"/>
  <c r="A763" i="74" s="1"/>
  <c r="A770" i="74" s="1"/>
  <c r="A777" i="74" s="1"/>
  <c r="A778" i="74" s="1"/>
  <c r="A779" i="74" s="1"/>
  <c r="A780" i="74" s="1"/>
  <c r="A781" i="74" s="1"/>
  <c r="A782" i="74" s="1"/>
  <c r="A783" i="74" s="1"/>
  <c r="R720" i="74"/>
  <c r="P872" i="74" s="1"/>
  <c r="L720" i="74"/>
  <c r="Q719" i="74"/>
  <c r="P719" i="74"/>
  <c r="Q718" i="74"/>
  <c r="P718" i="74"/>
  <c r="Q717" i="74"/>
  <c r="P717" i="74"/>
  <c r="Q716" i="74"/>
  <c r="P716" i="74"/>
  <c r="Q715" i="74"/>
  <c r="P715" i="74"/>
  <c r="AB714" i="74"/>
  <c r="AM714" i="74" s="1"/>
  <c r="I714" i="74" s="1"/>
  <c r="J714" i="74" s="1"/>
  <c r="W714" i="74"/>
  <c r="Q714" i="74"/>
  <c r="P714" i="74"/>
  <c r="H714" i="74"/>
  <c r="E714" i="74"/>
  <c r="A714" i="74"/>
  <c r="R713" i="74"/>
  <c r="L713" i="74"/>
  <c r="Q712" i="74"/>
  <c r="P712" i="74"/>
  <c r="Q711" i="74"/>
  <c r="P711" i="74"/>
  <c r="Q710" i="74"/>
  <c r="P710" i="74"/>
  <c r="Q709" i="74"/>
  <c r="P709" i="74"/>
  <c r="Q708" i="74"/>
  <c r="P708" i="74"/>
  <c r="AM707" i="74"/>
  <c r="I707" i="74" s="1"/>
  <c r="AB707" i="74"/>
  <c r="W707" i="74"/>
  <c r="P707" i="74"/>
  <c r="H707" i="74"/>
  <c r="E707" i="74"/>
  <c r="R705" i="74"/>
  <c r="L705" i="74"/>
  <c r="Q704" i="74"/>
  <c r="P704" i="74"/>
  <c r="Q703" i="74"/>
  <c r="P703" i="74"/>
  <c r="Q702" i="74"/>
  <c r="P702" i="74"/>
  <c r="Q701" i="74"/>
  <c r="P701" i="74"/>
  <c r="AB700" i="74"/>
  <c r="AM700" i="74" s="1"/>
  <c r="I700" i="74" s="1"/>
  <c r="W700" i="74"/>
  <c r="Q700" i="74"/>
  <c r="P700" i="74"/>
  <c r="H700" i="74"/>
  <c r="E700" i="74"/>
  <c r="R699" i="74"/>
  <c r="P868" i="74" s="1"/>
  <c r="L699" i="74"/>
  <c r="Q698" i="74"/>
  <c r="P698" i="74"/>
  <c r="Q697" i="74"/>
  <c r="P697" i="74"/>
  <c r="Q696" i="74"/>
  <c r="P696" i="74"/>
  <c r="Q695" i="74"/>
  <c r="P695" i="74"/>
  <c r="AB694" i="74"/>
  <c r="AM694" i="74" s="1"/>
  <c r="I694" i="74" s="1"/>
  <c r="W694" i="74"/>
  <c r="P694" i="74"/>
  <c r="H694" i="74"/>
  <c r="E694" i="74"/>
  <c r="R693" i="74"/>
  <c r="L693" i="74"/>
  <c r="Q692" i="74"/>
  <c r="P692" i="74"/>
  <c r="Q691" i="74"/>
  <c r="P691" i="74"/>
  <c r="Q690" i="74"/>
  <c r="P690" i="74"/>
  <c r="Q689" i="74"/>
  <c r="P689" i="74"/>
  <c r="AB688" i="74"/>
  <c r="AM688" i="74" s="1"/>
  <c r="I688" i="74" s="1"/>
  <c r="W688" i="74"/>
  <c r="Q688" i="74"/>
  <c r="P688" i="74"/>
  <c r="H688" i="74"/>
  <c r="J688" i="74" s="1"/>
  <c r="E688" i="74"/>
  <c r="R687" i="74"/>
  <c r="L687" i="74"/>
  <c r="Q686" i="74"/>
  <c r="P686" i="74"/>
  <c r="Q685" i="74"/>
  <c r="P685" i="74"/>
  <c r="Q684" i="74"/>
  <c r="P684" i="74"/>
  <c r="Q683" i="74"/>
  <c r="P683" i="74"/>
  <c r="AB682" i="74"/>
  <c r="AM682" i="74" s="1"/>
  <c r="I682" i="74" s="1"/>
  <c r="J682" i="74" s="1"/>
  <c r="W682" i="74"/>
  <c r="P682" i="74"/>
  <c r="H682" i="74"/>
  <c r="E682" i="74"/>
  <c r="R681" i="74"/>
  <c r="L681" i="74"/>
  <c r="Q680" i="74"/>
  <c r="P680" i="74"/>
  <c r="P679" i="74"/>
  <c r="P678" i="74"/>
  <c r="AB676" i="74"/>
  <c r="AM676" i="74" s="1"/>
  <c r="I676" i="74" s="1"/>
  <c r="W676" i="74"/>
  <c r="P676" i="74"/>
  <c r="H676" i="74"/>
  <c r="E676" i="74"/>
  <c r="R675" i="74"/>
  <c r="L675" i="74"/>
  <c r="Q674" i="74"/>
  <c r="P674" i="74"/>
  <c r="Q673" i="74"/>
  <c r="P673" i="74"/>
  <c r="Q672" i="74"/>
  <c r="P672" i="74"/>
  <c r="Q671" i="74"/>
  <c r="P671" i="74"/>
  <c r="AB670" i="74"/>
  <c r="AM670" i="74" s="1"/>
  <c r="I670" i="74" s="1"/>
  <c r="W670" i="74"/>
  <c r="Q670" i="74"/>
  <c r="P670" i="74"/>
  <c r="H670" i="74"/>
  <c r="E670" i="74"/>
  <c r="R669" i="74"/>
  <c r="L669" i="74"/>
  <c r="Q668" i="74"/>
  <c r="P668" i="74"/>
  <c r="Q667" i="74"/>
  <c r="P667" i="74"/>
  <c r="Q666" i="74"/>
  <c r="P666" i="74"/>
  <c r="Q665" i="74"/>
  <c r="P665" i="74"/>
  <c r="AM664" i="74"/>
  <c r="I664" i="74" s="1"/>
  <c r="AB664" i="74"/>
  <c r="W664" i="74"/>
  <c r="P664" i="74"/>
  <c r="H664" i="74"/>
  <c r="E664" i="74"/>
  <c r="R663" i="74"/>
  <c r="L663" i="74"/>
  <c r="Q662" i="74"/>
  <c r="P662" i="74"/>
  <c r="Q661" i="74"/>
  <c r="P661" i="74"/>
  <c r="Q660" i="74"/>
  <c r="P660" i="74"/>
  <c r="Q659" i="74"/>
  <c r="P659" i="74"/>
  <c r="AB658" i="74"/>
  <c r="AM658" i="74" s="1"/>
  <c r="I658" i="74" s="1"/>
  <c r="J658" i="74" s="1"/>
  <c r="W658" i="74"/>
  <c r="P658" i="74"/>
  <c r="H658" i="74"/>
  <c r="R657" i="74"/>
  <c r="L657" i="74"/>
  <c r="Q656" i="74"/>
  <c r="P656" i="74"/>
  <c r="Q655" i="74"/>
  <c r="P655" i="74"/>
  <c r="Q654" i="74"/>
  <c r="P654" i="74"/>
  <c r="Q653" i="74"/>
  <c r="P653" i="74"/>
  <c r="AM652" i="74"/>
  <c r="I652" i="74" s="1"/>
  <c r="AB652" i="74"/>
  <c r="W652" i="74"/>
  <c r="Q652" i="74"/>
  <c r="P652" i="74"/>
  <c r="H652" i="74"/>
  <c r="J652" i="74" s="1"/>
  <c r="E652" i="74"/>
  <c r="R651" i="74"/>
  <c r="L651" i="74"/>
  <c r="Q650" i="74"/>
  <c r="P650" i="74"/>
  <c r="Q649" i="74"/>
  <c r="P649" i="74"/>
  <c r="Q648" i="74"/>
  <c r="P648" i="74"/>
  <c r="Q647" i="74"/>
  <c r="P647" i="74"/>
  <c r="AB646" i="74"/>
  <c r="AM646" i="74" s="1"/>
  <c r="I646" i="74" s="1"/>
  <c r="W646" i="74"/>
  <c r="Q646" i="74"/>
  <c r="P646" i="74"/>
  <c r="H646" i="74"/>
  <c r="E646" i="74"/>
  <c r="A646" i="74"/>
  <c r="A652" i="74" s="1"/>
  <c r="A658" i="74" s="1"/>
  <c r="A664" i="74" s="1"/>
  <c r="A670" i="74" s="1"/>
  <c r="A676" i="74" s="1"/>
  <c r="A682" i="74" s="1"/>
  <c r="A688" i="74" s="1"/>
  <c r="A694" i="74" s="1"/>
  <c r="A700" i="74" s="1"/>
  <c r="R645" i="74"/>
  <c r="L645" i="74"/>
  <c r="Q644" i="74"/>
  <c r="P644" i="74"/>
  <c r="Q643" i="74"/>
  <c r="P643" i="74"/>
  <c r="Q642" i="74"/>
  <c r="P642" i="74"/>
  <c r="Q641" i="74"/>
  <c r="P641" i="74"/>
  <c r="AB640" i="74"/>
  <c r="AM640" i="74" s="1"/>
  <c r="I640" i="74" s="1"/>
  <c r="J640" i="74" s="1"/>
  <c r="W640" i="74"/>
  <c r="P640" i="74"/>
  <c r="H640" i="74"/>
  <c r="E640" i="74"/>
  <c r="A640" i="74"/>
  <c r="R639" i="74"/>
  <c r="L639" i="74"/>
  <c r="P638" i="74"/>
  <c r="P637" i="74"/>
  <c r="P636" i="74"/>
  <c r="Q635" i="74"/>
  <c r="P635" i="74"/>
  <c r="AB634" i="74"/>
  <c r="AM634" i="74" s="1"/>
  <c r="I634" i="74" s="1"/>
  <c r="W634" i="74"/>
  <c r="P634" i="74"/>
  <c r="H634" i="74"/>
  <c r="E634" i="74"/>
  <c r="R632" i="74"/>
  <c r="L632" i="74"/>
  <c r="Q631" i="74"/>
  <c r="P631" i="74"/>
  <c r="Q630" i="74"/>
  <c r="P630" i="74"/>
  <c r="Q629" i="74"/>
  <c r="P629" i="74"/>
  <c r="Q628" i="74"/>
  <c r="P628" i="74"/>
  <c r="AW627" i="74"/>
  <c r="AB627" i="74"/>
  <c r="AM627" i="74" s="1"/>
  <c r="I627" i="74" s="1"/>
  <c r="Q627" i="74"/>
  <c r="P627" i="74"/>
  <c r="H627" i="74"/>
  <c r="E627" i="74"/>
  <c r="R626" i="74"/>
  <c r="L626" i="74"/>
  <c r="Q625" i="74"/>
  <c r="P625" i="74"/>
  <c r="Q624" i="74"/>
  <c r="P624" i="74"/>
  <c r="Q623" i="74"/>
  <c r="P623" i="74"/>
  <c r="Q622" i="74"/>
  <c r="P622" i="74"/>
  <c r="AW621" i="74"/>
  <c r="AM621" i="74"/>
  <c r="I621" i="74" s="1"/>
  <c r="AB621" i="74"/>
  <c r="Q621" i="74"/>
  <c r="P621" i="74"/>
  <c r="H621" i="74"/>
  <c r="E621" i="74"/>
  <c r="R620" i="74"/>
  <c r="L620" i="74"/>
  <c r="Q619" i="74"/>
  <c r="P619" i="74"/>
  <c r="Q618" i="74"/>
  <c r="P618" i="74"/>
  <c r="Q617" i="74"/>
  <c r="P617" i="74"/>
  <c r="Q616" i="74"/>
  <c r="P616" i="74"/>
  <c r="AM615" i="74"/>
  <c r="I615" i="74" s="1"/>
  <c r="AB615" i="74"/>
  <c r="Q615" i="74"/>
  <c r="P615" i="74"/>
  <c r="H615" i="74"/>
  <c r="E615" i="74"/>
  <c r="R614" i="74"/>
  <c r="L614" i="74"/>
  <c r="P613" i="74"/>
  <c r="P612" i="74"/>
  <c r="P611" i="74"/>
  <c r="P610" i="74"/>
  <c r="AM609" i="74"/>
  <c r="I609" i="74" s="1"/>
  <c r="AB609" i="74"/>
  <c r="P609" i="74"/>
  <c r="H609" i="74"/>
  <c r="AW609" i="74" s="1"/>
  <c r="E609" i="74"/>
  <c r="R608" i="74"/>
  <c r="L608" i="74"/>
  <c r="Q607" i="74"/>
  <c r="P607" i="74"/>
  <c r="Q606" i="74"/>
  <c r="P606" i="74"/>
  <c r="Q605" i="74"/>
  <c r="P605" i="74"/>
  <c r="Q604" i="74"/>
  <c r="P604" i="74"/>
  <c r="AB603" i="74"/>
  <c r="AM603" i="74" s="1"/>
  <c r="I603" i="74" s="1"/>
  <c r="P603" i="74"/>
  <c r="H603" i="74"/>
  <c r="E603" i="74"/>
  <c r="R602" i="74"/>
  <c r="L602" i="74"/>
  <c r="Q601" i="74"/>
  <c r="P601" i="74"/>
  <c r="Q600" i="74"/>
  <c r="P600" i="74"/>
  <c r="Q599" i="74"/>
  <c r="P599" i="74"/>
  <c r="Q598" i="74"/>
  <c r="P598" i="74"/>
  <c r="AB597" i="74"/>
  <c r="AM597" i="74" s="1"/>
  <c r="I597" i="74" s="1"/>
  <c r="J597" i="74" s="1"/>
  <c r="P597" i="74"/>
  <c r="H597" i="74"/>
  <c r="AW597" i="74" s="1"/>
  <c r="E597" i="74"/>
  <c r="R596" i="74"/>
  <c r="L596" i="74"/>
  <c r="P595" i="74"/>
  <c r="P594" i="74"/>
  <c r="P593" i="74"/>
  <c r="P592" i="74"/>
  <c r="AB591" i="74"/>
  <c r="AM591" i="74" s="1"/>
  <c r="I591" i="74" s="1"/>
  <c r="P591" i="74"/>
  <c r="H591" i="74"/>
  <c r="E591" i="74"/>
  <c r="R590" i="74"/>
  <c r="L590" i="74"/>
  <c r="Q589" i="74"/>
  <c r="P589" i="74"/>
  <c r="Q588" i="74"/>
  <c r="P588" i="74"/>
  <c r="Q587" i="74"/>
  <c r="P587" i="74"/>
  <c r="Q586" i="74"/>
  <c r="P586" i="74"/>
  <c r="AB585" i="74"/>
  <c r="AM585" i="74" s="1"/>
  <c r="I585" i="74" s="1"/>
  <c r="P585" i="74"/>
  <c r="H585" i="74"/>
  <c r="E585" i="74"/>
  <c r="R584" i="74"/>
  <c r="L584" i="74"/>
  <c r="Q583" i="74"/>
  <c r="P583" i="74"/>
  <c r="P582" i="74"/>
  <c r="Q581" i="74"/>
  <c r="P581" i="74"/>
  <c r="P580" i="74"/>
  <c r="AB579" i="74"/>
  <c r="AM579" i="74" s="1"/>
  <c r="I579" i="74" s="1"/>
  <c r="P579" i="74"/>
  <c r="H579" i="74"/>
  <c r="AW579" i="74" s="1"/>
  <c r="E579" i="74"/>
  <c r="R578" i="74"/>
  <c r="L578" i="74"/>
  <c r="Q577" i="74"/>
  <c r="P577" i="74"/>
  <c r="Q576" i="74"/>
  <c r="P576" i="74"/>
  <c r="P575" i="74"/>
  <c r="P574" i="74"/>
  <c r="AM573" i="74"/>
  <c r="I573" i="74" s="1"/>
  <c r="AB573" i="74"/>
  <c r="P573" i="74"/>
  <c r="H573" i="74"/>
  <c r="E573" i="74"/>
  <c r="R572" i="74"/>
  <c r="L572" i="74"/>
  <c r="Q571" i="74"/>
  <c r="P571" i="74"/>
  <c r="D571" i="74"/>
  <c r="Q570" i="74"/>
  <c r="P570" i="74"/>
  <c r="P569" i="74"/>
  <c r="P568" i="74"/>
  <c r="AB567" i="74"/>
  <c r="AM567" i="74" s="1"/>
  <c r="I567" i="74" s="1"/>
  <c r="P567" i="74"/>
  <c r="H567" i="74"/>
  <c r="E567" i="74"/>
  <c r="R566" i="74"/>
  <c r="L566" i="74"/>
  <c r="Q565" i="74"/>
  <c r="P565" i="74"/>
  <c r="D565" i="74"/>
  <c r="Q564" i="74"/>
  <c r="P564" i="74"/>
  <c r="Q563" i="74"/>
  <c r="P563" i="74"/>
  <c r="Q562" i="74"/>
  <c r="P562" i="74"/>
  <c r="AB561" i="74"/>
  <c r="AM561" i="74" s="1"/>
  <c r="I561" i="74" s="1"/>
  <c r="P561" i="74"/>
  <c r="H561" i="74"/>
  <c r="E561" i="74"/>
  <c r="R560" i="74"/>
  <c r="L560" i="74"/>
  <c r="Q559" i="74"/>
  <c r="P559" i="74"/>
  <c r="Q558" i="74"/>
  <c r="P558" i="74"/>
  <c r="Q557" i="74"/>
  <c r="P557" i="74"/>
  <c r="P556" i="74"/>
  <c r="AM555" i="74"/>
  <c r="I555" i="74" s="1"/>
  <c r="AB555" i="74"/>
  <c r="P555" i="74"/>
  <c r="H555" i="74"/>
  <c r="AW555" i="74" s="1"/>
  <c r="E555" i="74"/>
  <c r="R554" i="74"/>
  <c r="L554" i="74"/>
  <c r="P553" i="74"/>
  <c r="P552" i="74"/>
  <c r="P551" i="74"/>
  <c r="P550" i="74"/>
  <c r="AB549" i="74"/>
  <c r="AM549" i="74" s="1"/>
  <c r="I549" i="74" s="1"/>
  <c r="P549" i="74"/>
  <c r="H549" i="74"/>
  <c r="E549" i="74"/>
  <c r="R548" i="74"/>
  <c r="L548" i="74"/>
  <c r="Q547" i="74"/>
  <c r="P547" i="74"/>
  <c r="Q546" i="74"/>
  <c r="P546" i="74"/>
  <c r="Q545" i="74"/>
  <c r="P545" i="74"/>
  <c r="Q544" i="74"/>
  <c r="P544" i="74"/>
  <c r="AM543" i="74"/>
  <c r="I543" i="74" s="1"/>
  <c r="AB543" i="74"/>
  <c r="Q543" i="74"/>
  <c r="P543" i="74"/>
  <c r="H543" i="74"/>
  <c r="AW543" i="74" s="1"/>
  <c r="E543" i="74"/>
  <c r="R542" i="74"/>
  <c r="L542" i="74"/>
  <c r="Q541" i="74"/>
  <c r="P541" i="74"/>
  <c r="P540" i="74"/>
  <c r="Q539" i="74"/>
  <c r="P539" i="74"/>
  <c r="P538" i="74"/>
  <c r="AM537" i="74"/>
  <c r="I537" i="74" s="1"/>
  <c r="AB537" i="74"/>
  <c r="P537" i="74"/>
  <c r="H537" i="74"/>
  <c r="E537" i="74"/>
  <c r="R536" i="74"/>
  <c r="L536" i="74"/>
  <c r="Q535" i="74"/>
  <c r="P535" i="74"/>
  <c r="Q534" i="74"/>
  <c r="P534" i="74"/>
  <c r="P533" i="74"/>
  <c r="P532" i="74"/>
  <c r="AM531" i="74"/>
  <c r="I531" i="74" s="1"/>
  <c r="AB531" i="74"/>
  <c r="P531" i="74"/>
  <c r="H531" i="74"/>
  <c r="E531" i="74"/>
  <c r="R530" i="74"/>
  <c r="L530" i="74"/>
  <c r="Q529" i="74"/>
  <c r="P529" i="74"/>
  <c r="P528" i="74"/>
  <c r="P527" i="74"/>
  <c r="AB525" i="74"/>
  <c r="AM525" i="74" s="1"/>
  <c r="I525" i="74" s="1"/>
  <c r="P525" i="74"/>
  <c r="H525" i="74"/>
  <c r="AW525" i="74" s="1"/>
  <c r="E525" i="74"/>
  <c r="R524" i="74"/>
  <c r="L524" i="74"/>
  <c r="Q523" i="74"/>
  <c r="P523" i="74"/>
  <c r="Q522" i="74"/>
  <c r="P522" i="74"/>
  <c r="Q521" i="74"/>
  <c r="P521" i="74"/>
  <c r="Q520" i="74"/>
  <c r="P520" i="74"/>
  <c r="AB519" i="74"/>
  <c r="AM519" i="74" s="1"/>
  <c r="I519" i="74" s="1"/>
  <c r="Q519" i="74"/>
  <c r="P519" i="74"/>
  <c r="H519" i="74"/>
  <c r="E519" i="74"/>
  <c r="R518" i="74"/>
  <c r="L518" i="74"/>
  <c r="Q517" i="74"/>
  <c r="P517" i="74"/>
  <c r="Q516" i="74"/>
  <c r="P516" i="74"/>
  <c r="Q515" i="74"/>
  <c r="P515" i="74"/>
  <c r="Q514" i="74"/>
  <c r="P514" i="74"/>
  <c r="AM513" i="74"/>
  <c r="I513" i="74" s="1"/>
  <c r="J513" i="74" s="1"/>
  <c r="AB513" i="74"/>
  <c r="Q513" i="74"/>
  <c r="P513" i="74"/>
  <c r="H513" i="74"/>
  <c r="AW513" i="74" s="1"/>
  <c r="E513" i="74"/>
  <c r="R512" i="74"/>
  <c r="L512" i="74"/>
  <c r="P511" i="74"/>
  <c r="Q510" i="74"/>
  <c r="P510" i="74"/>
  <c r="P509" i="74"/>
  <c r="P508" i="74"/>
  <c r="AB507" i="74"/>
  <c r="AM507" i="74" s="1"/>
  <c r="I507" i="74" s="1"/>
  <c r="P507" i="74"/>
  <c r="H507" i="74"/>
  <c r="AW507" i="74" s="1"/>
  <c r="E507" i="74"/>
  <c r="R506" i="74"/>
  <c r="L506" i="74"/>
  <c r="Q505" i="74"/>
  <c r="P505" i="74"/>
  <c r="Q504" i="74"/>
  <c r="P504" i="74"/>
  <c r="Q503" i="74"/>
  <c r="P503" i="74"/>
  <c r="Q502" i="74"/>
  <c r="P502" i="74"/>
  <c r="AM501" i="74"/>
  <c r="I501" i="74" s="1"/>
  <c r="AB501" i="74"/>
  <c r="Q501" i="74"/>
  <c r="P501" i="74"/>
  <c r="H501" i="74"/>
  <c r="AW501" i="74" s="1"/>
  <c r="E501" i="74"/>
  <c r="R500" i="74"/>
  <c r="L500" i="74"/>
  <c r="Q499" i="74"/>
  <c r="P499" i="74"/>
  <c r="Q498" i="74"/>
  <c r="P498" i="74"/>
  <c r="Q497" i="74"/>
  <c r="P497" i="74"/>
  <c r="Q496" i="74"/>
  <c r="P496" i="74"/>
  <c r="AM495" i="74"/>
  <c r="I495" i="74" s="1"/>
  <c r="AB495" i="74"/>
  <c r="Q495" i="74"/>
  <c r="P495" i="74"/>
  <c r="H495" i="74"/>
  <c r="E495" i="74"/>
  <c r="R494" i="74"/>
  <c r="P833" i="74" s="1"/>
  <c r="L494" i="74"/>
  <c r="Q493" i="74"/>
  <c r="P493" i="74"/>
  <c r="Q492" i="74"/>
  <c r="P492" i="74"/>
  <c r="P491" i="74"/>
  <c r="P490" i="74"/>
  <c r="AM489" i="74"/>
  <c r="I489" i="74" s="1"/>
  <c r="AB489" i="74"/>
  <c r="P489" i="74"/>
  <c r="H489" i="74"/>
  <c r="E489" i="74"/>
  <c r="R488" i="74"/>
  <c r="L488" i="74"/>
  <c r="Q487" i="74"/>
  <c r="P487" i="74"/>
  <c r="Q486" i="74"/>
  <c r="P486" i="74"/>
  <c r="Q485" i="74"/>
  <c r="P485" i="74"/>
  <c r="Q484" i="74"/>
  <c r="P484" i="74"/>
  <c r="AM483" i="74"/>
  <c r="I483" i="74" s="1"/>
  <c r="AB483" i="74"/>
  <c r="Q483" i="74"/>
  <c r="P483" i="74"/>
  <c r="J483" i="74"/>
  <c r="H483" i="74"/>
  <c r="AW483" i="74" s="1"/>
  <c r="E483" i="74"/>
  <c r="R482" i="74"/>
  <c r="L482" i="74"/>
  <c r="Q481" i="74"/>
  <c r="P481" i="74"/>
  <c r="Q480" i="74"/>
  <c r="P480" i="74"/>
  <c r="Q479" i="74"/>
  <c r="P479" i="74"/>
  <c r="P478" i="74"/>
  <c r="AM477" i="74"/>
  <c r="I477" i="74" s="1"/>
  <c r="AB477" i="74"/>
  <c r="P477" i="74"/>
  <c r="H477" i="74"/>
  <c r="E477" i="74"/>
  <c r="R476" i="74"/>
  <c r="L476" i="74"/>
  <c r="Q475" i="74"/>
  <c r="P475" i="74"/>
  <c r="P474" i="74"/>
  <c r="P473" i="74"/>
  <c r="P472" i="74"/>
  <c r="AM471" i="74"/>
  <c r="I471" i="74" s="1"/>
  <c r="AB471" i="74"/>
  <c r="P471" i="74"/>
  <c r="H471" i="74"/>
  <c r="AW471" i="74" s="1"/>
  <c r="E471" i="74"/>
  <c r="R470" i="74"/>
  <c r="L470" i="74"/>
  <c r="Q469" i="74"/>
  <c r="P469" i="74"/>
  <c r="Q468" i="74"/>
  <c r="P468" i="74"/>
  <c r="P467" i="74"/>
  <c r="P466" i="74"/>
  <c r="AM465" i="74"/>
  <c r="AB465" i="74"/>
  <c r="P465" i="74"/>
  <c r="I465" i="74"/>
  <c r="H465" i="74"/>
  <c r="AW465" i="74" s="1"/>
  <c r="E465" i="74"/>
  <c r="R464" i="74"/>
  <c r="P828" i="74" s="1"/>
  <c r="L464" i="74"/>
  <c r="Q463" i="74"/>
  <c r="P463" i="74"/>
  <c r="Q462" i="74"/>
  <c r="P462" i="74"/>
  <c r="Q461" i="74"/>
  <c r="P461" i="74"/>
  <c r="P460" i="74"/>
  <c r="AB459" i="74"/>
  <c r="AM459" i="74" s="1"/>
  <c r="I459" i="74" s="1"/>
  <c r="P459" i="74"/>
  <c r="H459" i="74"/>
  <c r="E459" i="74"/>
  <c r="R458" i="74"/>
  <c r="L458" i="74"/>
  <c r="AM453" i="74"/>
  <c r="I453" i="74" s="1"/>
  <c r="AB453" i="74"/>
  <c r="J453" i="74"/>
  <c r="H453" i="74"/>
  <c r="AW453" i="74" s="1"/>
  <c r="E453" i="74"/>
  <c r="R452" i="74"/>
  <c r="L452" i="74"/>
  <c r="Q451" i="74"/>
  <c r="P451" i="74"/>
  <c r="Q450" i="74"/>
  <c r="P450" i="74"/>
  <c r="Q449" i="74"/>
  <c r="P449" i="74"/>
  <c r="P448" i="74"/>
  <c r="AB447" i="74"/>
  <c r="AM447" i="74" s="1"/>
  <c r="I447" i="74" s="1"/>
  <c r="J447" i="74" s="1"/>
  <c r="Q447" i="74"/>
  <c r="P447" i="74"/>
  <c r="H447" i="74"/>
  <c r="AW447" i="74" s="1"/>
  <c r="E447" i="74"/>
  <c r="R446" i="74"/>
  <c r="P825" i="74" s="1"/>
  <c r="L446" i="74"/>
  <c r="Q445" i="74"/>
  <c r="P445" i="74"/>
  <c r="Q444" i="74"/>
  <c r="P444" i="74"/>
  <c r="Q443" i="74"/>
  <c r="P443" i="74"/>
  <c r="P442" i="74"/>
  <c r="AB441" i="74"/>
  <c r="AM441" i="74" s="1"/>
  <c r="I441" i="74" s="1"/>
  <c r="P441" i="74"/>
  <c r="H441" i="74"/>
  <c r="E441" i="74"/>
  <c r="R440" i="74"/>
  <c r="L440" i="74"/>
  <c r="Q439" i="74"/>
  <c r="P439" i="74"/>
  <c r="P438" i="74"/>
  <c r="P437" i="74"/>
  <c r="P436" i="74"/>
  <c r="AB435" i="74"/>
  <c r="AM435" i="74" s="1"/>
  <c r="I435" i="74" s="1"/>
  <c r="P435" i="74"/>
  <c r="H435" i="74"/>
  <c r="E435" i="74"/>
  <c r="R434" i="74"/>
  <c r="L434" i="74"/>
  <c r="Q433" i="74"/>
  <c r="P433" i="74"/>
  <c r="Q432" i="74"/>
  <c r="P432" i="74"/>
  <c r="Q431" i="74"/>
  <c r="P431" i="74"/>
  <c r="AM429" i="74"/>
  <c r="I429" i="74" s="1"/>
  <c r="AB429" i="74"/>
  <c r="P429" i="74"/>
  <c r="H429" i="74"/>
  <c r="AW429" i="74" s="1"/>
  <c r="E429" i="74"/>
  <c r="R428" i="74"/>
  <c r="L428" i="74"/>
  <c r="Q427" i="74"/>
  <c r="P427" i="74"/>
  <c r="P426" i="74"/>
  <c r="P425" i="74"/>
  <c r="P424" i="74"/>
  <c r="AB423" i="74"/>
  <c r="AM423" i="74" s="1"/>
  <c r="I423" i="74" s="1"/>
  <c r="P423" i="74"/>
  <c r="H423" i="74"/>
  <c r="E423" i="74"/>
  <c r="A423" i="74"/>
  <c r="A429" i="74" s="1"/>
  <c r="A435" i="74" s="1"/>
  <c r="A441" i="74" s="1"/>
  <c r="A447" i="74" s="1"/>
  <c r="A453" i="74" s="1"/>
  <c r="A459" i="74" s="1"/>
  <c r="A465" i="74" s="1"/>
  <c r="A471" i="74" s="1"/>
  <c r="A477" i="74" s="1"/>
  <c r="A483" i="74" s="1"/>
  <c r="A489" i="74" s="1"/>
  <c r="A495" i="74" s="1"/>
  <c r="A501" i="74" s="1"/>
  <c r="A507" i="74" s="1"/>
  <c r="A513" i="74" s="1"/>
  <c r="A519" i="74" s="1"/>
  <c r="A525" i="74" s="1"/>
  <c r="A531" i="74" s="1"/>
  <c r="A537" i="74" s="1"/>
  <c r="A543" i="74" s="1"/>
  <c r="A549" i="74" s="1"/>
  <c r="A555" i="74" s="1"/>
  <c r="A561" i="74" s="1"/>
  <c r="A567" i="74" s="1"/>
  <c r="A573" i="74" s="1"/>
  <c r="A579" i="74" s="1"/>
  <c r="A585" i="74" s="1"/>
  <c r="A591" i="74" s="1"/>
  <c r="A597" i="74" s="1"/>
  <c r="A603" i="74" s="1"/>
  <c r="A609" i="74" s="1"/>
  <c r="A615" i="74" s="1"/>
  <c r="A621" i="74" s="1"/>
  <c r="A627" i="74" s="1"/>
  <c r="R422" i="74"/>
  <c r="L422" i="74"/>
  <c r="Q421" i="74"/>
  <c r="P421" i="74"/>
  <c r="Q420" i="74"/>
  <c r="P420" i="74"/>
  <c r="P418" i="74"/>
  <c r="AB417" i="74"/>
  <c r="AM417" i="74" s="1"/>
  <c r="I417" i="74" s="1"/>
  <c r="J417" i="74" s="1"/>
  <c r="P417" i="74"/>
  <c r="H417" i="74"/>
  <c r="AW417" i="74" s="1"/>
  <c r="E417" i="74"/>
  <c r="R409" i="74"/>
  <c r="L409" i="74"/>
  <c r="Q408" i="74"/>
  <c r="P408" i="74"/>
  <c r="Q407" i="74"/>
  <c r="P407" i="74"/>
  <c r="Q406" i="74"/>
  <c r="P406" i="74"/>
  <c r="AM405" i="74"/>
  <c r="J405" i="74" s="1"/>
  <c r="Q405" i="74"/>
  <c r="P405" i="74"/>
  <c r="G405" i="74"/>
  <c r="E897" i="74" s="1"/>
  <c r="R404" i="74"/>
  <c r="L404" i="74"/>
  <c r="Q403" i="74"/>
  <c r="P403" i="74"/>
  <c r="Q402" i="74"/>
  <c r="P402" i="74"/>
  <c r="Q401" i="74"/>
  <c r="P401" i="74"/>
  <c r="AM400" i="74"/>
  <c r="J400" i="74" s="1"/>
  <c r="Q400" i="74"/>
  <c r="P400" i="74"/>
  <c r="G400" i="74"/>
  <c r="E896" i="74" s="1"/>
  <c r="R399" i="74"/>
  <c r="P895" i="74" s="1"/>
  <c r="L399" i="74"/>
  <c r="Q398" i="74"/>
  <c r="P398" i="74"/>
  <c r="Q397" i="74"/>
  <c r="P397" i="74"/>
  <c r="Q396" i="74"/>
  <c r="P396" i="74"/>
  <c r="AM395" i="74"/>
  <c r="P395" i="74"/>
  <c r="J395" i="74"/>
  <c r="G395" i="74"/>
  <c r="E895" i="74" s="1"/>
  <c r="R394" i="74"/>
  <c r="L394" i="74"/>
  <c r="Q393" i="74"/>
  <c r="P393" i="74"/>
  <c r="Q392" i="74"/>
  <c r="P392" i="74"/>
  <c r="Q391" i="74"/>
  <c r="P391" i="74"/>
  <c r="AM390" i="74"/>
  <c r="Q390" i="74"/>
  <c r="P390" i="74"/>
  <c r="J390" i="74"/>
  <c r="G390" i="74"/>
  <c r="E894" i="74" s="1"/>
  <c r="R389" i="74"/>
  <c r="L389" i="74"/>
  <c r="Q388" i="74"/>
  <c r="P388" i="74"/>
  <c r="Q387" i="74"/>
  <c r="P387" i="74"/>
  <c r="Q386" i="74"/>
  <c r="P386" i="74"/>
  <c r="AM385" i="74"/>
  <c r="J385" i="74" s="1"/>
  <c r="P385" i="74"/>
  <c r="G385" i="74"/>
  <c r="E893" i="74" s="1"/>
  <c r="AB379" i="74"/>
  <c r="AM379" i="74" s="1"/>
  <c r="J379" i="74" s="1"/>
  <c r="Q379" i="74"/>
  <c r="P379" i="74"/>
  <c r="G379" i="74"/>
  <c r="E887" i="74" s="1"/>
  <c r="AM378" i="74"/>
  <c r="J378" i="74" s="1"/>
  <c r="AB378" i="74"/>
  <c r="Q378" i="74"/>
  <c r="P378" i="74"/>
  <c r="G378" i="74"/>
  <c r="E886" i="74" s="1"/>
  <c r="AB377" i="74"/>
  <c r="AM377" i="74" s="1"/>
  <c r="Q377" i="74"/>
  <c r="P377" i="74"/>
  <c r="J377" i="74"/>
  <c r="G377" i="74"/>
  <c r="E885" i="74" s="1"/>
  <c r="AB376" i="74"/>
  <c r="AM376" i="74" s="1"/>
  <c r="J376" i="74" s="1"/>
  <c r="Q376" i="74"/>
  <c r="P376" i="74"/>
  <c r="G376" i="74"/>
  <c r="E884" i="74" s="1"/>
  <c r="AB375" i="74"/>
  <c r="AM375" i="74" s="1"/>
  <c r="Q375" i="74"/>
  <c r="P375" i="74"/>
  <c r="J375" i="74"/>
  <c r="G375" i="74"/>
  <c r="E883" i="74" s="1"/>
  <c r="AB374" i="74"/>
  <c r="AM374" i="74" s="1"/>
  <c r="J374" i="74" s="1"/>
  <c r="Q374" i="74"/>
  <c r="P374" i="74"/>
  <c r="G374" i="74"/>
  <c r="E882" i="74" s="1"/>
  <c r="AB373" i="74"/>
  <c r="AM373" i="74" s="1"/>
  <c r="Q373" i="74"/>
  <c r="P373" i="74"/>
  <c r="J373" i="74"/>
  <c r="G373" i="74"/>
  <c r="E881" i="74" s="1"/>
  <c r="R372" i="74"/>
  <c r="L372" i="74"/>
  <c r="Q371" i="74"/>
  <c r="P371" i="74"/>
  <c r="Q370" i="74"/>
  <c r="P370" i="74"/>
  <c r="Q369" i="74"/>
  <c r="P369" i="74"/>
  <c r="Q367" i="74"/>
  <c r="P367" i="74"/>
  <c r="AB366" i="74"/>
  <c r="AM366" i="74" s="1"/>
  <c r="J366" i="74" s="1"/>
  <c r="Q366" i="74"/>
  <c r="P366" i="74"/>
  <c r="G366" i="74"/>
  <c r="E880" i="74" s="1"/>
  <c r="R365" i="74"/>
  <c r="P879" i="74" s="1"/>
  <c r="Q364" i="74"/>
  <c r="P364" i="74"/>
  <c r="Q363" i="74"/>
  <c r="P363" i="74"/>
  <c r="P361" i="74"/>
  <c r="P360" i="74"/>
  <c r="L360" i="74"/>
  <c r="L365" i="74" s="1"/>
  <c r="AB359" i="74"/>
  <c r="AM359" i="74" s="1"/>
  <c r="J359" i="74" s="1"/>
  <c r="P359" i="74"/>
  <c r="G359" i="74"/>
  <c r="E879" i="74" s="1"/>
  <c r="R358" i="74"/>
  <c r="L358" i="74"/>
  <c r="Q357" i="74"/>
  <c r="P357" i="74"/>
  <c r="Q356" i="74"/>
  <c r="P356" i="74"/>
  <c r="Q355" i="74"/>
  <c r="P355" i="74"/>
  <c r="P353" i="74"/>
  <c r="AM352" i="74"/>
  <c r="J352" i="74" s="1"/>
  <c r="AB352" i="74"/>
  <c r="P352" i="74"/>
  <c r="L352" i="74"/>
  <c r="G352" i="74"/>
  <c r="E878" i="74" s="1"/>
  <c r="R351" i="74"/>
  <c r="L351" i="74"/>
  <c r="Q350" i="74"/>
  <c r="P350" i="74"/>
  <c r="Q349" i="74"/>
  <c r="P349" i="74"/>
  <c r="Q348" i="74"/>
  <c r="P348" i="74"/>
  <c r="Q346" i="74"/>
  <c r="P346" i="74"/>
  <c r="AB345" i="74"/>
  <c r="AM345" i="74" s="1"/>
  <c r="J345" i="74" s="1"/>
  <c r="Q345" i="74"/>
  <c r="P345" i="74"/>
  <c r="G345" i="74"/>
  <c r="E877" i="74" s="1"/>
  <c r="R344" i="74"/>
  <c r="L344" i="74"/>
  <c r="Q343" i="74"/>
  <c r="P343" i="74"/>
  <c r="Q342" i="74"/>
  <c r="P342" i="74"/>
  <c r="Q341" i="74"/>
  <c r="P341" i="74"/>
  <c r="Q340" i="74"/>
  <c r="P340" i="74"/>
  <c r="Q339" i="74"/>
  <c r="P339" i="74"/>
  <c r="AB338" i="74"/>
  <c r="AM338" i="74" s="1"/>
  <c r="J338" i="74" s="1"/>
  <c r="P338" i="74"/>
  <c r="G338" i="74"/>
  <c r="E876" i="74" s="1"/>
  <c r="R337" i="74"/>
  <c r="L337" i="74"/>
  <c r="Q336" i="74"/>
  <c r="P336" i="74"/>
  <c r="Q335" i="74"/>
  <c r="P335" i="74"/>
  <c r="Q334" i="74"/>
  <c r="P334" i="74"/>
  <c r="Q333" i="74"/>
  <c r="P333" i="74"/>
  <c r="Q332" i="74"/>
  <c r="P332" i="74"/>
  <c r="AB331" i="74"/>
  <c r="AM331" i="74" s="1"/>
  <c r="J331" i="74" s="1"/>
  <c r="Q331" i="74"/>
  <c r="P331" i="74"/>
  <c r="G331" i="74"/>
  <c r="E875" i="74" s="1"/>
  <c r="R330" i="74"/>
  <c r="L330" i="74"/>
  <c r="Q329" i="74"/>
  <c r="P329" i="74"/>
  <c r="Q328" i="74"/>
  <c r="P328" i="74"/>
  <c r="Q327" i="74"/>
  <c r="P327" i="74"/>
  <c r="Q326" i="74"/>
  <c r="P326" i="74"/>
  <c r="Q325" i="74"/>
  <c r="P325" i="74"/>
  <c r="AB324" i="74"/>
  <c r="AM324" i="74" s="1"/>
  <c r="J324" i="74" s="1"/>
  <c r="Q324" i="74"/>
  <c r="P324" i="74"/>
  <c r="G324" i="74"/>
  <c r="E874" i="74" s="1"/>
  <c r="R323" i="74"/>
  <c r="Q322" i="74"/>
  <c r="P322" i="74"/>
  <c r="Q321" i="74"/>
  <c r="P321" i="74"/>
  <c r="Q320" i="74"/>
  <c r="P320" i="74"/>
  <c r="P319" i="74"/>
  <c r="L319" i="74"/>
  <c r="L323" i="74" s="1"/>
  <c r="P318" i="74"/>
  <c r="AB317" i="74"/>
  <c r="AM317" i="74" s="1"/>
  <c r="J317" i="74" s="1"/>
  <c r="P317" i="74"/>
  <c r="G317" i="74"/>
  <c r="E873" i="74" s="1"/>
  <c r="A317" i="74"/>
  <c r="A324" i="74" s="1"/>
  <c r="A331" i="74" s="1"/>
  <c r="A338" i="74" s="1"/>
  <c r="A345" i="74" s="1"/>
  <c r="A352" i="74" s="1"/>
  <c r="A359" i="74" s="1"/>
  <c r="A366" i="74" s="1"/>
  <c r="A373" i="74" s="1"/>
  <c r="A374" i="74" s="1"/>
  <c r="A375" i="74" s="1"/>
  <c r="A376" i="74" s="1"/>
  <c r="A377" i="74" s="1"/>
  <c r="A378" i="74" s="1"/>
  <c r="A379" i="74" s="1"/>
  <c r="R316" i="74"/>
  <c r="L316" i="74"/>
  <c r="Q315" i="74"/>
  <c r="P315" i="74"/>
  <c r="Q314" i="74"/>
  <c r="P314" i="74"/>
  <c r="Q313" i="74"/>
  <c r="P313" i="74"/>
  <c r="Q312" i="74"/>
  <c r="P312" i="74"/>
  <c r="Q311" i="74"/>
  <c r="P311" i="74"/>
  <c r="AM310" i="74"/>
  <c r="J310" i="74" s="1"/>
  <c r="AB310" i="74"/>
  <c r="Q310" i="74"/>
  <c r="P310" i="74"/>
  <c r="G310" i="74"/>
  <c r="E872" i="74" s="1"/>
  <c r="A310" i="74"/>
  <c r="R309" i="74"/>
  <c r="L309" i="74"/>
  <c r="Q308" i="74"/>
  <c r="P308" i="74"/>
  <c r="Q307" i="74"/>
  <c r="P307" i="74"/>
  <c r="Q306" i="74"/>
  <c r="P306" i="74"/>
  <c r="Q305" i="74"/>
  <c r="P305" i="74"/>
  <c r="Q304" i="74"/>
  <c r="P304" i="74"/>
  <c r="AB303" i="74"/>
  <c r="AM303" i="74" s="1"/>
  <c r="J303" i="74" s="1"/>
  <c r="P303" i="74"/>
  <c r="G303" i="74"/>
  <c r="E871" i="74" s="1"/>
  <c r="R301" i="74"/>
  <c r="L301" i="74"/>
  <c r="Q300" i="74"/>
  <c r="P300" i="74"/>
  <c r="Q299" i="74"/>
  <c r="P299" i="74"/>
  <c r="Q298" i="74"/>
  <c r="P298" i="74"/>
  <c r="Q297" i="74"/>
  <c r="P297" i="74"/>
  <c r="AB296" i="74"/>
  <c r="AM296" i="74" s="1"/>
  <c r="Q296" i="74"/>
  <c r="P296" i="74"/>
  <c r="J296" i="74"/>
  <c r="G296" i="74"/>
  <c r="E869" i="74" s="1"/>
  <c r="R295" i="74"/>
  <c r="L295" i="74"/>
  <c r="Q294" i="74"/>
  <c r="P294" i="74"/>
  <c r="Q293" i="74"/>
  <c r="P293" i="74"/>
  <c r="Q292" i="74"/>
  <c r="P292" i="74"/>
  <c r="Q291" i="74"/>
  <c r="P291" i="74"/>
  <c r="AM290" i="74"/>
  <c r="J290" i="74" s="1"/>
  <c r="AB290" i="74"/>
  <c r="P290" i="74"/>
  <c r="G290" i="74"/>
  <c r="E868" i="74" s="1"/>
  <c r="R289" i="74"/>
  <c r="L289" i="74"/>
  <c r="Q288" i="74"/>
  <c r="P288" i="74"/>
  <c r="Q287" i="74"/>
  <c r="P287" i="74"/>
  <c r="Q286" i="74"/>
  <c r="P286" i="74"/>
  <c r="Q285" i="74"/>
  <c r="P285" i="74"/>
  <c r="AB284" i="74"/>
  <c r="AM284" i="74" s="1"/>
  <c r="Q284" i="74"/>
  <c r="P284" i="74"/>
  <c r="J284" i="74"/>
  <c r="G284" i="74"/>
  <c r="E867" i="74" s="1"/>
  <c r="R283" i="74"/>
  <c r="L283" i="74"/>
  <c r="Q282" i="74"/>
  <c r="P282" i="74"/>
  <c r="Q281" i="74"/>
  <c r="P281" i="74"/>
  <c r="Q280" i="74"/>
  <c r="P280" i="74"/>
  <c r="Q279" i="74"/>
  <c r="P279" i="74"/>
  <c r="AB278" i="74"/>
  <c r="AM278" i="74" s="1"/>
  <c r="J278" i="74" s="1"/>
  <c r="P278" i="74"/>
  <c r="G278" i="74"/>
  <c r="E866" i="74" s="1"/>
  <c r="R277" i="74"/>
  <c r="L277" i="74"/>
  <c r="Q276" i="74"/>
  <c r="P276" i="74"/>
  <c r="Q275" i="74"/>
  <c r="P275" i="74"/>
  <c r="Q274" i="74"/>
  <c r="P274" i="74"/>
  <c r="P273" i="74"/>
  <c r="AB272" i="74"/>
  <c r="AM272" i="74" s="1"/>
  <c r="J272" i="74" s="1"/>
  <c r="P272" i="74"/>
  <c r="G272" i="74"/>
  <c r="E865" i="74" s="1"/>
  <c r="R271" i="74"/>
  <c r="L271" i="74"/>
  <c r="Q270" i="74"/>
  <c r="P270" i="74"/>
  <c r="Q269" i="74"/>
  <c r="P269" i="74"/>
  <c r="Q268" i="74"/>
  <c r="P268" i="74"/>
  <c r="Q267" i="74"/>
  <c r="P267" i="74"/>
  <c r="AM266" i="74"/>
  <c r="J266" i="74" s="1"/>
  <c r="AB266" i="74"/>
  <c r="Q266" i="74"/>
  <c r="P266" i="74"/>
  <c r="G266" i="74"/>
  <c r="E864" i="74" s="1"/>
  <c r="R265" i="74"/>
  <c r="L265" i="74"/>
  <c r="Q264" i="74"/>
  <c r="P264" i="74"/>
  <c r="Q263" i="74"/>
  <c r="P263" i="74"/>
  <c r="Q262" i="74"/>
  <c r="P262" i="74"/>
  <c r="Q261" i="74"/>
  <c r="P261" i="74"/>
  <c r="AB260" i="74"/>
  <c r="AM260" i="74" s="1"/>
  <c r="J260" i="74" s="1"/>
  <c r="Q260" i="74"/>
  <c r="P260" i="74"/>
  <c r="G260" i="74"/>
  <c r="E863" i="74" s="1"/>
  <c r="R259" i="74"/>
  <c r="L259" i="74"/>
  <c r="Q258" i="74"/>
  <c r="P258" i="74"/>
  <c r="P257" i="74"/>
  <c r="P256" i="74"/>
  <c r="P255" i="74"/>
  <c r="AB254" i="74"/>
  <c r="AM254" i="74" s="1"/>
  <c r="J254" i="74" s="1"/>
  <c r="P254" i="74"/>
  <c r="H254" i="74"/>
  <c r="E658" i="74" s="1"/>
  <c r="E254" i="74"/>
  <c r="G254" i="74" s="1"/>
  <c r="E862" i="74" s="1"/>
  <c r="R253" i="74"/>
  <c r="L253" i="74"/>
  <c r="Q252" i="74"/>
  <c r="P252" i="74"/>
  <c r="Q251" i="74"/>
  <c r="P251" i="74"/>
  <c r="Q250" i="74"/>
  <c r="P250" i="74"/>
  <c r="Q249" i="74"/>
  <c r="P249" i="74"/>
  <c r="AB248" i="74"/>
  <c r="AM248" i="74" s="1"/>
  <c r="Q248" i="74"/>
  <c r="P248" i="74"/>
  <c r="J248" i="74"/>
  <c r="G248" i="74"/>
  <c r="E861" i="74" s="1"/>
  <c r="R247" i="74"/>
  <c r="L247" i="74"/>
  <c r="Q246" i="74"/>
  <c r="P246" i="74"/>
  <c r="Q245" i="74"/>
  <c r="P245" i="74"/>
  <c r="Q244" i="74"/>
  <c r="P244" i="74"/>
  <c r="Q243" i="74"/>
  <c r="P243" i="74"/>
  <c r="AB242" i="74"/>
  <c r="AM242" i="74" s="1"/>
  <c r="J242" i="74" s="1"/>
  <c r="Q242" i="74"/>
  <c r="P242" i="74"/>
  <c r="G242" i="74"/>
  <c r="E860" i="74" s="1"/>
  <c r="R241" i="74"/>
  <c r="L241" i="74"/>
  <c r="Q240" i="74"/>
  <c r="P240" i="74"/>
  <c r="Q239" i="74"/>
  <c r="P239" i="74"/>
  <c r="P238" i="74"/>
  <c r="P237" i="74"/>
  <c r="AB236" i="74"/>
  <c r="AM236" i="74" s="1"/>
  <c r="P236" i="74"/>
  <c r="J236" i="74"/>
  <c r="G236" i="74"/>
  <c r="E859" i="74" s="1"/>
  <c r="R235" i="74"/>
  <c r="L235" i="74"/>
  <c r="Q234" i="74"/>
  <c r="P234" i="74"/>
  <c r="Q233" i="74"/>
  <c r="P233" i="74"/>
  <c r="Q232" i="74"/>
  <c r="P232" i="74"/>
  <c r="P231" i="74"/>
  <c r="AM230" i="74"/>
  <c r="J230" i="74" s="1"/>
  <c r="AB230" i="74"/>
  <c r="P230" i="74"/>
  <c r="G230" i="74"/>
  <c r="E858" i="74" s="1"/>
  <c r="R228" i="74"/>
  <c r="L228" i="74"/>
  <c r="Q227" i="74"/>
  <c r="P227" i="74"/>
  <c r="Q226" i="74"/>
  <c r="P226" i="74"/>
  <c r="Q225" i="74"/>
  <c r="P225" i="74"/>
  <c r="Q224" i="74"/>
  <c r="P224" i="74"/>
  <c r="AB223" i="74"/>
  <c r="AM223" i="74" s="1"/>
  <c r="J223" i="74" s="1"/>
  <c r="Q223" i="74"/>
  <c r="P223" i="74"/>
  <c r="G223" i="74"/>
  <c r="E856" i="74" s="1"/>
  <c r="R222" i="74"/>
  <c r="L222" i="74"/>
  <c r="Q221" i="74"/>
  <c r="P221" i="74"/>
  <c r="Q220" i="74"/>
  <c r="P220" i="74"/>
  <c r="Q219" i="74"/>
  <c r="P219" i="74"/>
  <c r="Q218" i="74"/>
  <c r="P218" i="74"/>
  <c r="AB217" i="74"/>
  <c r="AM217" i="74" s="1"/>
  <c r="Q217" i="74"/>
  <c r="P217" i="74"/>
  <c r="J217" i="74"/>
  <c r="G217" i="74"/>
  <c r="E855" i="74" s="1"/>
  <c r="R216" i="74"/>
  <c r="L216" i="74"/>
  <c r="Q215" i="74"/>
  <c r="P215" i="74"/>
  <c r="Q214" i="74"/>
  <c r="P214" i="74"/>
  <c r="Q213" i="74"/>
  <c r="P213" i="74"/>
  <c r="Q212" i="74"/>
  <c r="P212" i="74"/>
  <c r="AM211" i="74"/>
  <c r="J211" i="74" s="1"/>
  <c r="AB211" i="74"/>
  <c r="Q211" i="74"/>
  <c r="P211" i="74"/>
  <c r="G211" i="74"/>
  <c r="E854" i="74" s="1"/>
  <c r="R210" i="74"/>
  <c r="L210" i="74"/>
  <c r="Q209" i="74"/>
  <c r="P209" i="74"/>
  <c r="Q208" i="74"/>
  <c r="P208" i="74"/>
  <c r="Q207" i="74"/>
  <c r="P207" i="74"/>
  <c r="Q206" i="74"/>
  <c r="P206" i="74"/>
  <c r="AB205" i="74"/>
  <c r="AM205" i="74" s="1"/>
  <c r="J205" i="74" s="1"/>
  <c r="Q205" i="74"/>
  <c r="P205" i="74"/>
  <c r="G205" i="74"/>
  <c r="E853" i="74" s="1"/>
  <c r="R204" i="74"/>
  <c r="L204" i="74"/>
  <c r="Q203" i="74"/>
  <c r="P203" i="74"/>
  <c r="Q202" i="74"/>
  <c r="P202" i="74"/>
  <c r="Q201" i="74"/>
  <c r="P201" i="74"/>
  <c r="P200" i="74"/>
  <c r="AB199" i="74"/>
  <c r="AM199" i="74" s="1"/>
  <c r="J199" i="74" s="1"/>
  <c r="P199" i="74"/>
  <c r="G199" i="74"/>
  <c r="E852" i="74" s="1"/>
  <c r="R198" i="74"/>
  <c r="L198" i="74"/>
  <c r="Q197" i="74"/>
  <c r="P197" i="74"/>
  <c r="Q196" i="74"/>
  <c r="P196" i="74"/>
  <c r="Q195" i="74"/>
  <c r="P195" i="74"/>
  <c r="Q194" i="74"/>
  <c r="P194" i="74"/>
  <c r="AB193" i="74"/>
  <c r="AM193" i="74" s="1"/>
  <c r="J193" i="74" s="1"/>
  <c r="P193" i="74"/>
  <c r="G193" i="74"/>
  <c r="E851" i="74" s="1"/>
  <c r="R192" i="74"/>
  <c r="L192" i="74"/>
  <c r="Q191" i="74"/>
  <c r="P191" i="74"/>
  <c r="Q190" i="74"/>
  <c r="P190" i="74"/>
  <c r="Q189" i="74"/>
  <c r="P189" i="74"/>
  <c r="P188" i="74"/>
  <c r="AB187" i="74"/>
  <c r="AM187" i="74" s="1"/>
  <c r="J187" i="74" s="1"/>
  <c r="Q187" i="74"/>
  <c r="P187" i="74"/>
  <c r="G187" i="74"/>
  <c r="E850" i="74" s="1"/>
  <c r="R186" i="74"/>
  <c r="L186" i="74"/>
  <c r="Q185" i="74"/>
  <c r="P185" i="74"/>
  <c r="Q184" i="74"/>
  <c r="P184" i="74"/>
  <c r="Q183" i="74"/>
  <c r="P183" i="74"/>
  <c r="Q182" i="74"/>
  <c r="P182" i="74"/>
  <c r="AB181" i="74"/>
  <c r="AM181" i="74" s="1"/>
  <c r="J181" i="74" s="1"/>
  <c r="Q181" i="74"/>
  <c r="P181" i="74"/>
  <c r="G181" i="74"/>
  <c r="E849" i="74" s="1"/>
  <c r="R180" i="74"/>
  <c r="L180" i="74"/>
  <c r="Q179" i="74"/>
  <c r="P179" i="74"/>
  <c r="Q178" i="74"/>
  <c r="P178" i="74"/>
  <c r="Q177" i="74"/>
  <c r="P177" i="74"/>
  <c r="P176" i="74"/>
  <c r="AB175" i="74"/>
  <c r="AM175" i="74" s="1"/>
  <c r="P175" i="74"/>
  <c r="J175" i="74"/>
  <c r="G175" i="74"/>
  <c r="E848" i="74" s="1"/>
  <c r="R174" i="74"/>
  <c r="L174" i="74"/>
  <c r="Q173" i="74"/>
  <c r="P173" i="74"/>
  <c r="Q172" i="74"/>
  <c r="P172" i="74"/>
  <c r="Q171" i="74"/>
  <c r="P171" i="74"/>
  <c r="P170" i="74"/>
  <c r="AB169" i="74"/>
  <c r="AM169" i="74" s="1"/>
  <c r="J169" i="74" s="1"/>
  <c r="P169" i="74"/>
  <c r="G169" i="74"/>
  <c r="E847" i="74" s="1"/>
  <c r="R168" i="74"/>
  <c r="L168" i="74"/>
  <c r="Q167" i="74"/>
  <c r="P167" i="74"/>
  <c r="Q166" i="74"/>
  <c r="P166" i="74"/>
  <c r="P164" i="74"/>
  <c r="AB163" i="74"/>
  <c r="AM163" i="74" s="1"/>
  <c r="J163" i="74" s="1"/>
  <c r="P163" i="74"/>
  <c r="G163" i="74"/>
  <c r="E846" i="74" s="1"/>
  <c r="R162" i="74"/>
  <c r="L162" i="74"/>
  <c r="Q161" i="74"/>
  <c r="P161" i="74"/>
  <c r="Q160" i="74"/>
  <c r="P160" i="74"/>
  <c r="Q159" i="74"/>
  <c r="P159" i="74"/>
  <c r="Q158" i="74"/>
  <c r="P158" i="74"/>
  <c r="AB157" i="74"/>
  <c r="AM157" i="74" s="1"/>
  <c r="P157" i="74"/>
  <c r="J157" i="74"/>
  <c r="G157" i="74"/>
  <c r="E845" i="74" s="1"/>
  <c r="R156" i="74"/>
  <c r="L156" i="74"/>
  <c r="Q155" i="74"/>
  <c r="P155" i="74"/>
  <c r="Q154" i="74"/>
  <c r="P154" i="74"/>
  <c r="Q153" i="74"/>
  <c r="P153" i="74"/>
  <c r="Q152" i="74"/>
  <c r="P152" i="74"/>
  <c r="AB151" i="74"/>
  <c r="AM151" i="74" s="1"/>
  <c r="J151" i="74" s="1"/>
  <c r="P151" i="74"/>
  <c r="G151" i="74"/>
  <c r="E844" i="74" s="1"/>
  <c r="R150" i="74"/>
  <c r="L150" i="74"/>
  <c r="Q149" i="74"/>
  <c r="P149" i="74"/>
  <c r="Q148" i="74"/>
  <c r="P148" i="74"/>
  <c r="Q147" i="74"/>
  <c r="P147" i="74"/>
  <c r="P146" i="74"/>
  <c r="AB145" i="74"/>
  <c r="AM145" i="74" s="1"/>
  <c r="J145" i="74" s="1"/>
  <c r="P145" i="74"/>
  <c r="G145" i="74"/>
  <c r="E843" i="74" s="1"/>
  <c r="R144" i="74"/>
  <c r="L144" i="74"/>
  <c r="Q143" i="74"/>
  <c r="P143" i="74"/>
  <c r="Q142" i="74"/>
  <c r="P142" i="74"/>
  <c r="Q141" i="74"/>
  <c r="P141" i="74"/>
  <c r="Q140" i="74"/>
  <c r="P140" i="74"/>
  <c r="AB139" i="74"/>
  <c r="AM139" i="74" s="1"/>
  <c r="Q139" i="74"/>
  <c r="P139" i="74"/>
  <c r="J139" i="74"/>
  <c r="G139" i="74"/>
  <c r="E842" i="74" s="1"/>
  <c r="R138" i="74"/>
  <c r="L138" i="74"/>
  <c r="Q137" i="74"/>
  <c r="P137" i="74"/>
  <c r="Q136" i="74"/>
  <c r="P136" i="74"/>
  <c r="Q135" i="74"/>
  <c r="P135" i="74"/>
  <c r="P134" i="74"/>
  <c r="AB133" i="74"/>
  <c r="AM133" i="74" s="1"/>
  <c r="J133" i="74" s="1"/>
  <c r="P133" i="74"/>
  <c r="G133" i="74"/>
  <c r="E841" i="74" s="1"/>
  <c r="R132" i="74"/>
  <c r="L132" i="74"/>
  <c r="Q131" i="74"/>
  <c r="P131" i="74"/>
  <c r="Q130" i="74"/>
  <c r="P130" i="74"/>
  <c r="P129" i="74"/>
  <c r="P128" i="74"/>
  <c r="AM127" i="74"/>
  <c r="J127" i="74" s="1"/>
  <c r="AB127" i="74"/>
  <c r="P127" i="74"/>
  <c r="G127" i="74"/>
  <c r="E840" i="74" s="1"/>
  <c r="R126" i="74"/>
  <c r="L126" i="74"/>
  <c r="Q125" i="74"/>
  <c r="P125" i="74"/>
  <c r="Q124" i="74"/>
  <c r="P124" i="74"/>
  <c r="Q123" i="74"/>
  <c r="P123" i="74"/>
  <c r="P122" i="74"/>
  <c r="AB121" i="74"/>
  <c r="AM121" i="74" s="1"/>
  <c r="J121" i="74" s="1"/>
  <c r="P121" i="74"/>
  <c r="G121" i="74"/>
  <c r="E839" i="74" s="1"/>
  <c r="R120" i="74"/>
  <c r="L120" i="74"/>
  <c r="Q119" i="74"/>
  <c r="P119" i="74"/>
  <c r="Q118" i="74"/>
  <c r="P118" i="74"/>
  <c r="Q117" i="74"/>
  <c r="P117" i="74"/>
  <c r="Q116" i="74"/>
  <c r="P116" i="74"/>
  <c r="AB115" i="74"/>
  <c r="AM115" i="74" s="1"/>
  <c r="J115" i="74" s="1"/>
  <c r="Q115" i="74"/>
  <c r="P115" i="74"/>
  <c r="G115" i="74"/>
  <c r="R114" i="74"/>
  <c r="L114" i="74"/>
  <c r="Q113" i="74"/>
  <c r="P113" i="74"/>
  <c r="Q112" i="74"/>
  <c r="P112" i="74"/>
  <c r="Q111" i="74"/>
  <c r="P111" i="74"/>
  <c r="Q110" i="74"/>
  <c r="P110" i="74"/>
  <c r="AB109" i="74"/>
  <c r="AM109" i="74" s="1"/>
  <c r="Q109" i="74"/>
  <c r="P109" i="74"/>
  <c r="J109" i="74"/>
  <c r="G109" i="74"/>
  <c r="E837" i="74" s="1"/>
  <c r="R108" i="74"/>
  <c r="L108" i="74"/>
  <c r="Q107" i="74"/>
  <c r="P107" i="74"/>
  <c r="Q106" i="74"/>
  <c r="P106" i="74"/>
  <c r="Q105" i="74"/>
  <c r="P105" i="74"/>
  <c r="Q104" i="74"/>
  <c r="P104" i="74"/>
  <c r="AB103" i="74"/>
  <c r="AM103" i="74" s="1"/>
  <c r="J103" i="74" s="1"/>
  <c r="P103" i="74"/>
  <c r="G103" i="74"/>
  <c r="E836" i="74" s="1"/>
  <c r="R102" i="74"/>
  <c r="L102" i="74"/>
  <c r="Q101" i="74"/>
  <c r="P101" i="74"/>
  <c r="Q100" i="74"/>
  <c r="P100" i="74"/>
  <c r="Q99" i="74"/>
  <c r="P99" i="74"/>
  <c r="Q98" i="74"/>
  <c r="P98" i="74"/>
  <c r="AB97" i="74"/>
  <c r="AM97" i="74" s="1"/>
  <c r="Q97" i="74"/>
  <c r="P97" i="74"/>
  <c r="J97" i="74"/>
  <c r="G97" i="74"/>
  <c r="E835" i="74" s="1"/>
  <c r="R96" i="74"/>
  <c r="L96" i="74"/>
  <c r="Q95" i="74"/>
  <c r="P95" i="74"/>
  <c r="Q94" i="74"/>
  <c r="P94" i="74"/>
  <c r="Q93" i="74"/>
  <c r="P93" i="74"/>
  <c r="Q92" i="74"/>
  <c r="P92" i="74"/>
  <c r="AB91" i="74"/>
  <c r="AM91" i="74" s="1"/>
  <c r="J91" i="74" s="1"/>
  <c r="Q91" i="74"/>
  <c r="P91" i="74"/>
  <c r="G91" i="74"/>
  <c r="E834" i="74" s="1"/>
  <c r="R90" i="74"/>
  <c r="L90" i="74"/>
  <c r="Q89" i="74"/>
  <c r="P89" i="74"/>
  <c r="P88" i="74"/>
  <c r="P87" i="74"/>
  <c r="P86" i="74"/>
  <c r="AM85" i="74"/>
  <c r="J85" i="74" s="1"/>
  <c r="AB85" i="74"/>
  <c r="P85" i="74"/>
  <c r="G85" i="74"/>
  <c r="E833" i="74" s="1"/>
  <c r="R84" i="74"/>
  <c r="L84" i="74"/>
  <c r="Q83" i="74"/>
  <c r="P83" i="74"/>
  <c r="Q82" i="74"/>
  <c r="P82" i="74"/>
  <c r="Q81" i="74"/>
  <c r="P81" i="74"/>
  <c r="Q80" i="74"/>
  <c r="P80" i="74"/>
  <c r="AB79" i="74"/>
  <c r="AM79" i="74" s="1"/>
  <c r="J79" i="74" s="1"/>
  <c r="Q79" i="74"/>
  <c r="P79" i="74"/>
  <c r="G79" i="74"/>
  <c r="R78" i="74"/>
  <c r="L78" i="74"/>
  <c r="Q77" i="74"/>
  <c r="P77" i="74"/>
  <c r="Q76" i="74"/>
  <c r="P76" i="74"/>
  <c r="Q75" i="74"/>
  <c r="P75" i="74"/>
  <c r="P74" i="74"/>
  <c r="AB73" i="74"/>
  <c r="AM73" i="74" s="1"/>
  <c r="J73" i="74" s="1"/>
  <c r="P73" i="74"/>
  <c r="G73" i="74"/>
  <c r="E831" i="74" s="1"/>
  <c r="R72" i="74"/>
  <c r="P830" i="74" s="1"/>
  <c r="L72" i="74"/>
  <c r="Q71" i="74"/>
  <c r="P71" i="74"/>
  <c r="Q70" i="74"/>
  <c r="P70" i="74"/>
  <c r="P69" i="74"/>
  <c r="P68" i="74"/>
  <c r="AB67" i="74"/>
  <c r="AM67" i="74" s="1"/>
  <c r="J67" i="74" s="1"/>
  <c r="P67" i="74"/>
  <c r="G67" i="74"/>
  <c r="R66" i="74"/>
  <c r="L66" i="74"/>
  <c r="Q65" i="74"/>
  <c r="P65" i="74"/>
  <c r="Q64" i="74"/>
  <c r="P64" i="74"/>
  <c r="Q63" i="74"/>
  <c r="P63" i="74"/>
  <c r="Q62" i="74"/>
  <c r="P62" i="74"/>
  <c r="AB61" i="74"/>
  <c r="AM61" i="74" s="1"/>
  <c r="J61" i="74" s="1"/>
  <c r="P61" i="74"/>
  <c r="G61" i="74"/>
  <c r="E829" i="74" s="1"/>
  <c r="R60" i="74"/>
  <c r="L60" i="74"/>
  <c r="Q59" i="74"/>
  <c r="P59" i="74"/>
  <c r="Q58" i="74"/>
  <c r="P58" i="74"/>
  <c r="Q57" i="74"/>
  <c r="P57" i="74"/>
  <c r="Q56" i="74"/>
  <c r="P56" i="74"/>
  <c r="AB55" i="74"/>
  <c r="AM55" i="74" s="1"/>
  <c r="J55" i="74" s="1"/>
  <c r="P55" i="74"/>
  <c r="G55" i="74"/>
  <c r="E828" i="74" s="1"/>
  <c r="R54" i="74"/>
  <c r="P827" i="74" s="1"/>
  <c r="L54" i="74"/>
  <c r="Q53" i="74"/>
  <c r="P53" i="74"/>
  <c r="Q52" i="74"/>
  <c r="P52" i="74"/>
  <c r="Q51" i="74"/>
  <c r="P51" i="74"/>
  <c r="Q50" i="74"/>
  <c r="P50" i="74"/>
  <c r="AB49" i="74"/>
  <c r="AM49" i="74" s="1"/>
  <c r="J49" i="74" s="1"/>
  <c r="Q49" i="74"/>
  <c r="P49" i="74"/>
  <c r="G49" i="74"/>
  <c r="E827" i="74" s="1"/>
  <c r="R48" i="74"/>
  <c r="L48" i="74"/>
  <c r="Q47" i="74"/>
  <c r="P47" i="74"/>
  <c r="Q46" i="74"/>
  <c r="P46" i="74"/>
  <c r="Q45" i="74"/>
  <c r="P45" i="74"/>
  <c r="Q44" i="74"/>
  <c r="P44" i="74"/>
  <c r="AB43" i="74"/>
  <c r="AM43" i="74" s="1"/>
  <c r="J43" i="74" s="1"/>
  <c r="P43" i="74"/>
  <c r="G43" i="74"/>
  <c r="E826" i="74" s="1"/>
  <c r="R42" i="74"/>
  <c r="L42" i="74"/>
  <c r="Q41" i="74"/>
  <c r="P41" i="74"/>
  <c r="Q40" i="74"/>
  <c r="P40" i="74"/>
  <c r="Q39" i="74"/>
  <c r="P39" i="74"/>
  <c r="P38" i="74"/>
  <c r="AB37" i="74"/>
  <c r="AM37" i="74" s="1"/>
  <c r="J37" i="74" s="1"/>
  <c r="P37" i="74"/>
  <c r="G37" i="74"/>
  <c r="E825" i="74" s="1"/>
  <c r="R36" i="74"/>
  <c r="L36" i="74"/>
  <c r="Q35" i="74"/>
  <c r="P35" i="74"/>
  <c r="Q34" i="74"/>
  <c r="P34" i="74"/>
  <c r="Q33" i="74"/>
  <c r="P33" i="74"/>
  <c r="P32" i="74"/>
  <c r="AB31" i="74"/>
  <c r="AM31" i="74" s="1"/>
  <c r="P31" i="74"/>
  <c r="J31" i="74"/>
  <c r="G31" i="74"/>
  <c r="E824" i="74" s="1"/>
  <c r="R30" i="74"/>
  <c r="L30" i="74"/>
  <c r="Q29" i="74"/>
  <c r="P29" i="74"/>
  <c r="Q28" i="74"/>
  <c r="P28" i="74"/>
  <c r="Q27" i="74"/>
  <c r="P27" i="74"/>
  <c r="Q26" i="74"/>
  <c r="P26" i="74"/>
  <c r="AB25" i="74"/>
  <c r="AM25" i="74" s="1"/>
  <c r="J25" i="74" s="1"/>
  <c r="Q25" i="74"/>
  <c r="P25" i="74"/>
  <c r="G25" i="74"/>
  <c r="E823" i="74" s="1"/>
  <c r="A25" i="74"/>
  <c r="A31" i="74" s="1"/>
  <c r="A37" i="74" s="1"/>
  <c r="A43" i="74" s="1"/>
  <c r="A49" i="74" s="1"/>
  <c r="A55" i="74" s="1"/>
  <c r="A61" i="74" s="1"/>
  <c r="A67" i="74" s="1"/>
  <c r="A73" i="74" s="1"/>
  <c r="A79" i="74" s="1"/>
  <c r="A85" i="74" s="1"/>
  <c r="A91" i="74" s="1"/>
  <c r="A97" i="74" s="1"/>
  <c r="A103" i="74" s="1"/>
  <c r="A109" i="74" s="1"/>
  <c r="A115" i="74" s="1"/>
  <c r="A121" i="74" s="1"/>
  <c r="A127" i="74" s="1"/>
  <c r="A133" i="74" s="1"/>
  <c r="A139" i="74" s="1"/>
  <c r="A145" i="74" s="1"/>
  <c r="A151" i="74" s="1"/>
  <c r="A157" i="74" s="1"/>
  <c r="A163" i="74" s="1"/>
  <c r="A169" i="74" s="1"/>
  <c r="A175" i="74" s="1"/>
  <c r="A181" i="74" s="1"/>
  <c r="A187" i="74" s="1"/>
  <c r="A193" i="74" s="1"/>
  <c r="A199" i="74" s="1"/>
  <c r="A205" i="74" s="1"/>
  <c r="A211" i="74" s="1"/>
  <c r="A217" i="74" s="1"/>
  <c r="A223" i="74" s="1"/>
  <c r="R24" i="74"/>
  <c r="L24" i="74"/>
  <c r="Q23" i="74"/>
  <c r="P23" i="74"/>
  <c r="Q22" i="74"/>
  <c r="P22" i="74"/>
  <c r="P21" i="74"/>
  <c r="P20" i="74"/>
  <c r="AB19" i="74"/>
  <c r="AM19" i="74" s="1"/>
  <c r="P19" i="74"/>
  <c r="J19" i="74"/>
  <c r="G19" i="74"/>
  <c r="E822" i="74" s="1"/>
  <c r="A19" i="74"/>
  <c r="R18" i="74"/>
  <c r="L18" i="74"/>
  <c r="Q17" i="74"/>
  <c r="P17" i="74"/>
  <c r="Q16" i="74"/>
  <c r="P16" i="74"/>
  <c r="P15" i="74"/>
  <c r="P14" i="74"/>
  <c r="AB13" i="74"/>
  <c r="AM13" i="74" s="1"/>
  <c r="J13" i="74" s="1"/>
  <c r="P13" i="74"/>
  <c r="G13" i="74"/>
  <c r="E821" i="74" s="1"/>
  <c r="L6" i="74"/>
  <c r="Q317" i="74" s="1"/>
  <c r="AL897" i="73"/>
  <c r="AK897" i="73"/>
  <c r="AJ897" i="73"/>
  <c r="AI897" i="73"/>
  <c r="AH897" i="73"/>
  <c r="AG897" i="73"/>
  <c r="AF897" i="73"/>
  <c r="AE897" i="73"/>
  <c r="AD897" i="73"/>
  <c r="AC897" i="73"/>
  <c r="AB897" i="73"/>
  <c r="AA897" i="73"/>
  <c r="Z897" i="73"/>
  <c r="K897" i="73"/>
  <c r="G897" i="73"/>
  <c r="F897" i="73"/>
  <c r="H897" i="73" s="1"/>
  <c r="AL896" i="73"/>
  <c r="AK896" i="73"/>
  <c r="AJ896" i="73"/>
  <c r="AI896" i="73"/>
  <c r="AH896" i="73"/>
  <c r="AG896" i="73"/>
  <c r="AF896" i="73"/>
  <c r="AE896" i="73"/>
  <c r="AD896" i="73"/>
  <c r="AC896" i="73"/>
  <c r="AB896" i="73"/>
  <c r="AA896" i="73"/>
  <c r="Z896" i="73"/>
  <c r="K896" i="73"/>
  <c r="G896" i="73"/>
  <c r="H896" i="73" s="1"/>
  <c r="F896" i="73"/>
  <c r="AL895" i="73"/>
  <c r="AK895" i="73"/>
  <c r="AJ895" i="73"/>
  <c r="AI895" i="73"/>
  <c r="AH895" i="73"/>
  <c r="AG895" i="73"/>
  <c r="AF895" i="73"/>
  <c r="AE895" i="73"/>
  <c r="AD895" i="73"/>
  <c r="AC895" i="73"/>
  <c r="AB895" i="73"/>
  <c r="AA895" i="73"/>
  <c r="Z895" i="73"/>
  <c r="K895" i="73"/>
  <c r="G895" i="73"/>
  <c r="F895" i="73"/>
  <c r="AL894" i="73"/>
  <c r="AK894" i="73"/>
  <c r="AJ894" i="73"/>
  <c r="AI894" i="73"/>
  <c r="AH894" i="73"/>
  <c r="AG894" i="73"/>
  <c r="AF894" i="73"/>
  <c r="AE894" i="73"/>
  <c r="AD894" i="73"/>
  <c r="AC894" i="73"/>
  <c r="AB894" i="73"/>
  <c r="AA894" i="73"/>
  <c r="Z894" i="73"/>
  <c r="K894" i="73"/>
  <c r="G894" i="73"/>
  <c r="F894" i="73"/>
  <c r="H894" i="73" s="1"/>
  <c r="A894" i="73"/>
  <c r="A895" i="73" s="1"/>
  <c r="AL893" i="73"/>
  <c r="AK893" i="73"/>
  <c r="AJ893" i="73"/>
  <c r="AI893" i="73"/>
  <c r="AH893" i="73"/>
  <c r="AG893" i="73"/>
  <c r="AF893" i="73"/>
  <c r="AM893" i="73" s="1"/>
  <c r="I893" i="73" s="1"/>
  <c r="AE893" i="73"/>
  <c r="AD893" i="73"/>
  <c r="AC893" i="73"/>
  <c r="AB893" i="73"/>
  <c r="AA893" i="73"/>
  <c r="Z893" i="73"/>
  <c r="P893" i="73"/>
  <c r="K893" i="73"/>
  <c r="G893" i="73"/>
  <c r="H893" i="73" s="1"/>
  <c r="F893" i="73"/>
  <c r="AL887" i="73"/>
  <c r="AK887" i="73"/>
  <c r="AJ887" i="73"/>
  <c r="AI887" i="73"/>
  <c r="AH887" i="73"/>
  <c r="AG887" i="73"/>
  <c r="AF887" i="73"/>
  <c r="AE887" i="73"/>
  <c r="AD887" i="73"/>
  <c r="AC887" i="73"/>
  <c r="AA887" i="73"/>
  <c r="Z887" i="73"/>
  <c r="AB887" i="73" s="1"/>
  <c r="P887" i="73"/>
  <c r="K887" i="73"/>
  <c r="G887" i="73"/>
  <c r="F887" i="73"/>
  <c r="AL886" i="73"/>
  <c r="AK886" i="73"/>
  <c r="AJ886" i="73"/>
  <c r="AI886" i="73"/>
  <c r="AH886" i="73"/>
  <c r="AG886" i="73"/>
  <c r="AF886" i="73"/>
  <c r="AE886" i="73"/>
  <c r="AD886" i="73"/>
  <c r="AC886" i="73"/>
  <c r="AA886" i="73"/>
  <c r="Z886" i="73"/>
  <c r="AB886" i="73" s="1"/>
  <c r="P886" i="73"/>
  <c r="K886" i="73"/>
  <c r="G886" i="73"/>
  <c r="H886" i="73" s="1"/>
  <c r="F886" i="73"/>
  <c r="AL885" i="73"/>
  <c r="AK885" i="73"/>
  <c r="AJ885" i="73"/>
  <c r="AI885" i="73"/>
  <c r="AH885" i="73"/>
  <c r="AG885" i="73"/>
  <c r="AF885" i="73"/>
  <c r="AE885" i="73"/>
  <c r="AD885" i="73"/>
  <c r="AC885" i="73"/>
  <c r="AA885" i="73"/>
  <c r="Z885" i="73"/>
  <c r="AB885" i="73" s="1"/>
  <c r="P885" i="73"/>
  <c r="K885" i="73"/>
  <c r="H885" i="73"/>
  <c r="G885" i="73"/>
  <c r="F885" i="73"/>
  <c r="AL884" i="73"/>
  <c r="AK884" i="73"/>
  <c r="AJ884" i="73"/>
  <c r="AI884" i="73"/>
  <c r="AH884" i="73"/>
  <c r="AG884" i="73"/>
  <c r="AF884" i="73"/>
  <c r="AE884" i="73"/>
  <c r="AD884" i="73"/>
  <c r="AC884" i="73"/>
  <c r="AA884" i="73"/>
  <c r="Z884" i="73"/>
  <c r="AB884" i="73" s="1"/>
  <c r="P884" i="73"/>
  <c r="K884" i="73"/>
  <c r="G884" i="73"/>
  <c r="H884" i="73" s="1"/>
  <c r="F884" i="73"/>
  <c r="AL883" i="73"/>
  <c r="AK883" i="73"/>
  <c r="AJ883" i="73"/>
  <c r="AI883" i="73"/>
  <c r="AH883" i="73"/>
  <c r="AG883" i="73"/>
  <c r="AF883" i="73"/>
  <c r="AE883" i="73"/>
  <c r="AD883" i="73"/>
  <c r="AC883" i="73"/>
  <c r="AA883" i="73"/>
  <c r="Z883" i="73"/>
  <c r="AB883" i="73" s="1"/>
  <c r="P883" i="73"/>
  <c r="K883" i="73"/>
  <c r="H883" i="73"/>
  <c r="G883" i="73"/>
  <c r="F883" i="73"/>
  <c r="AL882" i="73"/>
  <c r="AK882" i="73"/>
  <c r="AJ882" i="73"/>
  <c r="AI882" i="73"/>
  <c r="AH882" i="73"/>
  <c r="AG882" i="73"/>
  <c r="AF882" i="73"/>
  <c r="AE882" i="73"/>
  <c r="AD882" i="73"/>
  <c r="AC882" i="73"/>
  <c r="AA882" i="73"/>
  <c r="Z882" i="73"/>
  <c r="AB882" i="73" s="1"/>
  <c r="P882" i="73"/>
  <c r="K882" i="73"/>
  <c r="G882" i="73"/>
  <c r="H882" i="73" s="1"/>
  <c r="F882" i="73"/>
  <c r="AL881" i="73"/>
  <c r="AK881" i="73"/>
  <c r="AJ881" i="73"/>
  <c r="AI881" i="73"/>
  <c r="AH881" i="73"/>
  <c r="AG881" i="73"/>
  <c r="AF881" i="73"/>
  <c r="AE881" i="73"/>
  <c r="AD881" i="73"/>
  <c r="AC881" i="73"/>
  <c r="AA881" i="73"/>
  <c r="Z881" i="73"/>
  <c r="AB881" i="73" s="1"/>
  <c r="P881" i="73"/>
  <c r="K881" i="73"/>
  <c r="G881" i="73"/>
  <c r="F881" i="73"/>
  <c r="H881" i="73" s="1"/>
  <c r="AL880" i="73"/>
  <c r="AK880" i="73"/>
  <c r="AJ880" i="73"/>
  <c r="AI880" i="73"/>
  <c r="AH880" i="73"/>
  <c r="AG880" i="73"/>
  <c r="AF880" i="73"/>
  <c r="AE880" i="73"/>
  <c r="AD880" i="73"/>
  <c r="AC880" i="73"/>
  <c r="AA880" i="73"/>
  <c r="Z880" i="73"/>
  <c r="K880" i="73"/>
  <c r="G880" i="73"/>
  <c r="F880" i="73"/>
  <c r="H880" i="73" s="1"/>
  <c r="AL879" i="73"/>
  <c r="AK879" i="73"/>
  <c r="AJ879" i="73"/>
  <c r="AI879" i="73"/>
  <c r="AH879" i="73"/>
  <c r="AG879" i="73"/>
  <c r="AF879" i="73"/>
  <c r="AE879" i="73"/>
  <c r="AD879" i="73"/>
  <c r="AC879" i="73"/>
  <c r="AB879" i="73"/>
  <c r="AA879" i="73"/>
  <c r="Z879" i="73"/>
  <c r="K879" i="73"/>
  <c r="G879" i="73"/>
  <c r="H879" i="73" s="1"/>
  <c r="F879" i="73"/>
  <c r="B879" i="73"/>
  <c r="AL878" i="73"/>
  <c r="AK878" i="73"/>
  <c r="AJ878" i="73"/>
  <c r="AI878" i="73"/>
  <c r="AH878" i="73"/>
  <c r="AG878" i="73"/>
  <c r="AF878" i="73"/>
  <c r="AE878" i="73"/>
  <c r="AD878" i="73"/>
  <c r="AC878" i="73"/>
  <c r="AA878" i="73"/>
  <c r="Z878" i="73"/>
  <c r="K878" i="73"/>
  <c r="H878" i="73"/>
  <c r="G878" i="73"/>
  <c r="F878" i="73"/>
  <c r="B878" i="73"/>
  <c r="AL877" i="73"/>
  <c r="AK877" i="73"/>
  <c r="AJ877" i="73"/>
  <c r="AI877" i="73"/>
  <c r="AH877" i="73"/>
  <c r="AG877" i="73"/>
  <c r="AF877" i="73"/>
  <c r="AE877" i="73"/>
  <c r="AD877" i="73"/>
  <c r="AC877" i="73"/>
  <c r="AA877" i="73"/>
  <c r="Z877" i="73"/>
  <c r="K877" i="73"/>
  <c r="G877" i="73"/>
  <c r="H877" i="73" s="1"/>
  <c r="F877" i="73"/>
  <c r="B877" i="73"/>
  <c r="AL876" i="73"/>
  <c r="AK876" i="73"/>
  <c r="AJ876" i="73"/>
  <c r="AI876" i="73"/>
  <c r="AH876" i="73"/>
  <c r="AG876" i="73"/>
  <c r="AF876" i="73"/>
  <c r="AE876" i="73"/>
  <c r="AD876" i="73"/>
  <c r="AC876" i="73"/>
  <c r="AA876" i="73"/>
  <c r="AB876" i="73" s="1"/>
  <c r="Z876" i="73"/>
  <c r="K876" i="73"/>
  <c r="G876" i="73"/>
  <c r="F876" i="73"/>
  <c r="H876" i="73" s="1"/>
  <c r="B876" i="73"/>
  <c r="AL875" i="73"/>
  <c r="AK875" i="73"/>
  <c r="AJ875" i="73"/>
  <c r="AI875" i="73"/>
  <c r="AH875" i="73"/>
  <c r="AG875" i="73"/>
  <c r="AF875" i="73"/>
  <c r="AE875" i="73"/>
  <c r="AD875" i="73"/>
  <c r="AC875" i="73"/>
  <c r="AA875" i="73"/>
  <c r="Z875" i="73"/>
  <c r="AB875" i="73" s="1"/>
  <c r="K875" i="73"/>
  <c r="G875" i="73"/>
  <c r="F875" i="73"/>
  <c r="B875" i="73"/>
  <c r="AL874" i="73"/>
  <c r="AK874" i="73"/>
  <c r="AJ874" i="73"/>
  <c r="AI874" i="73"/>
  <c r="AH874" i="73"/>
  <c r="AG874" i="73"/>
  <c r="AF874" i="73"/>
  <c r="AE874" i="73"/>
  <c r="AD874" i="73"/>
  <c r="AC874" i="73"/>
  <c r="AA874" i="73"/>
  <c r="Z874" i="73"/>
  <c r="AB874" i="73" s="1"/>
  <c r="K874" i="73"/>
  <c r="G874" i="73"/>
  <c r="F874" i="73"/>
  <c r="B874" i="73"/>
  <c r="AL873" i="73"/>
  <c r="AK873" i="73"/>
  <c r="AJ873" i="73"/>
  <c r="AI873" i="73"/>
  <c r="AH873" i="73"/>
  <c r="AG873" i="73"/>
  <c r="AF873" i="73"/>
  <c r="AE873" i="73"/>
  <c r="AD873" i="73"/>
  <c r="AC873" i="73"/>
  <c r="AB873" i="73"/>
  <c r="AA873" i="73"/>
  <c r="Z873" i="73"/>
  <c r="K873" i="73"/>
  <c r="G873" i="73"/>
  <c r="F873" i="73"/>
  <c r="B873" i="73"/>
  <c r="AL872" i="73"/>
  <c r="AK872" i="73"/>
  <c r="AJ872" i="73"/>
  <c r="AI872" i="73"/>
  <c r="AH872" i="73"/>
  <c r="AG872" i="73"/>
  <c r="AF872" i="73"/>
  <c r="AE872" i="73"/>
  <c r="AD872" i="73"/>
  <c r="AC872" i="73"/>
  <c r="AB872" i="73"/>
  <c r="AA872" i="73"/>
  <c r="Z872" i="73"/>
  <c r="K872" i="73"/>
  <c r="G872" i="73"/>
  <c r="F872" i="73"/>
  <c r="H872" i="73" s="1"/>
  <c r="B872" i="73"/>
  <c r="A872" i="73"/>
  <c r="A873" i="73" s="1"/>
  <c r="A874" i="73" s="1"/>
  <c r="A875" i="73" s="1"/>
  <c r="A876" i="73" s="1"/>
  <c r="A877" i="73" s="1"/>
  <c r="A878" i="73" s="1"/>
  <c r="A879" i="73" s="1"/>
  <c r="A880" i="73" s="1"/>
  <c r="A881" i="73" s="1"/>
  <c r="A882" i="73" s="1"/>
  <c r="A883" i="73" s="1"/>
  <c r="A884" i="73" s="1"/>
  <c r="A885" i="73" s="1"/>
  <c r="A886" i="73" s="1"/>
  <c r="A887" i="73" s="1"/>
  <c r="AL871" i="73"/>
  <c r="AK871" i="73"/>
  <c r="AJ871" i="73"/>
  <c r="AI871" i="73"/>
  <c r="AH871" i="73"/>
  <c r="AG871" i="73"/>
  <c r="AF871" i="73"/>
  <c r="AE871" i="73"/>
  <c r="AD871" i="73"/>
  <c r="AC871" i="73"/>
  <c r="AA871" i="73"/>
  <c r="Z871" i="73"/>
  <c r="K871" i="73"/>
  <c r="G871" i="73"/>
  <c r="F871" i="73"/>
  <c r="B871" i="73"/>
  <c r="AL869" i="73"/>
  <c r="AM869" i="73" s="1"/>
  <c r="I869" i="73" s="1"/>
  <c r="AK869" i="73"/>
  <c r="AJ869" i="73"/>
  <c r="AI869" i="73"/>
  <c r="AH869" i="73"/>
  <c r="AG869" i="73"/>
  <c r="AF869" i="73"/>
  <c r="AE869" i="73"/>
  <c r="AD869" i="73"/>
  <c r="AC869" i="73"/>
  <c r="AA869" i="73"/>
  <c r="Z869" i="73"/>
  <c r="AB869" i="73" s="1"/>
  <c r="K869" i="73"/>
  <c r="G869" i="73"/>
  <c r="F869" i="73"/>
  <c r="AL868" i="73"/>
  <c r="AK868" i="73"/>
  <c r="AJ868" i="73"/>
  <c r="AI868" i="73"/>
  <c r="AH868" i="73"/>
  <c r="AG868" i="73"/>
  <c r="AF868" i="73"/>
  <c r="AE868" i="73"/>
  <c r="AD868" i="73"/>
  <c r="AC868" i="73"/>
  <c r="AA868" i="73"/>
  <c r="Z868" i="73"/>
  <c r="AB868" i="73" s="1"/>
  <c r="K868" i="73"/>
  <c r="G868" i="73"/>
  <c r="F868" i="73"/>
  <c r="H868" i="73" s="1"/>
  <c r="AL867" i="73"/>
  <c r="AK867" i="73"/>
  <c r="AJ867" i="73"/>
  <c r="AI867" i="73"/>
  <c r="AH867" i="73"/>
  <c r="AG867" i="73"/>
  <c r="AF867" i="73"/>
  <c r="AE867" i="73"/>
  <c r="AD867" i="73"/>
  <c r="AC867" i="73"/>
  <c r="AB867" i="73"/>
  <c r="AA867" i="73"/>
  <c r="Z867" i="73"/>
  <c r="K867" i="73"/>
  <c r="G867" i="73"/>
  <c r="F867" i="73"/>
  <c r="AL866" i="73"/>
  <c r="AK866" i="73"/>
  <c r="AJ866" i="73"/>
  <c r="AI866" i="73"/>
  <c r="AH866" i="73"/>
  <c r="AG866" i="73"/>
  <c r="AF866" i="73"/>
  <c r="AE866" i="73"/>
  <c r="AD866" i="73"/>
  <c r="AC866" i="73"/>
  <c r="AA866" i="73"/>
  <c r="Z866" i="73"/>
  <c r="AB866" i="73" s="1"/>
  <c r="AM866" i="73" s="1"/>
  <c r="I866" i="73" s="1"/>
  <c r="K866" i="73"/>
  <c r="G866" i="73"/>
  <c r="F866" i="73"/>
  <c r="E866" i="73"/>
  <c r="AL865" i="73"/>
  <c r="AK865" i="73"/>
  <c r="AJ865" i="73"/>
  <c r="AI865" i="73"/>
  <c r="AH865" i="73"/>
  <c r="AG865" i="73"/>
  <c r="AF865" i="73"/>
  <c r="AE865" i="73"/>
  <c r="AD865" i="73"/>
  <c r="AC865" i="73"/>
  <c r="AA865" i="73"/>
  <c r="Z865" i="73"/>
  <c r="K865" i="73"/>
  <c r="G865" i="73"/>
  <c r="F865" i="73"/>
  <c r="AL864" i="73"/>
  <c r="AK864" i="73"/>
  <c r="AJ864" i="73"/>
  <c r="AI864" i="73"/>
  <c r="AH864" i="73"/>
  <c r="AG864" i="73"/>
  <c r="AF864" i="73"/>
  <c r="AE864" i="73"/>
  <c r="AD864" i="73"/>
  <c r="AC864" i="73"/>
  <c r="AA864" i="73"/>
  <c r="Z864" i="73"/>
  <c r="AB864" i="73" s="1"/>
  <c r="AM864" i="73" s="1"/>
  <c r="I864" i="73" s="1"/>
  <c r="K864" i="73"/>
  <c r="G864" i="73"/>
  <c r="F864" i="73"/>
  <c r="AL863" i="73"/>
  <c r="AK863" i="73"/>
  <c r="AJ863" i="73"/>
  <c r="AI863" i="73"/>
  <c r="AH863" i="73"/>
  <c r="AG863" i="73"/>
  <c r="AF863" i="73"/>
  <c r="AE863" i="73"/>
  <c r="AD863" i="73"/>
  <c r="AC863" i="73"/>
  <c r="AA863" i="73"/>
  <c r="Z863" i="73"/>
  <c r="K863" i="73"/>
  <c r="G863" i="73"/>
  <c r="F863" i="73"/>
  <c r="AL862" i="73"/>
  <c r="AK862" i="73"/>
  <c r="AJ862" i="73"/>
  <c r="AI862" i="73"/>
  <c r="AH862" i="73"/>
  <c r="AG862" i="73"/>
  <c r="AF862" i="73"/>
  <c r="AE862" i="73"/>
  <c r="AD862" i="73"/>
  <c r="AC862" i="73"/>
  <c r="AA862" i="73"/>
  <c r="Z862" i="73"/>
  <c r="K862" i="73"/>
  <c r="G862" i="73"/>
  <c r="F862" i="73"/>
  <c r="AL861" i="73"/>
  <c r="AK861" i="73"/>
  <c r="AJ861" i="73"/>
  <c r="AI861" i="73"/>
  <c r="AH861" i="73"/>
  <c r="AG861" i="73"/>
  <c r="AF861" i="73"/>
  <c r="AE861" i="73"/>
  <c r="AD861" i="73"/>
  <c r="AC861" i="73"/>
  <c r="AA861" i="73"/>
  <c r="Z861" i="73"/>
  <c r="AB861" i="73" s="1"/>
  <c r="K861" i="73"/>
  <c r="G861" i="73"/>
  <c r="F861" i="73"/>
  <c r="H861" i="73" s="1"/>
  <c r="AL860" i="73"/>
  <c r="AK860" i="73"/>
  <c r="AJ860" i="73"/>
  <c r="AI860" i="73"/>
  <c r="AH860" i="73"/>
  <c r="AG860" i="73"/>
  <c r="AF860" i="73"/>
  <c r="AE860" i="73"/>
  <c r="AD860" i="73"/>
  <c r="AC860" i="73"/>
  <c r="AA860" i="73"/>
  <c r="AB860" i="73" s="1"/>
  <c r="Z860" i="73"/>
  <c r="K860" i="73"/>
  <c r="G860" i="73"/>
  <c r="F860" i="73"/>
  <c r="A860" i="73"/>
  <c r="A861" i="73" s="1"/>
  <c r="A862" i="73" s="1"/>
  <c r="A863" i="73" s="1"/>
  <c r="A864" i="73" s="1"/>
  <c r="A865" i="73" s="1"/>
  <c r="A866" i="73" s="1"/>
  <c r="A867" i="73" s="1"/>
  <c r="A868" i="73" s="1"/>
  <c r="A869" i="73" s="1"/>
  <c r="AL859" i="73"/>
  <c r="AK859" i="73"/>
  <c r="AJ859" i="73"/>
  <c r="AI859" i="73"/>
  <c r="AH859" i="73"/>
  <c r="AG859" i="73"/>
  <c r="AF859" i="73"/>
  <c r="AE859" i="73"/>
  <c r="AD859" i="73"/>
  <c r="AC859" i="73"/>
  <c r="AA859" i="73"/>
  <c r="Z859" i="73"/>
  <c r="AB859" i="73" s="1"/>
  <c r="K859" i="73"/>
  <c r="G859" i="73"/>
  <c r="F859" i="73"/>
  <c r="A859" i="73"/>
  <c r="AL858" i="73"/>
  <c r="AK858" i="73"/>
  <c r="AJ858" i="73"/>
  <c r="AI858" i="73"/>
  <c r="AH858" i="73"/>
  <c r="AG858" i="73"/>
  <c r="AF858" i="73"/>
  <c r="AE858" i="73"/>
  <c r="AD858" i="73"/>
  <c r="AC858" i="73"/>
  <c r="AA858" i="73"/>
  <c r="Z858" i="73"/>
  <c r="AB858" i="73" s="1"/>
  <c r="K858" i="73"/>
  <c r="G858" i="73"/>
  <c r="F858" i="73"/>
  <c r="H858" i="73" s="1"/>
  <c r="AL856" i="73"/>
  <c r="AK856" i="73"/>
  <c r="AJ856" i="73"/>
  <c r="AI856" i="73"/>
  <c r="AH856" i="73"/>
  <c r="AG856" i="73"/>
  <c r="AF856" i="73"/>
  <c r="AE856" i="73"/>
  <c r="AD856" i="73"/>
  <c r="AC856" i="73"/>
  <c r="AA856" i="73"/>
  <c r="Z856" i="73"/>
  <c r="AB856" i="73" s="1"/>
  <c r="K856" i="73"/>
  <c r="G856" i="73"/>
  <c r="F856" i="73"/>
  <c r="AL855" i="73"/>
  <c r="AK855" i="73"/>
  <c r="AJ855" i="73"/>
  <c r="AI855" i="73"/>
  <c r="AH855" i="73"/>
  <c r="AG855" i="73"/>
  <c r="AF855" i="73"/>
  <c r="AE855" i="73"/>
  <c r="AD855" i="73"/>
  <c r="AC855" i="73"/>
  <c r="AA855" i="73"/>
  <c r="Z855" i="73"/>
  <c r="AB855" i="73" s="1"/>
  <c r="K855" i="73"/>
  <c r="G855" i="73"/>
  <c r="F855" i="73"/>
  <c r="AL854" i="73"/>
  <c r="AK854" i="73"/>
  <c r="AJ854" i="73"/>
  <c r="AI854" i="73"/>
  <c r="AH854" i="73"/>
  <c r="AG854" i="73"/>
  <c r="AF854" i="73"/>
  <c r="AE854" i="73"/>
  <c r="AD854" i="73"/>
  <c r="AC854" i="73"/>
  <c r="AA854" i="73"/>
  <c r="AB854" i="73" s="1"/>
  <c r="Z854" i="73"/>
  <c r="K854" i="73"/>
  <c r="G854" i="73"/>
  <c r="F854" i="73"/>
  <c r="H854" i="73" s="1"/>
  <c r="AL853" i="73"/>
  <c r="AK853" i="73"/>
  <c r="AJ853" i="73"/>
  <c r="AI853" i="73"/>
  <c r="AH853" i="73"/>
  <c r="AG853" i="73"/>
  <c r="AF853" i="73"/>
  <c r="AE853" i="73"/>
  <c r="AD853" i="73"/>
  <c r="AC853" i="73"/>
  <c r="AA853" i="73"/>
  <c r="Z853" i="73"/>
  <c r="K853" i="73"/>
  <c r="G853" i="73"/>
  <c r="F853" i="73"/>
  <c r="H853" i="73" s="1"/>
  <c r="AL852" i="73"/>
  <c r="AK852" i="73"/>
  <c r="AJ852" i="73"/>
  <c r="AI852" i="73"/>
  <c r="AH852" i="73"/>
  <c r="AG852" i="73"/>
  <c r="AF852" i="73"/>
  <c r="AE852" i="73"/>
  <c r="AM852" i="73" s="1"/>
  <c r="I852" i="73" s="1"/>
  <c r="AD852" i="73"/>
  <c r="AC852" i="73"/>
  <c r="AB852" i="73"/>
  <c r="AA852" i="73"/>
  <c r="Z852" i="73"/>
  <c r="P852" i="73"/>
  <c r="K852" i="73"/>
  <c r="G852" i="73"/>
  <c r="F852" i="73"/>
  <c r="AL851" i="73"/>
  <c r="AK851" i="73"/>
  <c r="AJ851" i="73"/>
  <c r="AI851" i="73"/>
  <c r="AH851" i="73"/>
  <c r="AG851" i="73"/>
  <c r="AF851" i="73"/>
  <c r="AE851" i="73"/>
  <c r="AD851" i="73"/>
  <c r="AC851" i="73"/>
  <c r="AA851" i="73"/>
  <c r="Z851" i="73"/>
  <c r="K851" i="73"/>
  <c r="G851" i="73"/>
  <c r="F851" i="73"/>
  <c r="AL850" i="73"/>
  <c r="AK850" i="73"/>
  <c r="AJ850" i="73"/>
  <c r="AI850" i="73"/>
  <c r="AH850" i="73"/>
  <c r="AG850" i="73"/>
  <c r="AF850" i="73"/>
  <c r="AE850" i="73"/>
  <c r="AD850" i="73"/>
  <c r="AC850" i="73"/>
  <c r="AA850" i="73"/>
  <c r="Z850" i="73"/>
  <c r="AB850" i="73" s="1"/>
  <c r="K850" i="73"/>
  <c r="G850" i="73"/>
  <c r="F850" i="73"/>
  <c r="H850" i="73" s="1"/>
  <c r="AL849" i="73"/>
  <c r="AK849" i="73"/>
  <c r="AJ849" i="73"/>
  <c r="AI849" i="73"/>
  <c r="AH849" i="73"/>
  <c r="AG849" i="73"/>
  <c r="AF849" i="73"/>
  <c r="AE849" i="73"/>
  <c r="AD849" i="73"/>
  <c r="AC849" i="73"/>
  <c r="AA849" i="73"/>
  <c r="Z849" i="73"/>
  <c r="K849" i="73"/>
  <c r="G849" i="73"/>
  <c r="F849" i="73"/>
  <c r="H849" i="73" s="1"/>
  <c r="AL848" i="73"/>
  <c r="AK848" i="73"/>
  <c r="AJ848" i="73"/>
  <c r="AI848" i="73"/>
  <c r="AH848" i="73"/>
  <c r="AG848" i="73"/>
  <c r="AF848" i="73"/>
  <c r="AE848" i="73"/>
  <c r="AD848" i="73"/>
  <c r="AC848" i="73"/>
  <c r="AA848" i="73"/>
  <c r="Z848" i="73"/>
  <c r="AB848" i="73" s="1"/>
  <c r="K848" i="73"/>
  <c r="G848" i="73"/>
  <c r="F848" i="73"/>
  <c r="AL847" i="73"/>
  <c r="AK847" i="73"/>
  <c r="AJ847" i="73"/>
  <c r="AI847" i="73"/>
  <c r="AH847" i="73"/>
  <c r="AG847" i="73"/>
  <c r="AF847" i="73"/>
  <c r="AE847" i="73"/>
  <c r="AD847" i="73"/>
  <c r="AC847" i="73"/>
  <c r="AA847" i="73"/>
  <c r="Z847" i="73"/>
  <c r="K847" i="73"/>
  <c r="G847" i="73"/>
  <c r="F847" i="73"/>
  <c r="AL846" i="73"/>
  <c r="AK846" i="73"/>
  <c r="AJ846" i="73"/>
  <c r="AI846" i="73"/>
  <c r="AH846" i="73"/>
  <c r="AG846" i="73"/>
  <c r="AF846" i="73"/>
  <c r="AE846" i="73"/>
  <c r="AD846" i="73"/>
  <c r="AC846" i="73"/>
  <c r="AA846" i="73"/>
  <c r="Z846" i="73"/>
  <c r="K846" i="73"/>
  <c r="G846" i="73"/>
  <c r="F846" i="73"/>
  <c r="AL845" i="73"/>
  <c r="AK845" i="73"/>
  <c r="AJ845" i="73"/>
  <c r="AI845" i="73"/>
  <c r="AH845" i="73"/>
  <c r="AG845" i="73"/>
  <c r="AF845" i="73"/>
  <c r="AE845" i="73"/>
  <c r="AD845" i="73"/>
  <c r="AC845" i="73"/>
  <c r="AA845" i="73"/>
  <c r="Z845" i="73"/>
  <c r="AB845" i="73" s="1"/>
  <c r="K845" i="73"/>
  <c r="G845" i="73"/>
  <c r="F845" i="73"/>
  <c r="H845" i="73" s="1"/>
  <c r="AL844" i="73"/>
  <c r="AK844" i="73"/>
  <c r="AJ844" i="73"/>
  <c r="AI844" i="73"/>
  <c r="AH844" i="73"/>
  <c r="AG844" i="73"/>
  <c r="AF844" i="73"/>
  <c r="AE844" i="73"/>
  <c r="AD844" i="73"/>
  <c r="AC844" i="73"/>
  <c r="AA844" i="73"/>
  <c r="Z844" i="73"/>
  <c r="K844" i="73"/>
  <c r="G844" i="73"/>
  <c r="F844" i="73"/>
  <c r="AL843" i="73"/>
  <c r="AK843" i="73"/>
  <c r="AJ843" i="73"/>
  <c r="AI843" i="73"/>
  <c r="AH843" i="73"/>
  <c r="AG843" i="73"/>
  <c r="AF843" i="73"/>
  <c r="AE843" i="73"/>
  <c r="AD843" i="73"/>
  <c r="AC843" i="73"/>
  <c r="AA843" i="73"/>
  <c r="Z843" i="73"/>
  <c r="K843" i="73"/>
  <c r="G843" i="73"/>
  <c r="F843" i="73"/>
  <c r="AL842" i="73"/>
  <c r="AK842" i="73"/>
  <c r="AJ842" i="73"/>
  <c r="AI842" i="73"/>
  <c r="AH842" i="73"/>
  <c r="AG842" i="73"/>
  <c r="AF842" i="73"/>
  <c r="AE842" i="73"/>
  <c r="AD842" i="73"/>
  <c r="AC842" i="73"/>
  <c r="AA842" i="73"/>
  <c r="Z842" i="73"/>
  <c r="K842" i="73"/>
  <c r="G842" i="73"/>
  <c r="F842" i="73"/>
  <c r="H842" i="73" s="1"/>
  <c r="AL841" i="73"/>
  <c r="AK841" i="73"/>
  <c r="AJ841" i="73"/>
  <c r="AI841" i="73"/>
  <c r="AH841" i="73"/>
  <c r="AG841" i="73"/>
  <c r="AF841" i="73"/>
  <c r="AE841" i="73"/>
  <c r="AD841" i="73"/>
  <c r="AC841" i="73"/>
  <c r="AA841" i="73"/>
  <c r="Z841" i="73"/>
  <c r="AB841" i="73" s="1"/>
  <c r="K841" i="73"/>
  <c r="G841" i="73"/>
  <c r="F841" i="73"/>
  <c r="AL840" i="73"/>
  <c r="AK840" i="73"/>
  <c r="AJ840" i="73"/>
  <c r="AI840" i="73"/>
  <c r="AH840" i="73"/>
  <c r="AG840" i="73"/>
  <c r="AF840" i="73"/>
  <c r="AE840" i="73"/>
  <c r="AD840" i="73"/>
  <c r="AC840" i="73"/>
  <c r="AA840" i="73"/>
  <c r="Z840" i="73"/>
  <c r="K840" i="73"/>
  <c r="G840" i="73"/>
  <c r="F840" i="73"/>
  <c r="AL839" i="73"/>
  <c r="AK839" i="73"/>
  <c r="AJ839" i="73"/>
  <c r="AI839" i="73"/>
  <c r="AH839" i="73"/>
  <c r="AG839" i="73"/>
  <c r="AF839" i="73"/>
  <c r="AE839" i="73"/>
  <c r="AD839" i="73"/>
  <c r="AC839" i="73"/>
  <c r="AA839" i="73"/>
  <c r="Z839" i="73"/>
  <c r="AB839" i="73" s="1"/>
  <c r="K839" i="73"/>
  <c r="G839" i="73"/>
  <c r="F839" i="73"/>
  <c r="H839" i="73" s="1"/>
  <c r="AL838" i="73"/>
  <c r="AK838" i="73"/>
  <c r="AJ838" i="73"/>
  <c r="AI838" i="73"/>
  <c r="AH838" i="73"/>
  <c r="AG838" i="73"/>
  <c r="AF838" i="73"/>
  <c r="AE838" i="73"/>
  <c r="AD838" i="73"/>
  <c r="AC838" i="73"/>
  <c r="AB838" i="73"/>
  <c r="AA838" i="73"/>
  <c r="Z838" i="73"/>
  <c r="K838" i="73"/>
  <c r="G838" i="73"/>
  <c r="F838" i="73"/>
  <c r="H838" i="73" s="1"/>
  <c r="E838" i="73"/>
  <c r="AL837" i="73"/>
  <c r="AK837" i="73"/>
  <c r="AJ837" i="73"/>
  <c r="AI837" i="73"/>
  <c r="AH837" i="73"/>
  <c r="AG837" i="73"/>
  <c r="AF837" i="73"/>
  <c r="AE837" i="73"/>
  <c r="AD837" i="73"/>
  <c r="AC837" i="73"/>
  <c r="AA837" i="73"/>
  <c r="Z837" i="73"/>
  <c r="K837" i="73"/>
  <c r="G837" i="73"/>
  <c r="F837" i="73"/>
  <c r="AL836" i="73"/>
  <c r="AK836" i="73"/>
  <c r="AJ836" i="73"/>
  <c r="AI836" i="73"/>
  <c r="AH836" i="73"/>
  <c r="AG836" i="73"/>
  <c r="AF836" i="73"/>
  <c r="AE836" i="73"/>
  <c r="AD836" i="73"/>
  <c r="AC836" i="73"/>
  <c r="AB836" i="73"/>
  <c r="AM836" i="73" s="1"/>
  <c r="I836" i="73" s="1"/>
  <c r="AA836" i="73"/>
  <c r="Z836" i="73"/>
  <c r="K836" i="73"/>
  <c r="G836" i="73"/>
  <c r="F836" i="73"/>
  <c r="H836" i="73" s="1"/>
  <c r="AL835" i="73"/>
  <c r="AK835" i="73"/>
  <c r="AJ835" i="73"/>
  <c r="AI835" i="73"/>
  <c r="AH835" i="73"/>
  <c r="AG835" i="73"/>
  <c r="AF835" i="73"/>
  <c r="AE835" i="73"/>
  <c r="AD835" i="73"/>
  <c r="AC835" i="73"/>
  <c r="AA835" i="73"/>
  <c r="Z835" i="73"/>
  <c r="K835" i="73"/>
  <c r="G835" i="73"/>
  <c r="F835" i="73"/>
  <c r="H835" i="73" s="1"/>
  <c r="AL834" i="73"/>
  <c r="AK834" i="73"/>
  <c r="AJ834" i="73"/>
  <c r="AI834" i="73"/>
  <c r="AH834" i="73"/>
  <c r="AG834" i="73"/>
  <c r="AF834" i="73"/>
  <c r="AE834" i="73"/>
  <c r="AD834" i="73"/>
  <c r="AC834" i="73"/>
  <c r="AA834" i="73"/>
  <c r="Z834" i="73"/>
  <c r="K834" i="73"/>
  <c r="G834" i="73"/>
  <c r="F834" i="73"/>
  <c r="H834" i="73" s="1"/>
  <c r="AL833" i="73"/>
  <c r="AK833" i="73"/>
  <c r="AJ833" i="73"/>
  <c r="AI833" i="73"/>
  <c r="AH833" i="73"/>
  <c r="AG833" i="73"/>
  <c r="AF833" i="73"/>
  <c r="AE833" i="73"/>
  <c r="AD833" i="73"/>
  <c r="AC833" i="73"/>
  <c r="AA833" i="73"/>
  <c r="Z833" i="73"/>
  <c r="K833" i="73"/>
  <c r="G833" i="73"/>
  <c r="F833" i="73"/>
  <c r="AL832" i="73"/>
  <c r="AK832" i="73"/>
  <c r="AJ832" i="73"/>
  <c r="AI832" i="73"/>
  <c r="AH832" i="73"/>
  <c r="AG832" i="73"/>
  <c r="AF832" i="73"/>
  <c r="AE832" i="73"/>
  <c r="AD832" i="73"/>
  <c r="AC832" i="73"/>
  <c r="AA832" i="73"/>
  <c r="Z832" i="73"/>
  <c r="AB832" i="73" s="1"/>
  <c r="K832" i="73"/>
  <c r="G832" i="73"/>
  <c r="F832" i="73"/>
  <c r="AL831" i="73"/>
  <c r="AK831" i="73"/>
  <c r="AJ831" i="73"/>
  <c r="AI831" i="73"/>
  <c r="AH831" i="73"/>
  <c r="AG831" i="73"/>
  <c r="AF831" i="73"/>
  <c r="AE831" i="73"/>
  <c r="AD831" i="73"/>
  <c r="AC831" i="73"/>
  <c r="AA831" i="73"/>
  <c r="AB831" i="73" s="1"/>
  <c r="Z831" i="73"/>
  <c r="K831" i="73"/>
  <c r="G831" i="73"/>
  <c r="F831" i="73"/>
  <c r="AL830" i="73"/>
  <c r="AK830" i="73"/>
  <c r="AJ830" i="73"/>
  <c r="AI830" i="73"/>
  <c r="AH830" i="73"/>
  <c r="AG830" i="73"/>
  <c r="AF830" i="73"/>
  <c r="AE830" i="73"/>
  <c r="AD830" i="73"/>
  <c r="AC830" i="73"/>
  <c r="AA830" i="73"/>
  <c r="Z830" i="73"/>
  <c r="K830" i="73"/>
  <c r="G830" i="73"/>
  <c r="F830" i="73"/>
  <c r="H830" i="73" s="1"/>
  <c r="AL829" i="73"/>
  <c r="AK829" i="73"/>
  <c r="AJ829" i="73"/>
  <c r="AI829" i="73"/>
  <c r="AH829" i="73"/>
  <c r="AG829" i="73"/>
  <c r="AF829" i="73"/>
  <c r="AE829" i="73"/>
  <c r="AD829" i="73"/>
  <c r="AC829" i="73"/>
  <c r="AA829" i="73"/>
  <c r="Z829" i="73"/>
  <c r="AB829" i="73" s="1"/>
  <c r="K829" i="73"/>
  <c r="G829" i="73"/>
  <c r="F829" i="73"/>
  <c r="AL828" i="73"/>
  <c r="AK828" i="73"/>
  <c r="AJ828" i="73"/>
  <c r="AI828" i="73"/>
  <c r="AH828" i="73"/>
  <c r="AG828" i="73"/>
  <c r="AF828" i="73"/>
  <c r="AE828" i="73"/>
  <c r="AD828" i="73"/>
  <c r="AC828" i="73"/>
  <c r="AA828" i="73"/>
  <c r="Z828" i="73"/>
  <c r="K828" i="73"/>
  <c r="G828" i="73"/>
  <c r="F828" i="73"/>
  <c r="H828" i="73" s="1"/>
  <c r="AL827" i="73"/>
  <c r="AK827" i="73"/>
  <c r="AJ827" i="73"/>
  <c r="AI827" i="73"/>
  <c r="AH827" i="73"/>
  <c r="AG827" i="73"/>
  <c r="AF827" i="73"/>
  <c r="AE827" i="73"/>
  <c r="AD827" i="73"/>
  <c r="AC827" i="73"/>
  <c r="AA827" i="73"/>
  <c r="Z827" i="73"/>
  <c r="K827" i="73"/>
  <c r="G827" i="73"/>
  <c r="F827" i="73"/>
  <c r="H827" i="73" s="1"/>
  <c r="A827" i="73"/>
  <c r="A828" i="73" s="1"/>
  <c r="A829" i="73" s="1"/>
  <c r="A830" i="73" s="1"/>
  <c r="A831" i="73" s="1"/>
  <c r="A832" i="73" s="1"/>
  <c r="A833" i="73" s="1"/>
  <c r="A834" i="73" s="1"/>
  <c r="A835" i="73" s="1"/>
  <c r="A836" i="73" s="1"/>
  <c r="A837" i="73" s="1"/>
  <c r="A838" i="73" s="1"/>
  <c r="A839" i="73" s="1"/>
  <c r="A840" i="73" s="1"/>
  <c r="A841" i="73" s="1"/>
  <c r="A842" i="73" s="1"/>
  <c r="A843" i="73" s="1"/>
  <c r="A844" i="73" s="1"/>
  <c r="A845" i="73" s="1"/>
  <c r="A846" i="73" s="1"/>
  <c r="A847" i="73" s="1"/>
  <c r="A848" i="73" s="1"/>
  <c r="A849" i="73" s="1"/>
  <c r="A850" i="73" s="1"/>
  <c r="A851" i="73" s="1"/>
  <c r="A852" i="73" s="1"/>
  <c r="A853" i="73" s="1"/>
  <c r="A854" i="73" s="1"/>
  <c r="A855" i="73" s="1"/>
  <c r="A856" i="73" s="1"/>
  <c r="AL826" i="73"/>
  <c r="AK826" i="73"/>
  <c r="AJ826" i="73"/>
  <c r="AI826" i="73"/>
  <c r="AH826" i="73"/>
  <c r="AG826" i="73"/>
  <c r="AF826" i="73"/>
  <c r="AE826" i="73"/>
  <c r="AD826" i="73"/>
  <c r="AC826" i="73"/>
  <c r="AA826" i="73"/>
  <c r="Z826" i="73"/>
  <c r="K826" i="73"/>
  <c r="G826" i="73"/>
  <c r="F826" i="73"/>
  <c r="AL825" i="73"/>
  <c r="AK825" i="73"/>
  <c r="AJ825" i="73"/>
  <c r="AI825" i="73"/>
  <c r="AH825" i="73"/>
  <c r="AG825" i="73"/>
  <c r="AF825" i="73"/>
  <c r="AE825" i="73"/>
  <c r="AD825" i="73"/>
  <c r="AC825" i="73"/>
  <c r="AA825" i="73"/>
  <c r="Z825" i="73"/>
  <c r="AB825" i="73" s="1"/>
  <c r="P825" i="73"/>
  <c r="K825" i="73"/>
  <c r="G825" i="73"/>
  <c r="F825" i="73"/>
  <c r="AL824" i="73"/>
  <c r="AK824" i="73"/>
  <c r="AJ824" i="73"/>
  <c r="AI824" i="73"/>
  <c r="AH824" i="73"/>
  <c r="AG824" i="73"/>
  <c r="AF824" i="73"/>
  <c r="AE824" i="73"/>
  <c r="AD824" i="73"/>
  <c r="AC824" i="73"/>
  <c r="AB824" i="73"/>
  <c r="AA824" i="73"/>
  <c r="Z824" i="73"/>
  <c r="K824" i="73"/>
  <c r="G824" i="73"/>
  <c r="F824" i="73"/>
  <c r="AL823" i="73"/>
  <c r="AK823" i="73"/>
  <c r="AJ823" i="73"/>
  <c r="AI823" i="73"/>
  <c r="AH823" i="73"/>
  <c r="AG823" i="73"/>
  <c r="AF823" i="73"/>
  <c r="AE823" i="73"/>
  <c r="AD823" i="73"/>
  <c r="AC823" i="73"/>
  <c r="AA823" i="73"/>
  <c r="Z823" i="73"/>
  <c r="K823" i="73"/>
  <c r="G823" i="73"/>
  <c r="F823" i="73"/>
  <c r="H823" i="73" s="1"/>
  <c r="A823" i="73"/>
  <c r="A824" i="73" s="1"/>
  <c r="A825" i="73" s="1"/>
  <c r="A826" i="73" s="1"/>
  <c r="AL822" i="73"/>
  <c r="AK822" i="73"/>
  <c r="AJ822" i="73"/>
  <c r="AI822" i="73"/>
  <c r="AH822" i="73"/>
  <c r="AG822" i="73"/>
  <c r="AF822" i="73"/>
  <c r="AE822" i="73"/>
  <c r="AD822" i="73"/>
  <c r="AC822" i="73"/>
  <c r="AB822" i="73"/>
  <c r="AA822" i="73"/>
  <c r="Z822" i="73"/>
  <c r="P822" i="73"/>
  <c r="K822" i="73"/>
  <c r="G822" i="73"/>
  <c r="F822" i="73"/>
  <c r="H822" i="73" s="1"/>
  <c r="A822" i="73"/>
  <c r="AL821" i="73"/>
  <c r="AK821" i="73"/>
  <c r="AJ821" i="73"/>
  <c r="AI821" i="73"/>
  <c r="AH821" i="73"/>
  <c r="AG821" i="73"/>
  <c r="AF821" i="73"/>
  <c r="AE821" i="73"/>
  <c r="AD821" i="73"/>
  <c r="AC821" i="73"/>
  <c r="AA821" i="73"/>
  <c r="Z821" i="73"/>
  <c r="K821" i="73"/>
  <c r="G821" i="73"/>
  <c r="F821" i="73"/>
  <c r="H821" i="73" s="1"/>
  <c r="R813" i="73"/>
  <c r="L813" i="73"/>
  <c r="Q812" i="73"/>
  <c r="P812" i="73"/>
  <c r="Q811" i="73"/>
  <c r="P811" i="73"/>
  <c r="Q810" i="73"/>
  <c r="P810" i="73"/>
  <c r="AM809" i="73"/>
  <c r="I809" i="73" s="1"/>
  <c r="J809" i="73" s="1"/>
  <c r="Q809" i="73"/>
  <c r="P809" i="73"/>
  <c r="H809" i="73"/>
  <c r="E809" i="73"/>
  <c r="R808" i="73"/>
  <c r="L808" i="73"/>
  <c r="Q807" i="73"/>
  <c r="P807" i="73"/>
  <c r="Q806" i="73"/>
  <c r="P806" i="73"/>
  <c r="Q805" i="73"/>
  <c r="P805" i="73"/>
  <c r="AM804" i="73"/>
  <c r="I804" i="73" s="1"/>
  <c r="J804" i="73" s="1"/>
  <c r="Q804" i="73"/>
  <c r="P804" i="73"/>
  <c r="H804" i="73"/>
  <c r="E804" i="73"/>
  <c r="R803" i="73"/>
  <c r="L803" i="73"/>
  <c r="Q802" i="73"/>
  <c r="P802" i="73"/>
  <c r="Q801" i="73"/>
  <c r="P801" i="73"/>
  <c r="Q800" i="73"/>
  <c r="P800" i="73"/>
  <c r="AM799" i="73"/>
  <c r="I799" i="73" s="1"/>
  <c r="Q799" i="73"/>
  <c r="P799" i="73"/>
  <c r="H799" i="73"/>
  <c r="E799" i="73"/>
  <c r="R798" i="73"/>
  <c r="L798" i="73"/>
  <c r="Q797" i="73"/>
  <c r="P797" i="73"/>
  <c r="Q796" i="73"/>
  <c r="P796" i="73"/>
  <c r="Q795" i="73"/>
  <c r="P795" i="73"/>
  <c r="AM794" i="73"/>
  <c r="I794" i="73" s="1"/>
  <c r="Q794" i="73"/>
  <c r="P794" i="73"/>
  <c r="H794" i="73"/>
  <c r="J794" i="73" s="1"/>
  <c r="E794" i="73"/>
  <c r="A794" i="73"/>
  <c r="A799" i="73" s="1"/>
  <c r="R793" i="73"/>
  <c r="L793" i="73"/>
  <c r="Q792" i="73"/>
  <c r="P792" i="73"/>
  <c r="Q791" i="73"/>
  <c r="P791" i="73"/>
  <c r="Q790" i="73"/>
  <c r="P790" i="73"/>
  <c r="AM789" i="73"/>
  <c r="I789" i="73" s="1"/>
  <c r="Q789" i="73"/>
  <c r="P789" i="73"/>
  <c r="H789" i="73"/>
  <c r="E789" i="73"/>
  <c r="AB783" i="73"/>
  <c r="AM783" i="73" s="1"/>
  <c r="I783" i="73" s="1"/>
  <c r="Q783" i="73"/>
  <c r="P783" i="73"/>
  <c r="J783" i="73"/>
  <c r="H783" i="73"/>
  <c r="E783" i="73"/>
  <c r="AB782" i="73"/>
  <c r="AM782" i="73" s="1"/>
  <c r="I782" i="73" s="1"/>
  <c r="J782" i="73" s="1"/>
  <c r="P782" i="73"/>
  <c r="H782" i="73"/>
  <c r="E782" i="73"/>
  <c r="AB781" i="73"/>
  <c r="AM781" i="73" s="1"/>
  <c r="I781" i="73" s="1"/>
  <c r="P781" i="73"/>
  <c r="H781" i="73"/>
  <c r="E781" i="73"/>
  <c r="AB780" i="73"/>
  <c r="AM780" i="73" s="1"/>
  <c r="I780" i="73" s="1"/>
  <c r="P780" i="73"/>
  <c r="H780" i="73"/>
  <c r="E780" i="73"/>
  <c r="AB779" i="73"/>
  <c r="AM779" i="73" s="1"/>
  <c r="I779" i="73" s="1"/>
  <c r="P779" i="73"/>
  <c r="H779" i="73"/>
  <c r="E779" i="73"/>
  <c r="AB778" i="73"/>
  <c r="AM778" i="73" s="1"/>
  <c r="I778" i="73" s="1"/>
  <c r="P778" i="73"/>
  <c r="H778" i="73"/>
  <c r="E778" i="73"/>
  <c r="AB777" i="73"/>
  <c r="AM777" i="73" s="1"/>
  <c r="I777" i="73" s="1"/>
  <c r="J777" i="73" s="1"/>
  <c r="P777" i="73"/>
  <c r="H777" i="73"/>
  <c r="E777" i="73"/>
  <c r="R776" i="73"/>
  <c r="L776" i="73"/>
  <c r="Q775" i="73"/>
  <c r="P775" i="73"/>
  <c r="Q774" i="73"/>
  <c r="P774" i="73"/>
  <c r="Q773" i="73"/>
  <c r="P773" i="73"/>
  <c r="Q772" i="73"/>
  <c r="P772" i="73"/>
  <c r="Q771" i="73"/>
  <c r="P771" i="73"/>
  <c r="AB770" i="73"/>
  <c r="AM770" i="73" s="1"/>
  <c r="I770" i="73" s="1"/>
  <c r="W770" i="73"/>
  <c r="Q770" i="73"/>
  <c r="P770" i="73"/>
  <c r="H770" i="73"/>
  <c r="E770" i="73"/>
  <c r="R769" i="73"/>
  <c r="L769" i="73"/>
  <c r="Q768" i="73"/>
  <c r="P768" i="73"/>
  <c r="P767" i="73"/>
  <c r="P765" i="73"/>
  <c r="P764" i="73"/>
  <c r="AM763" i="73"/>
  <c r="AB763" i="73"/>
  <c r="W763" i="73"/>
  <c r="P763" i="73"/>
  <c r="I763" i="73"/>
  <c r="H763" i="73"/>
  <c r="E763" i="73"/>
  <c r="R762" i="73"/>
  <c r="L762" i="73"/>
  <c r="Q761" i="73"/>
  <c r="P761" i="73"/>
  <c r="Q760" i="73"/>
  <c r="P760" i="73"/>
  <c r="P759" i="73"/>
  <c r="P758" i="73"/>
  <c r="P757" i="73"/>
  <c r="AM756" i="73"/>
  <c r="AB756" i="73"/>
  <c r="W756" i="73"/>
  <c r="P756" i="73"/>
  <c r="I756" i="73"/>
  <c r="H756" i="73"/>
  <c r="J756" i="73" s="1"/>
  <c r="E756" i="73"/>
  <c r="R755" i="73"/>
  <c r="L755" i="73"/>
  <c r="Q754" i="73"/>
  <c r="P754" i="73"/>
  <c r="Q753" i="73"/>
  <c r="P753" i="73"/>
  <c r="Q752" i="73"/>
  <c r="P752" i="73"/>
  <c r="Q751" i="73"/>
  <c r="P751" i="73"/>
  <c r="Q750" i="73"/>
  <c r="P750" i="73"/>
  <c r="AM749" i="73"/>
  <c r="I749" i="73" s="1"/>
  <c r="J749" i="73" s="1"/>
  <c r="AB749" i="73"/>
  <c r="W749" i="73"/>
  <c r="Q749" i="73"/>
  <c r="P749" i="73"/>
  <c r="H749" i="73"/>
  <c r="E749" i="73"/>
  <c r="R748" i="73"/>
  <c r="P876" i="73" s="1"/>
  <c r="L748" i="73"/>
  <c r="Q747" i="73"/>
  <c r="P747" i="73"/>
  <c r="P746" i="73"/>
  <c r="P745" i="73"/>
  <c r="P744" i="73"/>
  <c r="P743" i="73"/>
  <c r="AB742" i="73"/>
  <c r="AM742" i="73" s="1"/>
  <c r="I742" i="73" s="1"/>
  <c r="W742" i="73"/>
  <c r="P742" i="73"/>
  <c r="H742" i="73"/>
  <c r="J742" i="73" s="1"/>
  <c r="E742" i="73"/>
  <c r="R741" i="73"/>
  <c r="L741" i="73"/>
  <c r="Q740" i="73"/>
  <c r="P740" i="73"/>
  <c r="Q739" i="73"/>
  <c r="P739" i="73"/>
  <c r="Q738" i="73"/>
  <c r="P738" i="73"/>
  <c r="Q737" i="73"/>
  <c r="P737" i="73"/>
  <c r="Q736" i="73"/>
  <c r="P736" i="73"/>
  <c r="AM735" i="73"/>
  <c r="I735" i="73" s="1"/>
  <c r="AB735" i="73"/>
  <c r="W735" i="73"/>
  <c r="Q735" i="73"/>
  <c r="P735" i="73"/>
  <c r="H735" i="73"/>
  <c r="J735" i="73" s="1"/>
  <c r="E735" i="73"/>
  <c r="R734" i="73"/>
  <c r="P874" i="73" s="1"/>
  <c r="L734" i="73"/>
  <c r="Q733" i="73"/>
  <c r="P733" i="73"/>
  <c r="Q732" i="73"/>
  <c r="P732" i="73"/>
  <c r="Q731" i="73"/>
  <c r="P731" i="73"/>
  <c r="Q730" i="73"/>
  <c r="P730" i="73"/>
  <c r="P729" i="73"/>
  <c r="AB728" i="73"/>
  <c r="AM728" i="73" s="1"/>
  <c r="I728" i="73" s="1"/>
  <c r="W728" i="73"/>
  <c r="Q728" i="73"/>
  <c r="P728" i="73"/>
  <c r="H728" i="73"/>
  <c r="E728" i="73"/>
  <c r="R727" i="73"/>
  <c r="L727" i="73"/>
  <c r="Q726" i="73"/>
  <c r="P726" i="73"/>
  <c r="P725" i="73"/>
  <c r="Q724" i="73"/>
  <c r="P724" i="73"/>
  <c r="P723" i="73"/>
  <c r="P722" i="73"/>
  <c r="AB721" i="73"/>
  <c r="AM721" i="73" s="1"/>
  <c r="I721" i="73" s="1"/>
  <c r="J721" i="73" s="1"/>
  <c r="W721" i="73"/>
  <c r="P721" i="73"/>
  <c r="H721" i="73"/>
  <c r="R720" i="73"/>
  <c r="L720" i="73"/>
  <c r="Q719" i="73"/>
  <c r="P719" i="73"/>
  <c r="Q718" i="73"/>
  <c r="P718" i="73"/>
  <c r="Q717" i="73"/>
  <c r="P717" i="73"/>
  <c r="Q716" i="73"/>
  <c r="P716" i="73"/>
  <c r="Q715" i="73"/>
  <c r="P715" i="73"/>
  <c r="AM714" i="73"/>
  <c r="I714" i="73" s="1"/>
  <c r="AB714" i="73"/>
  <c r="W714" i="73"/>
  <c r="Q714" i="73"/>
  <c r="P714" i="73"/>
  <c r="H714" i="73"/>
  <c r="E714" i="73"/>
  <c r="A714" i="73"/>
  <c r="A721" i="73" s="1"/>
  <c r="A728" i="73" s="1"/>
  <c r="A735" i="73" s="1"/>
  <c r="A742" i="73" s="1"/>
  <c r="A749" i="73" s="1"/>
  <c r="A756" i="73" s="1"/>
  <c r="A763" i="73" s="1"/>
  <c r="A770" i="73" s="1"/>
  <c r="A777" i="73" s="1"/>
  <c r="A778" i="73" s="1"/>
  <c r="A779" i="73" s="1"/>
  <c r="A780" i="73" s="1"/>
  <c r="A781" i="73" s="1"/>
  <c r="A782" i="73" s="1"/>
  <c r="A783" i="73" s="1"/>
  <c r="R713" i="73"/>
  <c r="P871" i="73" s="1"/>
  <c r="L713" i="73"/>
  <c r="Q712" i="73"/>
  <c r="P712" i="73"/>
  <c r="Q711" i="73"/>
  <c r="P711" i="73"/>
  <c r="Q710" i="73"/>
  <c r="P710" i="73"/>
  <c r="P709" i="73"/>
  <c r="AB707" i="73"/>
  <c r="AM707" i="73" s="1"/>
  <c r="I707" i="73" s="1"/>
  <c r="J707" i="73" s="1"/>
  <c r="W707" i="73"/>
  <c r="P707" i="73"/>
  <c r="H707" i="73"/>
  <c r="E707" i="73"/>
  <c r="R705" i="73"/>
  <c r="P869" i="73" s="1"/>
  <c r="L705" i="73"/>
  <c r="Q704" i="73"/>
  <c r="P704" i="73"/>
  <c r="Q703" i="73"/>
  <c r="P703" i="73"/>
  <c r="Q702" i="73"/>
  <c r="P702" i="73"/>
  <c r="Q701" i="73"/>
  <c r="P701" i="73"/>
  <c r="AB700" i="73"/>
  <c r="AM700" i="73" s="1"/>
  <c r="I700" i="73" s="1"/>
  <c r="W700" i="73"/>
  <c r="Q700" i="73"/>
  <c r="P700" i="73"/>
  <c r="H700" i="73"/>
  <c r="E700" i="73"/>
  <c r="R699" i="73"/>
  <c r="P868" i="73" s="1"/>
  <c r="L699" i="73"/>
  <c r="Q698" i="73"/>
  <c r="P698" i="73"/>
  <c r="Q697" i="73"/>
  <c r="P697" i="73"/>
  <c r="P696" i="73"/>
  <c r="P695" i="73"/>
  <c r="AB694" i="73"/>
  <c r="AM694" i="73" s="1"/>
  <c r="I694" i="73" s="1"/>
  <c r="W694" i="73"/>
  <c r="P694" i="73"/>
  <c r="H694" i="73"/>
  <c r="E694" i="73"/>
  <c r="R693" i="73"/>
  <c r="L693" i="73"/>
  <c r="Q692" i="73"/>
  <c r="P692" i="73"/>
  <c r="Q691" i="73"/>
  <c r="P691" i="73"/>
  <c r="Q690" i="73"/>
  <c r="P690" i="73"/>
  <c r="Q689" i="73"/>
  <c r="P689" i="73"/>
  <c r="AB688" i="73"/>
  <c r="AM688" i="73" s="1"/>
  <c r="I688" i="73" s="1"/>
  <c r="W688" i="73"/>
  <c r="Q688" i="73"/>
  <c r="P688" i="73"/>
  <c r="H688" i="73"/>
  <c r="J688" i="73" s="1"/>
  <c r="E688" i="73"/>
  <c r="R687" i="73"/>
  <c r="P866" i="73" s="1"/>
  <c r="L687" i="73"/>
  <c r="Q686" i="73"/>
  <c r="P686" i="73"/>
  <c r="Q685" i="73"/>
  <c r="P685" i="73"/>
  <c r="Q684" i="73"/>
  <c r="P684" i="73"/>
  <c r="Q683" i="73"/>
  <c r="P683" i="73"/>
  <c r="AM682" i="73"/>
  <c r="I682" i="73" s="1"/>
  <c r="AB682" i="73"/>
  <c r="W682" i="73"/>
  <c r="P682" i="73"/>
  <c r="H682" i="73"/>
  <c r="E682" i="73"/>
  <c r="R681" i="73"/>
  <c r="L681" i="73"/>
  <c r="Q680" i="73"/>
  <c r="P680" i="73"/>
  <c r="P679" i="73"/>
  <c r="P678" i="73"/>
  <c r="Q677" i="73"/>
  <c r="P677" i="73"/>
  <c r="AB676" i="73"/>
  <c r="AM676" i="73" s="1"/>
  <c r="I676" i="73" s="1"/>
  <c r="W676" i="73"/>
  <c r="P676" i="73"/>
  <c r="H676" i="73"/>
  <c r="J676" i="73" s="1"/>
  <c r="E676" i="73"/>
  <c r="R675" i="73"/>
  <c r="P864" i="73" s="1"/>
  <c r="L675" i="73"/>
  <c r="Q674" i="73"/>
  <c r="P674" i="73"/>
  <c r="Q673" i="73"/>
  <c r="P673" i="73"/>
  <c r="Q672" i="73"/>
  <c r="P672" i="73"/>
  <c r="Q671" i="73"/>
  <c r="P671" i="73"/>
  <c r="AB670" i="73"/>
  <c r="AM670" i="73" s="1"/>
  <c r="I670" i="73" s="1"/>
  <c r="J670" i="73" s="1"/>
  <c r="W670" i="73"/>
  <c r="Q670" i="73"/>
  <c r="P670" i="73"/>
  <c r="H670" i="73"/>
  <c r="E670" i="73"/>
  <c r="R669" i="73"/>
  <c r="P863" i="73" s="1"/>
  <c r="L669" i="73"/>
  <c r="Q668" i="73"/>
  <c r="P668" i="73"/>
  <c r="Q667" i="73"/>
  <c r="P667" i="73"/>
  <c r="Q666" i="73"/>
  <c r="P666" i="73"/>
  <c r="Q665" i="73"/>
  <c r="P665" i="73"/>
  <c r="AM664" i="73"/>
  <c r="I664" i="73" s="1"/>
  <c r="AB664" i="73"/>
  <c r="W664" i="73"/>
  <c r="Q664" i="73"/>
  <c r="P664" i="73"/>
  <c r="H664" i="73"/>
  <c r="E664" i="73"/>
  <c r="R663" i="73"/>
  <c r="L663" i="73"/>
  <c r="Q662" i="73"/>
  <c r="P662" i="73"/>
  <c r="Q661" i="73"/>
  <c r="P661" i="73"/>
  <c r="P660" i="73"/>
  <c r="P659" i="73"/>
  <c r="AM658" i="73"/>
  <c r="I658" i="73" s="1"/>
  <c r="AB658" i="73"/>
  <c r="W658" i="73"/>
  <c r="P658" i="73"/>
  <c r="H658" i="73"/>
  <c r="E658" i="73"/>
  <c r="R657" i="73"/>
  <c r="L657" i="73"/>
  <c r="Q656" i="73"/>
  <c r="P656" i="73"/>
  <c r="Q655" i="73"/>
  <c r="P655" i="73"/>
  <c r="Q654" i="73"/>
  <c r="P654" i="73"/>
  <c r="Q653" i="73"/>
  <c r="P653" i="73"/>
  <c r="AB652" i="73"/>
  <c r="AM652" i="73" s="1"/>
  <c r="I652" i="73" s="1"/>
  <c r="W652" i="73"/>
  <c r="Q652" i="73"/>
  <c r="P652" i="73"/>
  <c r="H652" i="73"/>
  <c r="E652" i="73"/>
  <c r="R651" i="73"/>
  <c r="L651" i="73"/>
  <c r="Q650" i="73"/>
  <c r="P650" i="73"/>
  <c r="Q649" i="73"/>
  <c r="P649" i="73"/>
  <c r="Q648" i="73"/>
  <c r="P648" i="73"/>
  <c r="Q647" i="73"/>
  <c r="P647" i="73"/>
  <c r="AB646" i="73"/>
  <c r="AM646" i="73" s="1"/>
  <c r="I646" i="73" s="1"/>
  <c r="W646" i="73"/>
  <c r="Q646" i="73"/>
  <c r="P646" i="73"/>
  <c r="H646" i="73"/>
  <c r="E646" i="73"/>
  <c r="R645" i="73"/>
  <c r="L645" i="73"/>
  <c r="Q644" i="73"/>
  <c r="P644" i="73"/>
  <c r="Q643" i="73"/>
  <c r="P643" i="73"/>
  <c r="P642" i="73"/>
  <c r="P641" i="73"/>
  <c r="AB640" i="73"/>
  <c r="AM640" i="73" s="1"/>
  <c r="I640" i="73" s="1"/>
  <c r="W640" i="73"/>
  <c r="P640" i="73"/>
  <c r="H640" i="73"/>
  <c r="E640" i="73"/>
  <c r="A640" i="73"/>
  <c r="A646" i="73" s="1"/>
  <c r="A652" i="73" s="1"/>
  <c r="A658" i="73" s="1"/>
  <c r="A664" i="73" s="1"/>
  <c r="A670" i="73" s="1"/>
  <c r="A676" i="73" s="1"/>
  <c r="A682" i="73" s="1"/>
  <c r="A688" i="73" s="1"/>
  <c r="A694" i="73" s="1"/>
  <c r="A700" i="73" s="1"/>
  <c r="R639" i="73"/>
  <c r="L639" i="73"/>
  <c r="P638" i="73"/>
  <c r="P637" i="73"/>
  <c r="P635" i="73"/>
  <c r="AB634" i="73"/>
  <c r="AM634" i="73" s="1"/>
  <c r="I634" i="73" s="1"/>
  <c r="W634" i="73"/>
  <c r="P634" i="73"/>
  <c r="H634" i="73"/>
  <c r="J634" i="73" s="1"/>
  <c r="E634" i="73"/>
  <c r="R632" i="73"/>
  <c r="L632" i="73"/>
  <c r="Q631" i="73"/>
  <c r="P631" i="73"/>
  <c r="Q630" i="73"/>
  <c r="P630" i="73"/>
  <c r="Q629" i="73"/>
  <c r="P629" i="73"/>
  <c r="Q628" i="73"/>
  <c r="P628" i="73"/>
  <c r="AB627" i="73"/>
  <c r="AM627" i="73" s="1"/>
  <c r="I627" i="73" s="1"/>
  <c r="Q627" i="73"/>
  <c r="P627" i="73"/>
  <c r="H627" i="73"/>
  <c r="AW627" i="73" s="1"/>
  <c r="E627" i="73"/>
  <c r="R626" i="73"/>
  <c r="P855" i="73" s="1"/>
  <c r="L626" i="73"/>
  <c r="Q625" i="73"/>
  <c r="P625" i="73"/>
  <c r="Q624" i="73"/>
  <c r="P624" i="73"/>
  <c r="Q623" i="73"/>
  <c r="P623" i="73"/>
  <c r="Q622" i="73"/>
  <c r="P622" i="73"/>
  <c r="AM621" i="73"/>
  <c r="I621" i="73" s="1"/>
  <c r="AB621" i="73"/>
  <c r="Q621" i="73"/>
  <c r="P621" i="73"/>
  <c r="H621" i="73"/>
  <c r="AW621" i="73" s="1"/>
  <c r="E621" i="73"/>
  <c r="R620" i="73"/>
  <c r="L620" i="73"/>
  <c r="Q619" i="73"/>
  <c r="P619" i="73"/>
  <c r="Q618" i="73"/>
  <c r="P618" i="73"/>
  <c r="Q617" i="73"/>
  <c r="P617" i="73"/>
  <c r="Q616" i="73"/>
  <c r="P616" i="73"/>
  <c r="AB615" i="73"/>
  <c r="AM615" i="73" s="1"/>
  <c r="I615" i="73" s="1"/>
  <c r="Q615" i="73"/>
  <c r="P615" i="73"/>
  <c r="H615" i="73"/>
  <c r="J615" i="73" s="1"/>
  <c r="E615" i="73"/>
  <c r="R614" i="73"/>
  <c r="L614" i="73"/>
  <c r="P613" i="73"/>
  <c r="P612" i="73"/>
  <c r="P611" i="73"/>
  <c r="P610" i="73"/>
  <c r="AB609" i="73"/>
  <c r="AM609" i="73" s="1"/>
  <c r="I609" i="73" s="1"/>
  <c r="P609" i="73"/>
  <c r="H609" i="73"/>
  <c r="AW609" i="73" s="1"/>
  <c r="E609" i="73"/>
  <c r="R608" i="73"/>
  <c r="L608" i="73"/>
  <c r="Q607" i="73"/>
  <c r="P607" i="73"/>
  <c r="Q606" i="73"/>
  <c r="P606" i="73"/>
  <c r="Q605" i="73"/>
  <c r="P605" i="73"/>
  <c r="Q604" i="73"/>
  <c r="P604" i="73"/>
  <c r="AB603" i="73"/>
  <c r="AM603" i="73" s="1"/>
  <c r="I603" i="73" s="1"/>
  <c r="P603" i="73"/>
  <c r="H603" i="73"/>
  <c r="AW603" i="73" s="1"/>
  <c r="E603" i="73"/>
  <c r="R602" i="73"/>
  <c r="L602" i="73"/>
  <c r="Q601" i="73"/>
  <c r="P601" i="73"/>
  <c r="Q600" i="73"/>
  <c r="P600" i="73"/>
  <c r="Q599" i="73"/>
  <c r="P599" i="73"/>
  <c r="P598" i="73"/>
  <c r="AB597" i="73"/>
  <c r="AM597" i="73" s="1"/>
  <c r="P597" i="73"/>
  <c r="I597" i="73"/>
  <c r="H597" i="73"/>
  <c r="E597" i="73"/>
  <c r="R596" i="73"/>
  <c r="L596" i="73"/>
  <c r="Q595" i="73"/>
  <c r="P595" i="73"/>
  <c r="P594" i="73"/>
  <c r="P593" i="73"/>
  <c r="P592" i="73"/>
  <c r="AW591" i="73"/>
  <c r="AB591" i="73"/>
  <c r="AM591" i="73" s="1"/>
  <c r="I591" i="73" s="1"/>
  <c r="P591" i="73"/>
  <c r="H591" i="73"/>
  <c r="E591" i="73"/>
  <c r="R590" i="73"/>
  <c r="L590" i="73"/>
  <c r="Q589" i="73"/>
  <c r="P589" i="73"/>
  <c r="Q588" i="73"/>
  <c r="P588" i="73"/>
  <c r="Q587" i="73"/>
  <c r="P587" i="73"/>
  <c r="Q586" i="73"/>
  <c r="P586" i="73"/>
  <c r="AW585" i="73"/>
  <c r="AB585" i="73"/>
  <c r="AM585" i="73" s="1"/>
  <c r="I585" i="73" s="1"/>
  <c r="Q585" i="73"/>
  <c r="P585" i="73"/>
  <c r="H585" i="73"/>
  <c r="E585" i="73"/>
  <c r="R584" i="73"/>
  <c r="P848" i="73" s="1"/>
  <c r="L584" i="73"/>
  <c r="Q583" i="73"/>
  <c r="P583" i="73"/>
  <c r="Q582" i="73"/>
  <c r="P582" i="73"/>
  <c r="P581" i="73"/>
  <c r="P580" i="73"/>
  <c r="AB579" i="73"/>
  <c r="AM579" i="73" s="1"/>
  <c r="I579" i="73" s="1"/>
  <c r="J579" i="73" s="1"/>
  <c r="P579" i="73"/>
  <c r="H579" i="73"/>
  <c r="AW579" i="73" s="1"/>
  <c r="E579" i="73"/>
  <c r="R578" i="73"/>
  <c r="P847" i="73" s="1"/>
  <c r="L578" i="73"/>
  <c r="Q577" i="73"/>
  <c r="P577" i="73"/>
  <c r="P575" i="73"/>
  <c r="P574" i="73"/>
  <c r="AB573" i="73"/>
  <c r="AM573" i="73" s="1"/>
  <c r="I573" i="73" s="1"/>
  <c r="P573" i="73"/>
  <c r="H573" i="73"/>
  <c r="E573" i="73"/>
  <c r="R572" i="73"/>
  <c r="L572" i="73"/>
  <c r="Q571" i="73"/>
  <c r="P571" i="73"/>
  <c r="D571" i="73"/>
  <c r="Q570" i="73"/>
  <c r="P570" i="73"/>
  <c r="P569" i="73"/>
  <c r="P568" i="73"/>
  <c r="AB567" i="73"/>
  <c r="AM567" i="73" s="1"/>
  <c r="I567" i="73" s="1"/>
  <c r="P567" i="73"/>
  <c r="H567" i="73"/>
  <c r="J567" i="73" s="1"/>
  <c r="E567" i="73"/>
  <c r="R566" i="73"/>
  <c r="L566" i="73"/>
  <c r="Q565" i="73"/>
  <c r="P565" i="73"/>
  <c r="D565" i="73"/>
  <c r="Q564" i="73"/>
  <c r="P564" i="73"/>
  <c r="Q563" i="73"/>
  <c r="P563" i="73"/>
  <c r="Q562" i="73"/>
  <c r="P562" i="73"/>
  <c r="AB561" i="73"/>
  <c r="AM561" i="73" s="1"/>
  <c r="I561" i="73" s="1"/>
  <c r="P561" i="73"/>
  <c r="H561" i="73"/>
  <c r="E561" i="73"/>
  <c r="R560" i="73"/>
  <c r="L560" i="73"/>
  <c r="Q559" i="73"/>
  <c r="P559" i="73"/>
  <c r="Q558" i="73"/>
  <c r="P558" i="73"/>
  <c r="Q557" i="73"/>
  <c r="P557" i="73"/>
  <c r="P556" i="73"/>
  <c r="AW555" i="73"/>
  <c r="AM555" i="73"/>
  <c r="I555" i="73" s="1"/>
  <c r="AB555" i="73"/>
  <c r="P555" i="73"/>
  <c r="H555" i="73"/>
  <c r="E555" i="73"/>
  <c r="R554" i="73"/>
  <c r="L554" i="73"/>
  <c r="P553" i="73"/>
  <c r="P552" i="73"/>
  <c r="P551" i="73"/>
  <c r="P550" i="73"/>
  <c r="AM549" i="73"/>
  <c r="AB549" i="73"/>
  <c r="P549" i="73"/>
  <c r="I549" i="73"/>
  <c r="H549" i="73"/>
  <c r="AW549" i="73" s="1"/>
  <c r="E549" i="73"/>
  <c r="R548" i="73"/>
  <c r="L548" i="73"/>
  <c r="Q547" i="73"/>
  <c r="P547" i="73"/>
  <c r="Q546" i="73"/>
  <c r="P546" i="73"/>
  <c r="Q545" i="73"/>
  <c r="P545" i="73"/>
  <c r="Q544" i="73"/>
  <c r="P544" i="73"/>
  <c r="AB543" i="73"/>
  <c r="AM543" i="73" s="1"/>
  <c r="I543" i="73" s="1"/>
  <c r="Q543" i="73"/>
  <c r="P543" i="73"/>
  <c r="H543" i="73"/>
  <c r="E543" i="73"/>
  <c r="R542" i="73"/>
  <c r="L542" i="73"/>
  <c r="Q541" i="73"/>
  <c r="P541" i="73"/>
  <c r="P540" i="73"/>
  <c r="P539" i="73"/>
  <c r="P538" i="73"/>
  <c r="AW537" i="73"/>
  <c r="AB537" i="73"/>
  <c r="AM537" i="73" s="1"/>
  <c r="I537" i="73" s="1"/>
  <c r="P537" i="73"/>
  <c r="H537" i="73"/>
  <c r="E537" i="73"/>
  <c r="R536" i="73"/>
  <c r="L536" i="73"/>
  <c r="Q535" i="73"/>
  <c r="P535" i="73"/>
  <c r="Q534" i="73"/>
  <c r="P534" i="73"/>
  <c r="P533" i="73"/>
  <c r="P532" i="73"/>
  <c r="AB531" i="73"/>
  <c r="AM531" i="73" s="1"/>
  <c r="I531" i="73" s="1"/>
  <c r="P531" i="73"/>
  <c r="H531" i="73"/>
  <c r="AW531" i="73" s="1"/>
  <c r="E531" i="73"/>
  <c r="R530" i="73"/>
  <c r="L530" i="73"/>
  <c r="Q529" i="73"/>
  <c r="P529" i="73"/>
  <c r="Q528" i="73"/>
  <c r="P528" i="73"/>
  <c r="P527" i="73"/>
  <c r="P526" i="73"/>
  <c r="AB525" i="73"/>
  <c r="AM525" i="73" s="1"/>
  <c r="I525" i="73" s="1"/>
  <c r="P525" i="73"/>
  <c r="H525" i="73"/>
  <c r="AW525" i="73" s="1"/>
  <c r="E525" i="73"/>
  <c r="R524" i="73"/>
  <c r="L524" i="73"/>
  <c r="Q523" i="73"/>
  <c r="P523" i="73"/>
  <c r="Q522" i="73"/>
  <c r="P522" i="73"/>
  <c r="Q521" i="73"/>
  <c r="P521" i="73"/>
  <c r="Q520" i="73"/>
  <c r="P520" i="73"/>
  <c r="AB519" i="73"/>
  <c r="AM519" i="73" s="1"/>
  <c r="I519" i="73" s="1"/>
  <c r="Q519" i="73"/>
  <c r="P519" i="73"/>
  <c r="H519" i="73"/>
  <c r="J519" i="73" s="1"/>
  <c r="E519" i="73"/>
  <c r="R518" i="73"/>
  <c r="P837" i="73" s="1"/>
  <c r="L518" i="73"/>
  <c r="Q517" i="73"/>
  <c r="P517" i="73"/>
  <c r="Q516" i="73"/>
  <c r="P516" i="73"/>
  <c r="Q515" i="73"/>
  <c r="P515" i="73"/>
  <c r="Q514" i="73"/>
  <c r="P514" i="73"/>
  <c r="AB513" i="73"/>
  <c r="AM513" i="73" s="1"/>
  <c r="I513" i="73" s="1"/>
  <c r="J513" i="73" s="1"/>
  <c r="Q513" i="73"/>
  <c r="P513" i="73"/>
  <c r="H513" i="73"/>
  <c r="AW513" i="73" s="1"/>
  <c r="E513" i="73"/>
  <c r="R512" i="73"/>
  <c r="L512" i="73"/>
  <c r="Q511" i="73"/>
  <c r="P511" i="73"/>
  <c r="Q510" i="73"/>
  <c r="P510" i="73"/>
  <c r="P509" i="73"/>
  <c r="P508" i="73"/>
  <c r="AB507" i="73"/>
  <c r="AM507" i="73" s="1"/>
  <c r="I507" i="73" s="1"/>
  <c r="P507" i="73"/>
  <c r="H507" i="73"/>
  <c r="AW507" i="73" s="1"/>
  <c r="E507" i="73"/>
  <c r="R506" i="73"/>
  <c r="L506" i="73"/>
  <c r="Q505" i="73"/>
  <c r="P505" i="73"/>
  <c r="Q504" i="73"/>
  <c r="P504" i="73"/>
  <c r="Q503" i="73"/>
  <c r="P503" i="73"/>
  <c r="Q502" i="73"/>
  <c r="P502" i="73"/>
  <c r="AM501" i="73"/>
  <c r="I501" i="73" s="1"/>
  <c r="AB501" i="73"/>
  <c r="Q501" i="73"/>
  <c r="P501" i="73"/>
  <c r="H501" i="73"/>
  <c r="E501" i="73"/>
  <c r="R500" i="73"/>
  <c r="P834" i="73" s="1"/>
  <c r="L500" i="73"/>
  <c r="Q499" i="73"/>
  <c r="P499" i="73"/>
  <c r="Q498" i="73"/>
  <c r="P498" i="73"/>
  <c r="Q497" i="73"/>
  <c r="P497" i="73"/>
  <c r="Q496" i="73"/>
  <c r="P496" i="73"/>
  <c r="AW495" i="73"/>
  <c r="AB495" i="73"/>
  <c r="AM495" i="73" s="1"/>
  <c r="I495" i="73" s="1"/>
  <c r="Q495" i="73"/>
  <c r="P495" i="73"/>
  <c r="H495" i="73"/>
  <c r="E495" i="73"/>
  <c r="R494" i="73"/>
  <c r="L494" i="73"/>
  <c r="Q493" i="73"/>
  <c r="P493" i="73"/>
  <c r="P492" i="73"/>
  <c r="P491" i="73"/>
  <c r="P490" i="73"/>
  <c r="AW489" i="73"/>
  <c r="AB489" i="73"/>
  <c r="AM489" i="73" s="1"/>
  <c r="I489" i="73" s="1"/>
  <c r="P489" i="73"/>
  <c r="H489" i="73"/>
  <c r="E489" i="73"/>
  <c r="R488" i="73"/>
  <c r="L488" i="73"/>
  <c r="Q487" i="73"/>
  <c r="P487" i="73"/>
  <c r="Q486" i="73"/>
  <c r="P486" i="73"/>
  <c r="Q485" i="73"/>
  <c r="P485" i="73"/>
  <c r="Q484" i="73"/>
  <c r="P484" i="73"/>
  <c r="AB483" i="73"/>
  <c r="AM483" i="73" s="1"/>
  <c r="I483" i="73" s="1"/>
  <c r="J483" i="73" s="1"/>
  <c r="Q483" i="73"/>
  <c r="P483" i="73"/>
  <c r="H483" i="73"/>
  <c r="AW483" i="73" s="1"/>
  <c r="E483" i="73"/>
  <c r="R482" i="73"/>
  <c r="L482" i="73"/>
  <c r="Q481" i="73"/>
  <c r="P481" i="73"/>
  <c r="Q480" i="73"/>
  <c r="P480" i="73"/>
  <c r="P478" i="73"/>
  <c r="AB477" i="73"/>
  <c r="AM477" i="73" s="1"/>
  <c r="I477" i="73" s="1"/>
  <c r="P477" i="73"/>
  <c r="H477" i="73"/>
  <c r="E477" i="73"/>
  <c r="R476" i="73"/>
  <c r="P830" i="73" s="1"/>
  <c r="L476" i="73"/>
  <c r="Q475" i="73"/>
  <c r="P475" i="73"/>
  <c r="P474" i="73"/>
  <c r="P473" i="73"/>
  <c r="P472" i="73"/>
  <c r="AW471" i="73"/>
  <c r="AB471" i="73"/>
  <c r="AM471" i="73" s="1"/>
  <c r="I471" i="73" s="1"/>
  <c r="P471" i="73"/>
  <c r="H471" i="73"/>
  <c r="E471" i="73"/>
  <c r="R470" i="73"/>
  <c r="L470" i="73"/>
  <c r="Q469" i="73"/>
  <c r="P469" i="73"/>
  <c r="Q468" i="73"/>
  <c r="P468" i="73"/>
  <c r="P467" i="73"/>
  <c r="P466" i="73"/>
  <c r="AB465" i="73"/>
  <c r="AM465" i="73" s="1"/>
  <c r="I465" i="73" s="1"/>
  <c r="P465" i="73"/>
  <c r="H465" i="73"/>
  <c r="AW465" i="73" s="1"/>
  <c r="E465" i="73"/>
  <c r="R464" i="73"/>
  <c r="P828" i="73" s="1"/>
  <c r="L464" i="73"/>
  <c r="Q463" i="73"/>
  <c r="P463" i="73"/>
  <c r="Q462" i="73"/>
  <c r="P462" i="73"/>
  <c r="Q461" i="73"/>
  <c r="P461" i="73"/>
  <c r="P460" i="73"/>
  <c r="AM459" i="73"/>
  <c r="AB459" i="73"/>
  <c r="P459" i="73"/>
  <c r="I459" i="73"/>
  <c r="H459" i="73"/>
  <c r="AW459" i="73" s="1"/>
  <c r="E459" i="73"/>
  <c r="R458" i="73"/>
  <c r="L458" i="73"/>
  <c r="AM453" i="73"/>
  <c r="AB453" i="73"/>
  <c r="I453" i="73"/>
  <c r="H453" i="73"/>
  <c r="AW453" i="73" s="1"/>
  <c r="E453" i="73"/>
  <c r="R452" i="73"/>
  <c r="P826" i="73" s="1"/>
  <c r="L452" i="73"/>
  <c r="Q451" i="73"/>
  <c r="P451" i="73"/>
  <c r="Q450" i="73"/>
  <c r="P450" i="73"/>
  <c r="Q449" i="73"/>
  <c r="P449" i="73"/>
  <c r="AM447" i="73"/>
  <c r="AB447" i="73"/>
  <c r="P447" i="73"/>
  <c r="I447" i="73"/>
  <c r="H447" i="73"/>
  <c r="E447" i="73"/>
  <c r="R446" i="73"/>
  <c r="L446" i="73"/>
  <c r="Q445" i="73"/>
  <c r="P445" i="73"/>
  <c r="Q444" i="73"/>
  <c r="P444" i="73"/>
  <c r="Q443" i="73"/>
  <c r="P443" i="73"/>
  <c r="P442" i="73"/>
  <c r="AM441" i="73"/>
  <c r="I441" i="73" s="1"/>
  <c r="J441" i="73" s="1"/>
  <c r="AB441" i="73"/>
  <c r="P441" i="73"/>
  <c r="H441" i="73"/>
  <c r="AW441" i="73" s="1"/>
  <c r="E441" i="73"/>
  <c r="R440" i="73"/>
  <c r="L440" i="73"/>
  <c r="Q439" i="73"/>
  <c r="P439" i="73"/>
  <c r="Q438" i="73"/>
  <c r="P438" i="73"/>
  <c r="P437" i="73"/>
  <c r="P436" i="73"/>
  <c r="AM435" i="73"/>
  <c r="I435" i="73" s="1"/>
  <c r="AB435" i="73"/>
  <c r="P435" i="73"/>
  <c r="H435" i="73"/>
  <c r="AW435" i="73" s="1"/>
  <c r="E435" i="73"/>
  <c r="R434" i="73"/>
  <c r="L434" i="73"/>
  <c r="Q433" i="73"/>
  <c r="P433" i="73"/>
  <c r="Q432" i="73"/>
  <c r="P432" i="73"/>
  <c r="Q431" i="73"/>
  <c r="P431" i="73"/>
  <c r="AM429" i="73"/>
  <c r="I429" i="73" s="1"/>
  <c r="AB429" i="73"/>
  <c r="P429" i="73"/>
  <c r="H429" i="73"/>
  <c r="E429" i="73"/>
  <c r="R428" i="73"/>
  <c r="L428" i="73"/>
  <c r="Q427" i="73"/>
  <c r="P427" i="73"/>
  <c r="P426" i="73"/>
  <c r="P424" i="73"/>
  <c r="AB423" i="73"/>
  <c r="AM423" i="73" s="1"/>
  <c r="I423" i="73" s="1"/>
  <c r="P423" i="73"/>
  <c r="H423" i="73"/>
  <c r="E423" i="73"/>
  <c r="A423" i="73"/>
  <c r="A429" i="73" s="1"/>
  <c r="A435" i="73" s="1"/>
  <c r="A441" i="73" s="1"/>
  <c r="A447" i="73" s="1"/>
  <c r="A453" i="73" s="1"/>
  <c r="A459" i="73" s="1"/>
  <c r="A465" i="73" s="1"/>
  <c r="A471" i="73" s="1"/>
  <c r="A477" i="73" s="1"/>
  <c r="A483" i="73" s="1"/>
  <c r="A489" i="73" s="1"/>
  <c r="A495" i="73" s="1"/>
  <c r="A501" i="73" s="1"/>
  <c r="A507" i="73" s="1"/>
  <c r="A513" i="73" s="1"/>
  <c r="A519" i="73" s="1"/>
  <c r="A525" i="73" s="1"/>
  <c r="A531" i="73" s="1"/>
  <c r="A537" i="73" s="1"/>
  <c r="A543" i="73" s="1"/>
  <c r="A549" i="73" s="1"/>
  <c r="A555" i="73" s="1"/>
  <c r="A561" i="73" s="1"/>
  <c r="A567" i="73" s="1"/>
  <c r="A573" i="73" s="1"/>
  <c r="A579" i="73" s="1"/>
  <c r="A585" i="73" s="1"/>
  <c r="A591" i="73" s="1"/>
  <c r="A597" i="73" s="1"/>
  <c r="A603" i="73" s="1"/>
  <c r="A609" i="73" s="1"/>
  <c r="A615" i="73" s="1"/>
  <c r="A621" i="73" s="1"/>
  <c r="A627" i="73" s="1"/>
  <c r="R422" i="73"/>
  <c r="L422" i="73"/>
  <c r="Q421" i="73"/>
  <c r="P421" i="73"/>
  <c r="Q420" i="73"/>
  <c r="P420" i="73"/>
  <c r="P418" i="73"/>
  <c r="AW417" i="73"/>
  <c r="AM417" i="73"/>
  <c r="AB417" i="73"/>
  <c r="P417" i="73"/>
  <c r="I417" i="73"/>
  <c r="J417" i="73" s="1"/>
  <c r="H417" i="73"/>
  <c r="E417" i="73"/>
  <c r="R409" i="73"/>
  <c r="L409" i="73"/>
  <c r="Q408" i="73"/>
  <c r="P408" i="73"/>
  <c r="Q407" i="73"/>
  <c r="P407" i="73"/>
  <c r="Q406" i="73"/>
  <c r="P406" i="73"/>
  <c r="AM405" i="73"/>
  <c r="J405" i="73" s="1"/>
  <c r="Q405" i="73"/>
  <c r="P405" i="73"/>
  <c r="G405" i="73"/>
  <c r="E897" i="73" s="1"/>
  <c r="R404" i="73"/>
  <c r="L404" i="73"/>
  <c r="Q403" i="73"/>
  <c r="P403" i="73"/>
  <c r="Q402" i="73"/>
  <c r="P402" i="73"/>
  <c r="Q401" i="73"/>
  <c r="P401" i="73"/>
  <c r="AM400" i="73"/>
  <c r="Q400" i="73"/>
  <c r="P400" i="73"/>
  <c r="J400" i="73"/>
  <c r="G400" i="73"/>
  <c r="E896" i="73" s="1"/>
  <c r="R399" i="73"/>
  <c r="L399" i="73"/>
  <c r="Q398" i="73"/>
  <c r="P398" i="73"/>
  <c r="Q397" i="73"/>
  <c r="P397" i="73"/>
  <c r="Q396" i="73"/>
  <c r="P396" i="73"/>
  <c r="AM395" i="73"/>
  <c r="J395" i="73" s="1"/>
  <c r="Q395" i="73"/>
  <c r="P395" i="73"/>
  <c r="G395" i="73"/>
  <c r="E895" i="73" s="1"/>
  <c r="R394" i="73"/>
  <c r="L394" i="73"/>
  <c r="Q393" i="73"/>
  <c r="P393" i="73"/>
  <c r="Q392" i="73"/>
  <c r="P392" i="73"/>
  <c r="Q391" i="73"/>
  <c r="P391" i="73"/>
  <c r="AM390" i="73"/>
  <c r="J390" i="73" s="1"/>
  <c r="Q390" i="73"/>
  <c r="P390" i="73"/>
  <c r="G390" i="73"/>
  <c r="E894" i="73" s="1"/>
  <c r="R389" i="73"/>
  <c r="L389" i="73"/>
  <c r="Q388" i="73"/>
  <c r="P388" i="73"/>
  <c r="Q387" i="73"/>
  <c r="P387" i="73"/>
  <c r="Q386" i="73"/>
  <c r="P386" i="73"/>
  <c r="AM385" i="73"/>
  <c r="J385" i="73" s="1"/>
  <c r="Q385" i="73"/>
  <c r="P385" i="73"/>
  <c r="G385" i="73"/>
  <c r="E893" i="73" s="1"/>
  <c r="AM379" i="73"/>
  <c r="AB379" i="73"/>
  <c r="Q379" i="73"/>
  <c r="P379" i="73"/>
  <c r="J379" i="73"/>
  <c r="G379" i="73"/>
  <c r="E887" i="73" s="1"/>
  <c r="AB378" i="73"/>
  <c r="AM378" i="73" s="1"/>
  <c r="Q378" i="73"/>
  <c r="P378" i="73"/>
  <c r="J378" i="73"/>
  <c r="G378" i="73"/>
  <c r="E886" i="73" s="1"/>
  <c r="AB377" i="73"/>
  <c r="AM377" i="73" s="1"/>
  <c r="J377" i="73" s="1"/>
  <c r="Q377" i="73"/>
  <c r="P377" i="73"/>
  <c r="G377" i="73"/>
  <c r="E885" i="73" s="1"/>
  <c r="AB376" i="73"/>
  <c r="AM376" i="73" s="1"/>
  <c r="J376" i="73" s="1"/>
  <c r="Q376" i="73"/>
  <c r="P376" i="73"/>
  <c r="G376" i="73"/>
  <c r="E884" i="73" s="1"/>
  <c r="AB375" i="73"/>
  <c r="AM375" i="73" s="1"/>
  <c r="J375" i="73" s="1"/>
  <c r="Q375" i="73"/>
  <c r="P375" i="73"/>
  <c r="G375" i="73"/>
  <c r="E883" i="73" s="1"/>
  <c r="AB374" i="73"/>
  <c r="AM374" i="73" s="1"/>
  <c r="J374" i="73" s="1"/>
  <c r="Q374" i="73"/>
  <c r="P374" i="73"/>
  <c r="G374" i="73"/>
  <c r="E882" i="73" s="1"/>
  <c r="AB373" i="73"/>
  <c r="AM373" i="73" s="1"/>
  <c r="Q373" i="73"/>
  <c r="P373" i="73"/>
  <c r="J373" i="73"/>
  <c r="G373" i="73"/>
  <c r="E881" i="73" s="1"/>
  <c r="R372" i="73"/>
  <c r="L372" i="73"/>
  <c r="Q371" i="73"/>
  <c r="P371" i="73"/>
  <c r="Q370" i="73"/>
  <c r="P370" i="73"/>
  <c r="Q369" i="73"/>
  <c r="P369" i="73"/>
  <c r="Q367" i="73"/>
  <c r="P367" i="73"/>
  <c r="AB366" i="73"/>
  <c r="AM366" i="73" s="1"/>
  <c r="J366" i="73" s="1"/>
  <c r="Q366" i="73"/>
  <c r="P366" i="73"/>
  <c r="G366" i="73"/>
  <c r="E880" i="73" s="1"/>
  <c r="R365" i="73"/>
  <c r="P879" i="73" s="1"/>
  <c r="Q364" i="73"/>
  <c r="P364" i="73"/>
  <c r="Q363" i="73"/>
  <c r="P363" i="73"/>
  <c r="P361" i="73"/>
  <c r="L361" i="73"/>
  <c r="P360" i="73"/>
  <c r="AM359" i="73"/>
  <c r="J359" i="73" s="1"/>
  <c r="AB359" i="73"/>
  <c r="P359" i="73"/>
  <c r="L359" i="73"/>
  <c r="L365" i="73" s="1"/>
  <c r="G359" i="73"/>
  <c r="E879" i="73" s="1"/>
  <c r="R358" i="73"/>
  <c r="Q357" i="73"/>
  <c r="P357" i="73"/>
  <c r="Q356" i="73"/>
  <c r="P356" i="73"/>
  <c r="Q355" i="73"/>
  <c r="P355" i="73"/>
  <c r="P353" i="73"/>
  <c r="AB352" i="73"/>
  <c r="AM352" i="73" s="1"/>
  <c r="J352" i="73" s="1"/>
  <c r="P352" i="73"/>
  <c r="L352" i="73"/>
  <c r="L358" i="73" s="1"/>
  <c r="G352" i="73"/>
  <c r="E878" i="73" s="1"/>
  <c r="R351" i="73"/>
  <c r="L351" i="73"/>
  <c r="Q350" i="73"/>
  <c r="P350" i="73"/>
  <c r="Q349" i="73"/>
  <c r="P349" i="73"/>
  <c r="Q348" i="73"/>
  <c r="P348" i="73"/>
  <c r="Q346" i="73"/>
  <c r="P346" i="73"/>
  <c r="AM345" i="73"/>
  <c r="J345" i="73" s="1"/>
  <c r="AB345" i="73"/>
  <c r="Q345" i="73"/>
  <c r="P345" i="73"/>
  <c r="G345" i="73"/>
  <c r="E877" i="73" s="1"/>
  <c r="A345" i="73"/>
  <c r="A352" i="73" s="1"/>
  <c r="A359" i="73" s="1"/>
  <c r="A366" i="73" s="1"/>
  <c r="A373" i="73" s="1"/>
  <c r="A374" i="73" s="1"/>
  <c r="A375" i="73" s="1"/>
  <c r="A376" i="73" s="1"/>
  <c r="A377" i="73" s="1"/>
  <c r="A378" i="73" s="1"/>
  <c r="A379" i="73" s="1"/>
  <c r="R344" i="73"/>
  <c r="L344" i="73"/>
  <c r="Q343" i="73"/>
  <c r="P343" i="73"/>
  <c r="Q342" i="73"/>
  <c r="P342" i="73"/>
  <c r="Q341" i="73"/>
  <c r="P341" i="73"/>
  <c r="Q340" i="73"/>
  <c r="P340" i="73"/>
  <c r="Q339" i="73"/>
  <c r="P339" i="73"/>
  <c r="AM338" i="73"/>
  <c r="J338" i="73" s="1"/>
  <c r="AB338" i="73"/>
  <c r="P338" i="73"/>
  <c r="G338" i="73"/>
  <c r="E876" i="73" s="1"/>
  <c r="R337" i="73"/>
  <c r="L337" i="73"/>
  <c r="Q336" i="73"/>
  <c r="P336" i="73"/>
  <c r="Q335" i="73"/>
  <c r="P335" i="73"/>
  <c r="Q334" i="73"/>
  <c r="P334" i="73"/>
  <c r="Q333" i="73"/>
  <c r="P333" i="73"/>
  <c r="Q332" i="73"/>
  <c r="P332" i="73"/>
  <c r="AB331" i="73"/>
  <c r="AM331" i="73" s="1"/>
  <c r="J331" i="73" s="1"/>
  <c r="Q331" i="73"/>
  <c r="P331" i="73"/>
  <c r="G331" i="73"/>
  <c r="E875" i="73" s="1"/>
  <c r="R330" i="73"/>
  <c r="L330" i="73"/>
  <c r="Q329" i="73"/>
  <c r="P329" i="73"/>
  <c r="Q328" i="73"/>
  <c r="P328" i="73"/>
  <c r="Q327" i="73"/>
  <c r="P327" i="73"/>
  <c r="Q326" i="73"/>
  <c r="P326" i="73"/>
  <c r="Q325" i="73"/>
  <c r="P325" i="73"/>
  <c r="AB324" i="73"/>
  <c r="AM324" i="73" s="1"/>
  <c r="J324" i="73" s="1"/>
  <c r="Q324" i="73"/>
  <c r="P324" i="73"/>
  <c r="G324" i="73"/>
  <c r="E874" i="73" s="1"/>
  <c r="R323" i="73"/>
  <c r="Q322" i="73"/>
  <c r="P322" i="73"/>
  <c r="Q321" i="73"/>
  <c r="P321" i="73"/>
  <c r="Q320" i="73"/>
  <c r="P320" i="73"/>
  <c r="Q319" i="73"/>
  <c r="P319" i="73"/>
  <c r="P318" i="73"/>
  <c r="AM317" i="73"/>
  <c r="AB317" i="73"/>
  <c r="P317" i="73"/>
  <c r="L317" i="73"/>
  <c r="L323" i="73" s="1"/>
  <c r="J317" i="73"/>
  <c r="H317" i="73"/>
  <c r="E721" i="73" s="1"/>
  <c r="G317" i="73"/>
  <c r="E873" i="73" s="1"/>
  <c r="R316" i="73"/>
  <c r="L316" i="73"/>
  <c r="Q315" i="73"/>
  <c r="P315" i="73"/>
  <c r="Q314" i="73"/>
  <c r="P314" i="73"/>
  <c r="Q313" i="73"/>
  <c r="P313" i="73"/>
  <c r="Q312" i="73"/>
  <c r="P312" i="73"/>
  <c r="Q311" i="73"/>
  <c r="P311" i="73"/>
  <c r="AM310" i="73"/>
  <c r="J310" i="73" s="1"/>
  <c r="AB310" i="73"/>
  <c r="Q310" i="73"/>
  <c r="P310" i="73"/>
  <c r="G310" i="73"/>
  <c r="E872" i="73" s="1"/>
  <c r="A310" i="73"/>
  <c r="A317" i="73" s="1"/>
  <c r="A324" i="73" s="1"/>
  <c r="A331" i="73" s="1"/>
  <c r="A338" i="73" s="1"/>
  <c r="R309" i="73"/>
  <c r="Q308" i="73"/>
  <c r="P308" i="73"/>
  <c r="Q307" i="73"/>
  <c r="P307" i="73"/>
  <c r="Q306" i="73"/>
  <c r="P306" i="73"/>
  <c r="Q305" i="73"/>
  <c r="P305" i="73"/>
  <c r="Q304" i="73"/>
  <c r="P304" i="73"/>
  <c r="AM303" i="73"/>
  <c r="J303" i="73" s="1"/>
  <c r="AB303" i="73"/>
  <c r="P303" i="73"/>
  <c r="L303" i="73"/>
  <c r="L309" i="73" s="1"/>
  <c r="G303" i="73"/>
  <c r="E871" i="73" s="1"/>
  <c r="R301" i="73"/>
  <c r="L301" i="73"/>
  <c r="Q300" i="73"/>
  <c r="P300" i="73"/>
  <c r="Q299" i="73"/>
  <c r="P299" i="73"/>
  <c r="Q298" i="73"/>
  <c r="P298" i="73"/>
  <c r="Q297" i="73"/>
  <c r="P297" i="73"/>
  <c r="AB296" i="73"/>
  <c r="AM296" i="73" s="1"/>
  <c r="J296" i="73" s="1"/>
  <c r="Q296" i="73"/>
  <c r="P296" i="73"/>
  <c r="G296" i="73"/>
  <c r="E869" i="73" s="1"/>
  <c r="R295" i="73"/>
  <c r="Q294" i="73"/>
  <c r="P294" i="73"/>
  <c r="Q293" i="73"/>
  <c r="P293" i="73"/>
  <c r="Q292" i="73"/>
  <c r="P292" i="73"/>
  <c r="Q291" i="73"/>
  <c r="P291" i="73"/>
  <c r="AB290" i="73"/>
  <c r="AM290" i="73" s="1"/>
  <c r="J290" i="73" s="1"/>
  <c r="P290" i="73"/>
  <c r="L290" i="73"/>
  <c r="L295" i="73" s="1"/>
  <c r="G290" i="73"/>
  <c r="E868" i="73" s="1"/>
  <c r="R289" i="73"/>
  <c r="L289" i="73"/>
  <c r="Q288" i="73"/>
  <c r="P288" i="73"/>
  <c r="Q287" i="73"/>
  <c r="P287" i="73"/>
  <c r="Q286" i="73"/>
  <c r="P286" i="73"/>
  <c r="Q285" i="73"/>
  <c r="P285" i="73"/>
  <c r="AB284" i="73"/>
  <c r="AM284" i="73" s="1"/>
  <c r="J284" i="73" s="1"/>
  <c r="Q284" i="73"/>
  <c r="P284" i="73"/>
  <c r="G284" i="73"/>
  <c r="E867" i="73" s="1"/>
  <c r="R283" i="73"/>
  <c r="Q282" i="73"/>
  <c r="P282" i="73"/>
  <c r="Q281" i="73"/>
  <c r="P281" i="73"/>
  <c r="Q280" i="73"/>
  <c r="P280" i="73"/>
  <c r="P279" i="73"/>
  <c r="AB278" i="73"/>
  <c r="AM278" i="73" s="1"/>
  <c r="J278" i="73" s="1"/>
  <c r="P278" i="73"/>
  <c r="L278" i="73"/>
  <c r="L283" i="73" s="1"/>
  <c r="G278" i="73"/>
  <c r="R277" i="73"/>
  <c r="Q276" i="73"/>
  <c r="P276" i="73"/>
  <c r="Q275" i="73"/>
  <c r="P275" i="73"/>
  <c r="Q274" i="73"/>
  <c r="P274" i="73"/>
  <c r="P273" i="73"/>
  <c r="AB272" i="73"/>
  <c r="AM272" i="73" s="1"/>
  <c r="J272" i="73" s="1"/>
  <c r="P272" i="73"/>
  <c r="L272" i="73"/>
  <c r="L277" i="73" s="1"/>
  <c r="G272" i="73"/>
  <c r="E865" i="73" s="1"/>
  <c r="R271" i="73"/>
  <c r="L271" i="73"/>
  <c r="Q270" i="73"/>
  <c r="P270" i="73"/>
  <c r="Q269" i="73"/>
  <c r="P269" i="73"/>
  <c r="Q268" i="73"/>
  <c r="P268" i="73"/>
  <c r="Q267" i="73"/>
  <c r="P267" i="73"/>
  <c r="AM266" i="73"/>
  <c r="J266" i="73" s="1"/>
  <c r="AB266" i="73"/>
  <c r="Q266" i="73"/>
  <c r="P266" i="73"/>
  <c r="G266" i="73"/>
  <c r="E864" i="73" s="1"/>
  <c r="R265" i="73"/>
  <c r="L265" i="73"/>
  <c r="Q264" i="73"/>
  <c r="P264" i="73"/>
  <c r="Q263" i="73"/>
  <c r="P263" i="73"/>
  <c r="Q262" i="73"/>
  <c r="P262" i="73"/>
  <c r="Q261" i="73"/>
  <c r="P261" i="73"/>
  <c r="AB260" i="73"/>
  <c r="AM260" i="73" s="1"/>
  <c r="J260" i="73" s="1"/>
  <c r="Q260" i="73"/>
  <c r="P260" i="73"/>
  <c r="G260" i="73"/>
  <c r="E863" i="73" s="1"/>
  <c r="R259" i="73"/>
  <c r="Q258" i="73"/>
  <c r="P258" i="73"/>
  <c r="Q257" i="73"/>
  <c r="P257" i="73"/>
  <c r="P256" i="73"/>
  <c r="L256" i="73"/>
  <c r="P255" i="73"/>
  <c r="L255" i="73"/>
  <c r="AB254" i="73"/>
  <c r="AM254" i="73" s="1"/>
  <c r="J254" i="73" s="1"/>
  <c r="P254" i="73"/>
  <c r="G254" i="73"/>
  <c r="E862" i="73" s="1"/>
  <c r="R253" i="73"/>
  <c r="L253" i="73"/>
  <c r="Q252" i="73"/>
  <c r="P252" i="73"/>
  <c r="Q251" i="73"/>
  <c r="P251" i="73"/>
  <c r="Q250" i="73"/>
  <c r="P250" i="73"/>
  <c r="Q249" i="73"/>
  <c r="P249" i="73"/>
  <c r="AB248" i="73"/>
  <c r="AM248" i="73" s="1"/>
  <c r="J248" i="73" s="1"/>
  <c r="Q248" i="73"/>
  <c r="P248" i="73"/>
  <c r="G248" i="73"/>
  <c r="E861" i="73" s="1"/>
  <c r="R247" i="73"/>
  <c r="L247" i="73"/>
  <c r="Q246" i="73"/>
  <c r="P246" i="73"/>
  <c r="Q245" i="73"/>
  <c r="P245" i="73"/>
  <c r="Q244" i="73"/>
  <c r="P244" i="73"/>
  <c r="Q243" i="73"/>
  <c r="P243" i="73"/>
  <c r="AM242" i="73"/>
  <c r="J242" i="73" s="1"/>
  <c r="AB242" i="73"/>
  <c r="Q242" i="73"/>
  <c r="P242" i="73"/>
  <c r="G242" i="73"/>
  <c r="E860" i="73" s="1"/>
  <c r="R241" i="73"/>
  <c r="Q240" i="73"/>
  <c r="P240" i="73"/>
  <c r="Q239" i="73"/>
  <c r="P239" i="73"/>
  <c r="P238" i="73"/>
  <c r="P237" i="73"/>
  <c r="AB236" i="73"/>
  <c r="AM236" i="73" s="1"/>
  <c r="J236" i="73" s="1"/>
  <c r="P236" i="73"/>
  <c r="L236" i="73"/>
  <c r="L241" i="73" s="1"/>
  <c r="G236" i="73"/>
  <c r="E859" i="73" s="1"/>
  <c r="R235" i="73"/>
  <c r="Q234" i="73"/>
  <c r="P234" i="73"/>
  <c r="Q233" i="73"/>
  <c r="P233" i="73"/>
  <c r="Q232" i="73"/>
  <c r="P232" i="73"/>
  <c r="P231" i="73"/>
  <c r="AB230" i="73"/>
  <c r="AM230" i="73" s="1"/>
  <c r="J230" i="73" s="1"/>
  <c r="P230" i="73"/>
  <c r="L230" i="73"/>
  <c r="L235" i="73" s="1"/>
  <c r="G230" i="73"/>
  <c r="E858" i="73" s="1"/>
  <c r="R228" i="73"/>
  <c r="L228" i="73"/>
  <c r="Q227" i="73"/>
  <c r="P227" i="73"/>
  <c r="Q226" i="73"/>
  <c r="P226" i="73"/>
  <c r="Q225" i="73"/>
  <c r="P225" i="73"/>
  <c r="Q224" i="73"/>
  <c r="P224" i="73"/>
  <c r="AB223" i="73"/>
  <c r="AM223" i="73" s="1"/>
  <c r="Q223" i="73"/>
  <c r="P223" i="73"/>
  <c r="J223" i="73"/>
  <c r="G223" i="73"/>
  <c r="E856" i="73" s="1"/>
  <c r="R222" i="73"/>
  <c r="L222" i="73"/>
  <c r="Q221" i="73"/>
  <c r="P221" i="73"/>
  <c r="Q220" i="73"/>
  <c r="P220" i="73"/>
  <c r="Q219" i="73"/>
  <c r="P219" i="73"/>
  <c r="Q218" i="73"/>
  <c r="P218" i="73"/>
  <c r="AB217" i="73"/>
  <c r="AM217" i="73" s="1"/>
  <c r="J217" i="73" s="1"/>
  <c r="Q217" i="73"/>
  <c r="P217" i="73"/>
  <c r="G217" i="73"/>
  <c r="E855" i="73" s="1"/>
  <c r="R216" i="73"/>
  <c r="L216" i="73"/>
  <c r="Q215" i="73"/>
  <c r="P215" i="73"/>
  <c r="Q214" i="73"/>
  <c r="P214" i="73"/>
  <c r="Q213" i="73"/>
  <c r="P213" i="73"/>
  <c r="Q212" i="73"/>
  <c r="P212" i="73"/>
  <c r="AB211" i="73"/>
  <c r="AM211" i="73" s="1"/>
  <c r="J211" i="73" s="1"/>
  <c r="Q211" i="73"/>
  <c r="P211" i="73"/>
  <c r="G211" i="73"/>
  <c r="E854" i="73" s="1"/>
  <c r="R210" i="73"/>
  <c r="P853" i="73" s="1"/>
  <c r="Q209" i="73"/>
  <c r="P209" i="73"/>
  <c r="Q208" i="73"/>
  <c r="P208" i="73"/>
  <c r="Q207" i="73"/>
  <c r="P207" i="73"/>
  <c r="Q206" i="73"/>
  <c r="P206" i="73"/>
  <c r="AB205" i="73"/>
  <c r="AM205" i="73" s="1"/>
  <c r="J205" i="73" s="1"/>
  <c r="P205" i="73"/>
  <c r="L205" i="73"/>
  <c r="L210" i="73" s="1"/>
  <c r="G205" i="73"/>
  <c r="E853" i="73" s="1"/>
  <c r="R204" i="73"/>
  <c r="Q203" i="73"/>
  <c r="P203" i="73"/>
  <c r="Q202" i="73"/>
  <c r="P202" i="73"/>
  <c r="Q201" i="73"/>
  <c r="P201" i="73"/>
  <c r="P200" i="73"/>
  <c r="AB199" i="73"/>
  <c r="AM199" i="73" s="1"/>
  <c r="J199" i="73" s="1"/>
  <c r="P199" i="73"/>
  <c r="L199" i="73"/>
  <c r="L204" i="73" s="1"/>
  <c r="G199" i="73"/>
  <c r="E852" i="73" s="1"/>
  <c r="R198" i="73"/>
  <c r="Q197" i="73"/>
  <c r="P197" i="73"/>
  <c r="Q196" i="73"/>
  <c r="P196" i="73"/>
  <c r="Q195" i="73"/>
  <c r="P195" i="73"/>
  <c r="Q194" i="73"/>
  <c r="P194" i="73"/>
  <c r="AM193" i="73"/>
  <c r="J193" i="73" s="1"/>
  <c r="AB193" i="73"/>
  <c r="P193" i="73"/>
  <c r="L193" i="73"/>
  <c r="L198" i="73" s="1"/>
  <c r="G193" i="73"/>
  <c r="E851" i="73" s="1"/>
  <c r="R192" i="73"/>
  <c r="Q191" i="73"/>
  <c r="P191" i="73"/>
  <c r="Q190" i="73"/>
  <c r="P190" i="73"/>
  <c r="Q189" i="73"/>
  <c r="P189" i="73"/>
  <c r="P188" i="73"/>
  <c r="L188" i="73"/>
  <c r="AB187" i="73"/>
  <c r="AM187" i="73" s="1"/>
  <c r="J187" i="73" s="1"/>
  <c r="P187" i="73"/>
  <c r="L187" i="73"/>
  <c r="G187" i="73"/>
  <c r="E850" i="73" s="1"/>
  <c r="R186" i="73"/>
  <c r="L186" i="73"/>
  <c r="Q185" i="73"/>
  <c r="P185" i="73"/>
  <c r="Q184" i="73"/>
  <c r="P184" i="73"/>
  <c r="Q183" i="73"/>
  <c r="P183" i="73"/>
  <c r="Q182" i="73"/>
  <c r="P182" i="73"/>
  <c r="AB181" i="73"/>
  <c r="AM181" i="73" s="1"/>
  <c r="J181" i="73" s="1"/>
  <c r="Q181" i="73"/>
  <c r="P181" i="73"/>
  <c r="G181" i="73"/>
  <c r="E849" i="73" s="1"/>
  <c r="R180" i="73"/>
  <c r="Q179" i="73"/>
  <c r="P179" i="73"/>
  <c r="Q178" i="73"/>
  <c r="P178" i="73"/>
  <c r="Q177" i="73"/>
  <c r="P177" i="73"/>
  <c r="P176" i="73"/>
  <c r="L176" i="73"/>
  <c r="AB175" i="73"/>
  <c r="AM175" i="73" s="1"/>
  <c r="J175" i="73" s="1"/>
  <c r="P175" i="73"/>
  <c r="L175" i="73"/>
  <c r="G175" i="73"/>
  <c r="E848" i="73" s="1"/>
  <c r="R174" i="73"/>
  <c r="Q173" i="73"/>
  <c r="P173" i="73"/>
  <c r="Q172" i="73"/>
  <c r="P172" i="73"/>
  <c r="Q171" i="73"/>
  <c r="P171" i="73"/>
  <c r="Q170" i="73"/>
  <c r="P170" i="73"/>
  <c r="AB169" i="73"/>
  <c r="AM169" i="73" s="1"/>
  <c r="J169" i="73" s="1"/>
  <c r="P169" i="73"/>
  <c r="L169" i="73"/>
  <c r="L174" i="73" s="1"/>
  <c r="G169" i="73"/>
  <c r="E847" i="73" s="1"/>
  <c r="R168" i="73"/>
  <c r="P846" i="73" s="1"/>
  <c r="Q167" i="73"/>
  <c r="P167" i="73"/>
  <c r="Q166" i="73"/>
  <c r="P166" i="73"/>
  <c r="L165" i="73"/>
  <c r="P164" i="73"/>
  <c r="L164" i="73"/>
  <c r="AB163" i="73"/>
  <c r="AM163" i="73" s="1"/>
  <c r="P163" i="73"/>
  <c r="L163" i="73"/>
  <c r="J163" i="73"/>
  <c r="G163" i="73"/>
  <c r="E846" i="73" s="1"/>
  <c r="R162" i="73"/>
  <c r="Q161" i="73"/>
  <c r="P161" i="73"/>
  <c r="Q160" i="73"/>
  <c r="P160" i="73"/>
  <c r="Q159" i="73"/>
  <c r="P159" i="73"/>
  <c r="Q158" i="73"/>
  <c r="P158" i="73"/>
  <c r="AM157" i="73"/>
  <c r="J157" i="73" s="1"/>
  <c r="AB157" i="73"/>
  <c r="P157" i="73"/>
  <c r="L157" i="73"/>
  <c r="L162" i="73" s="1"/>
  <c r="G157" i="73"/>
  <c r="E845" i="73" s="1"/>
  <c r="R156" i="73"/>
  <c r="P844" i="73" s="1"/>
  <c r="Q155" i="73"/>
  <c r="P155" i="73"/>
  <c r="Q154" i="73"/>
  <c r="P154" i="73"/>
  <c r="Q153" i="73"/>
  <c r="P153" i="73"/>
  <c r="Q152" i="73"/>
  <c r="P152" i="73"/>
  <c r="AB151" i="73"/>
  <c r="AM151" i="73" s="1"/>
  <c r="J151" i="73" s="1"/>
  <c r="P151" i="73"/>
  <c r="L151" i="73"/>
  <c r="L156" i="73" s="1"/>
  <c r="G151" i="73"/>
  <c r="E844" i="73" s="1"/>
  <c r="R150" i="73"/>
  <c r="P843" i="73" s="1"/>
  <c r="Q149" i="73"/>
  <c r="P149" i="73"/>
  <c r="Q148" i="73"/>
  <c r="P148" i="73"/>
  <c r="Q147" i="73"/>
  <c r="P147" i="73"/>
  <c r="P146" i="73"/>
  <c r="AB145" i="73"/>
  <c r="AM145" i="73" s="1"/>
  <c r="J145" i="73" s="1"/>
  <c r="P145" i="73"/>
  <c r="L145" i="73"/>
  <c r="L150" i="73" s="1"/>
  <c r="G145" i="73"/>
  <c r="E843" i="73" s="1"/>
  <c r="A145" i="73"/>
  <c r="A151" i="73" s="1"/>
  <c r="A157" i="73" s="1"/>
  <c r="A163" i="73" s="1"/>
  <c r="A169" i="73" s="1"/>
  <c r="A175" i="73" s="1"/>
  <c r="A181" i="73" s="1"/>
  <c r="A187" i="73" s="1"/>
  <c r="A193" i="73" s="1"/>
  <c r="A199" i="73" s="1"/>
  <c r="A205" i="73" s="1"/>
  <c r="A211" i="73" s="1"/>
  <c r="A217" i="73" s="1"/>
  <c r="A223" i="73" s="1"/>
  <c r="R144" i="73"/>
  <c r="L144" i="73"/>
  <c r="Q143" i="73"/>
  <c r="P143" i="73"/>
  <c r="Q142" i="73"/>
  <c r="P142" i="73"/>
  <c r="Q141" i="73"/>
  <c r="P141" i="73"/>
  <c r="Q140" i="73"/>
  <c r="P140" i="73"/>
  <c r="AB139" i="73"/>
  <c r="AM139" i="73" s="1"/>
  <c r="J139" i="73" s="1"/>
  <c r="Q139" i="73"/>
  <c r="P139" i="73"/>
  <c r="G139" i="73"/>
  <c r="E842" i="73" s="1"/>
  <c r="R138" i="73"/>
  <c r="Q137" i="73"/>
  <c r="P137" i="73"/>
  <c r="Q136" i="73"/>
  <c r="P136" i="73"/>
  <c r="Q135" i="73"/>
  <c r="P135" i="73"/>
  <c r="P134" i="73"/>
  <c r="L134" i="73"/>
  <c r="AB133" i="73"/>
  <c r="AM133" i="73" s="1"/>
  <c r="J133" i="73" s="1"/>
  <c r="P133" i="73"/>
  <c r="L133" i="73"/>
  <c r="G133" i="73"/>
  <c r="E841" i="73" s="1"/>
  <c r="R132" i="73"/>
  <c r="Q131" i="73"/>
  <c r="P131" i="73"/>
  <c r="Q130" i="73"/>
  <c r="P130" i="73"/>
  <c r="P129" i="73"/>
  <c r="P128" i="73"/>
  <c r="L128" i="73"/>
  <c r="AB127" i="73"/>
  <c r="AM127" i="73" s="1"/>
  <c r="J127" i="73" s="1"/>
  <c r="P127" i="73"/>
  <c r="L127" i="73"/>
  <c r="G127" i="73"/>
  <c r="E840" i="73" s="1"/>
  <c r="R126" i="73"/>
  <c r="Q125" i="73"/>
  <c r="P125" i="73"/>
  <c r="Q124" i="73"/>
  <c r="P124" i="73"/>
  <c r="Q123" i="73"/>
  <c r="P123" i="73"/>
  <c r="P122" i="73"/>
  <c r="AB121" i="73"/>
  <c r="AM121" i="73" s="1"/>
  <c r="J121" i="73" s="1"/>
  <c r="P121" i="73"/>
  <c r="L121" i="73"/>
  <c r="L126" i="73" s="1"/>
  <c r="G121" i="73"/>
  <c r="E839" i="73" s="1"/>
  <c r="R120" i="73"/>
  <c r="P838" i="73" s="1"/>
  <c r="L120" i="73"/>
  <c r="Q119" i="73"/>
  <c r="P119" i="73"/>
  <c r="Q118" i="73"/>
  <c r="P118" i="73"/>
  <c r="Q117" i="73"/>
  <c r="P117" i="73"/>
  <c r="Q116" i="73"/>
  <c r="P116" i="73"/>
  <c r="AB115" i="73"/>
  <c r="AM115" i="73" s="1"/>
  <c r="J115" i="73" s="1"/>
  <c r="Q115" i="73"/>
  <c r="P115" i="73"/>
  <c r="G115" i="73"/>
  <c r="R114" i="73"/>
  <c r="L114" i="73"/>
  <c r="Q113" i="73"/>
  <c r="P113" i="73"/>
  <c r="Q112" i="73"/>
  <c r="P112" i="73"/>
  <c r="Q111" i="73"/>
  <c r="P111" i="73"/>
  <c r="Q110" i="73"/>
  <c r="P110" i="73"/>
  <c r="AB109" i="73"/>
  <c r="AM109" i="73" s="1"/>
  <c r="J109" i="73" s="1"/>
  <c r="Q109" i="73"/>
  <c r="P109" i="73"/>
  <c r="G109" i="73"/>
  <c r="E837" i="73" s="1"/>
  <c r="R108" i="73"/>
  <c r="P836" i="73" s="1"/>
  <c r="L108" i="73"/>
  <c r="Q107" i="73"/>
  <c r="P107" i="73"/>
  <c r="Q106" i="73"/>
  <c r="P106" i="73"/>
  <c r="Q105" i="73"/>
  <c r="P105" i="73"/>
  <c r="Q104" i="73"/>
  <c r="P104" i="73"/>
  <c r="AB103" i="73"/>
  <c r="AM103" i="73" s="1"/>
  <c r="J103" i="73" s="1"/>
  <c r="Q103" i="73"/>
  <c r="P103" i="73"/>
  <c r="G103" i="73"/>
  <c r="E836" i="73" s="1"/>
  <c r="R102" i="73"/>
  <c r="L102" i="73"/>
  <c r="Q101" i="73"/>
  <c r="P101" i="73"/>
  <c r="Q100" i="73"/>
  <c r="P100" i="73"/>
  <c r="Q99" i="73"/>
  <c r="P99" i="73"/>
  <c r="Q98" i="73"/>
  <c r="P98" i="73"/>
  <c r="AM97" i="73"/>
  <c r="J97" i="73" s="1"/>
  <c r="AB97" i="73"/>
  <c r="Q97" i="73"/>
  <c r="P97" i="73"/>
  <c r="G97" i="73"/>
  <c r="E835" i="73" s="1"/>
  <c r="R96" i="73"/>
  <c r="L96" i="73"/>
  <c r="Q95" i="73"/>
  <c r="P95" i="73"/>
  <c r="Q94" i="73"/>
  <c r="P94" i="73"/>
  <c r="Q93" i="73"/>
  <c r="P93" i="73"/>
  <c r="Q92" i="73"/>
  <c r="P92" i="73"/>
  <c r="AM91" i="73"/>
  <c r="J91" i="73" s="1"/>
  <c r="AB91" i="73"/>
  <c r="Q91" i="73"/>
  <c r="P91" i="73"/>
  <c r="G91" i="73"/>
  <c r="E834" i="73" s="1"/>
  <c r="R90" i="73"/>
  <c r="Q89" i="73"/>
  <c r="P89" i="73"/>
  <c r="P88" i="73"/>
  <c r="P87" i="73"/>
  <c r="L87" i="73"/>
  <c r="P86" i="73"/>
  <c r="L86" i="73"/>
  <c r="AB85" i="73"/>
  <c r="AM85" i="73" s="1"/>
  <c r="J85" i="73" s="1"/>
  <c r="P85" i="73"/>
  <c r="L85" i="73"/>
  <c r="G85" i="73"/>
  <c r="E833" i="73" s="1"/>
  <c r="R84" i="73"/>
  <c r="L84" i="73"/>
  <c r="Q83" i="73"/>
  <c r="P83" i="73"/>
  <c r="Q82" i="73"/>
  <c r="P82" i="73"/>
  <c r="Q81" i="73"/>
  <c r="P81" i="73"/>
  <c r="Q80" i="73"/>
  <c r="P80" i="73"/>
  <c r="AB79" i="73"/>
  <c r="AM79" i="73" s="1"/>
  <c r="J79" i="73" s="1"/>
  <c r="Q79" i="73"/>
  <c r="P79" i="73"/>
  <c r="G79" i="73"/>
  <c r="E832" i="73" s="1"/>
  <c r="R78" i="73"/>
  <c r="P831" i="73" s="1"/>
  <c r="Q77" i="73"/>
  <c r="P77" i="73"/>
  <c r="Q76" i="73"/>
  <c r="P76" i="73"/>
  <c r="Q75" i="73"/>
  <c r="P75" i="73"/>
  <c r="P74" i="73"/>
  <c r="L74" i="73"/>
  <c r="AM73" i="73"/>
  <c r="J73" i="73" s="1"/>
  <c r="AB73" i="73"/>
  <c r="P73" i="73"/>
  <c r="L73" i="73"/>
  <c r="G73" i="73"/>
  <c r="E831" i="73" s="1"/>
  <c r="R72" i="73"/>
  <c r="Q71" i="73"/>
  <c r="P71" i="73"/>
  <c r="Q70" i="73"/>
  <c r="P70" i="73"/>
  <c r="P69" i="73"/>
  <c r="L69" i="73"/>
  <c r="L72" i="73" s="1"/>
  <c r="P68" i="73"/>
  <c r="AB67" i="73"/>
  <c r="AM67" i="73" s="1"/>
  <c r="J67" i="73" s="1"/>
  <c r="P67" i="73"/>
  <c r="G67" i="73"/>
  <c r="E830" i="73" s="1"/>
  <c r="R66" i="73"/>
  <c r="Q65" i="73"/>
  <c r="P65" i="73"/>
  <c r="Q64" i="73"/>
  <c r="P64" i="73"/>
  <c r="Q63" i="73"/>
  <c r="P63" i="73"/>
  <c r="Q62" i="73"/>
  <c r="P62" i="73"/>
  <c r="AB61" i="73"/>
  <c r="AM61" i="73" s="1"/>
  <c r="J61" i="73" s="1"/>
  <c r="P61" i="73"/>
  <c r="L61" i="73"/>
  <c r="L66" i="73" s="1"/>
  <c r="G61" i="73"/>
  <c r="E829" i="73" s="1"/>
  <c r="R60" i="73"/>
  <c r="Q59" i="73"/>
  <c r="P59" i="73"/>
  <c r="Q58" i="73"/>
  <c r="P58" i="73"/>
  <c r="Q57" i="73"/>
  <c r="P57" i="73"/>
  <c r="Q56" i="73"/>
  <c r="P56" i="73"/>
  <c r="AM55" i="73"/>
  <c r="J55" i="73" s="1"/>
  <c r="AB55" i="73"/>
  <c r="P55" i="73"/>
  <c r="L55" i="73"/>
  <c r="L60" i="73" s="1"/>
  <c r="G55" i="73"/>
  <c r="E828" i="73" s="1"/>
  <c r="R54" i="73"/>
  <c r="L54" i="73"/>
  <c r="Q53" i="73"/>
  <c r="P53" i="73"/>
  <c r="Q52" i="73"/>
  <c r="P52" i="73"/>
  <c r="Q51" i="73"/>
  <c r="P51" i="73"/>
  <c r="Q50" i="73"/>
  <c r="P50" i="73"/>
  <c r="AB49" i="73"/>
  <c r="AM49" i="73" s="1"/>
  <c r="J49" i="73" s="1"/>
  <c r="Q49" i="73"/>
  <c r="P49" i="73"/>
  <c r="G49" i="73"/>
  <c r="E827" i="73" s="1"/>
  <c r="R48" i="73"/>
  <c r="Q47" i="73"/>
  <c r="P47" i="73"/>
  <c r="Q46" i="73"/>
  <c r="P46" i="73"/>
  <c r="Q45" i="73"/>
  <c r="P45" i="73"/>
  <c r="Q44" i="73"/>
  <c r="P44" i="73"/>
  <c r="AB43" i="73"/>
  <c r="AM43" i="73" s="1"/>
  <c r="J43" i="73" s="1"/>
  <c r="P43" i="73"/>
  <c r="L43" i="73"/>
  <c r="L48" i="73" s="1"/>
  <c r="G43" i="73"/>
  <c r="E826" i="73" s="1"/>
  <c r="R42" i="73"/>
  <c r="Q41" i="73"/>
  <c r="P41" i="73"/>
  <c r="Q40" i="73"/>
  <c r="P40" i="73"/>
  <c r="Q39" i="73"/>
  <c r="P39" i="73"/>
  <c r="P38" i="73"/>
  <c r="L38" i="73"/>
  <c r="AB37" i="73"/>
  <c r="AM37" i="73" s="1"/>
  <c r="J37" i="73" s="1"/>
  <c r="P37" i="73"/>
  <c r="L37" i="73"/>
  <c r="G37" i="73"/>
  <c r="E825" i="73" s="1"/>
  <c r="R36" i="73"/>
  <c r="P824" i="73" s="1"/>
  <c r="Q35" i="73"/>
  <c r="P35" i="73"/>
  <c r="Q34" i="73"/>
  <c r="P34" i="73"/>
  <c r="Q33" i="73"/>
  <c r="P33" i="73"/>
  <c r="P32" i="73"/>
  <c r="L32" i="73"/>
  <c r="L36" i="73" s="1"/>
  <c r="AM31" i="73"/>
  <c r="J31" i="73" s="1"/>
  <c r="AB31" i="73"/>
  <c r="P31" i="73"/>
  <c r="G31" i="73"/>
  <c r="E824" i="73" s="1"/>
  <c r="R30" i="73"/>
  <c r="L30" i="73"/>
  <c r="Q29" i="73"/>
  <c r="P29" i="73"/>
  <c r="Q28" i="73"/>
  <c r="P28" i="73"/>
  <c r="Q27" i="73"/>
  <c r="P27" i="73"/>
  <c r="Q26" i="73"/>
  <c r="P26" i="73"/>
  <c r="AM25" i="73"/>
  <c r="J25" i="73" s="1"/>
  <c r="AB25" i="73"/>
  <c r="Q25" i="73"/>
  <c r="P25" i="73"/>
  <c r="G25" i="73"/>
  <c r="E823" i="73" s="1"/>
  <c r="R24" i="73"/>
  <c r="Q23" i="73"/>
  <c r="P23" i="73"/>
  <c r="Q22" i="73"/>
  <c r="P22" i="73"/>
  <c r="P21" i="73"/>
  <c r="P20" i="73"/>
  <c r="L20" i="73"/>
  <c r="AM19" i="73"/>
  <c r="J19" i="73" s="1"/>
  <c r="AB19" i="73"/>
  <c r="P19" i="73"/>
  <c r="L19" i="73"/>
  <c r="L24" i="73" s="1"/>
  <c r="G19" i="73"/>
  <c r="E822" i="73" s="1"/>
  <c r="A19" i="73"/>
  <c r="A25" i="73" s="1"/>
  <c r="A31" i="73" s="1"/>
  <c r="A37" i="73" s="1"/>
  <c r="A43" i="73" s="1"/>
  <c r="A49" i="73" s="1"/>
  <c r="A55" i="73" s="1"/>
  <c r="A61" i="73" s="1"/>
  <c r="A67" i="73" s="1"/>
  <c r="A73" i="73" s="1"/>
  <c r="A79" i="73" s="1"/>
  <c r="A85" i="73" s="1"/>
  <c r="A91" i="73" s="1"/>
  <c r="A97" i="73" s="1"/>
  <c r="A103" i="73" s="1"/>
  <c r="A109" i="73" s="1"/>
  <c r="A115" i="73" s="1"/>
  <c r="A121" i="73" s="1"/>
  <c r="A127" i="73" s="1"/>
  <c r="A133" i="73" s="1"/>
  <c r="A139" i="73" s="1"/>
  <c r="R18" i="73"/>
  <c r="Q17" i="73"/>
  <c r="P17" i="73"/>
  <c r="Q16" i="73"/>
  <c r="P16" i="73"/>
  <c r="P15" i="73"/>
  <c r="P14" i="73"/>
  <c r="L14" i="73"/>
  <c r="AB13" i="73"/>
  <c r="AM13" i="73" s="1"/>
  <c r="J13" i="73" s="1"/>
  <c r="P13" i="73"/>
  <c r="L13" i="73"/>
  <c r="G13" i="73"/>
  <c r="E821" i="73" s="1"/>
  <c r="L6" i="73"/>
  <c r="Q231" i="73" s="1"/>
  <c r="AL897" i="72"/>
  <c r="AK897" i="72"/>
  <c r="AJ897" i="72"/>
  <c r="AI897" i="72"/>
  <c r="AH897" i="72"/>
  <c r="AG897" i="72"/>
  <c r="AF897" i="72"/>
  <c r="AE897" i="72"/>
  <c r="AD897" i="72"/>
  <c r="AC897" i="72"/>
  <c r="AB897" i="72"/>
  <c r="AA897" i="72"/>
  <c r="Z897" i="72"/>
  <c r="K897" i="72"/>
  <c r="G897" i="72"/>
  <c r="F897" i="72"/>
  <c r="H897" i="72" s="1"/>
  <c r="E897" i="72"/>
  <c r="AL896" i="72"/>
  <c r="AK896" i="72"/>
  <c r="AJ896" i="72"/>
  <c r="AI896" i="72"/>
  <c r="AH896" i="72"/>
  <c r="AG896" i="72"/>
  <c r="AF896" i="72"/>
  <c r="AE896" i="72"/>
  <c r="AD896" i="72"/>
  <c r="AC896" i="72"/>
  <c r="AB896" i="72"/>
  <c r="AA896" i="72"/>
  <c r="Z896" i="72"/>
  <c r="K896" i="72"/>
  <c r="G896" i="72"/>
  <c r="F896" i="72"/>
  <c r="H896" i="72" s="1"/>
  <c r="AL895" i="72"/>
  <c r="AK895" i="72"/>
  <c r="AJ895" i="72"/>
  <c r="AI895" i="72"/>
  <c r="AG895" i="72"/>
  <c r="AF895" i="72"/>
  <c r="AE895" i="72"/>
  <c r="AD895" i="72"/>
  <c r="AC895" i="72"/>
  <c r="AB895" i="72"/>
  <c r="AA895" i="72"/>
  <c r="Z895" i="72"/>
  <c r="K895" i="72"/>
  <c r="H895" i="72"/>
  <c r="G895" i="72"/>
  <c r="F895" i="72"/>
  <c r="AL894" i="72"/>
  <c r="AK894" i="72"/>
  <c r="AJ894" i="72"/>
  <c r="AI894" i="72"/>
  <c r="AH894" i="72"/>
  <c r="AG894" i="72"/>
  <c r="AF894" i="72"/>
  <c r="AE894" i="72"/>
  <c r="AD894" i="72"/>
  <c r="AC894" i="72"/>
  <c r="AB894" i="72"/>
  <c r="AA894" i="72"/>
  <c r="Z894" i="72"/>
  <c r="K894" i="72"/>
  <c r="G894" i="72"/>
  <c r="F894" i="72"/>
  <c r="A894" i="72"/>
  <c r="A895" i="72" s="1"/>
  <c r="AL893" i="72"/>
  <c r="AK893" i="72"/>
  <c r="AJ893" i="72"/>
  <c r="AI893" i="72"/>
  <c r="AH893" i="72"/>
  <c r="AG893" i="72"/>
  <c r="AF893" i="72"/>
  <c r="AE893" i="72"/>
  <c r="AD893" i="72"/>
  <c r="AC893" i="72"/>
  <c r="AB893" i="72"/>
  <c r="AA893" i="72"/>
  <c r="Z893" i="72"/>
  <c r="K893" i="72"/>
  <c r="G893" i="72"/>
  <c r="F893" i="72"/>
  <c r="H893" i="72" s="1"/>
  <c r="AL887" i="72"/>
  <c r="AK887" i="72"/>
  <c r="AJ887" i="72"/>
  <c r="AI887" i="72"/>
  <c r="AH887" i="72"/>
  <c r="AG887" i="72"/>
  <c r="AF887" i="72"/>
  <c r="AE887" i="72"/>
  <c r="AD887" i="72"/>
  <c r="AC887" i="72"/>
  <c r="AA887" i="72"/>
  <c r="Z887" i="72"/>
  <c r="P887" i="72"/>
  <c r="K887" i="72"/>
  <c r="G887" i="72"/>
  <c r="F887" i="72"/>
  <c r="AL886" i="72"/>
  <c r="AK886" i="72"/>
  <c r="AJ886" i="72"/>
  <c r="AI886" i="72"/>
  <c r="AH886" i="72"/>
  <c r="AG886" i="72"/>
  <c r="AF886" i="72"/>
  <c r="AE886" i="72"/>
  <c r="AD886" i="72"/>
  <c r="AC886" i="72"/>
  <c r="AA886" i="72"/>
  <c r="Z886" i="72"/>
  <c r="P886" i="72"/>
  <c r="K886" i="72"/>
  <c r="G886" i="72"/>
  <c r="H886" i="72" s="1"/>
  <c r="F886" i="72"/>
  <c r="AL885" i="72"/>
  <c r="AK885" i="72"/>
  <c r="AJ885" i="72"/>
  <c r="AI885" i="72"/>
  <c r="AH885" i="72"/>
  <c r="AG885" i="72"/>
  <c r="AF885" i="72"/>
  <c r="AE885" i="72"/>
  <c r="AD885" i="72"/>
  <c r="AC885" i="72"/>
  <c r="AA885" i="72"/>
  <c r="Z885" i="72"/>
  <c r="AB885" i="72" s="1"/>
  <c r="P885" i="72"/>
  <c r="K885" i="72"/>
  <c r="G885" i="72"/>
  <c r="H885" i="72" s="1"/>
  <c r="F885" i="72"/>
  <c r="AL884" i="72"/>
  <c r="AK884" i="72"/>
  <c r="AJ884" i="72"/>
  <c r="AI884" i="72"/>
  <c r="AH884" i="72"/>
  <c r="AG884" i="72"/>
  <c r="AF884" i="72"/>
  <c r="AE884" i="72"/>
  <c r="AD884" i="72"/>
  <c r="AC884" i="72"/>
  <c r="AA884" i="72"/>
  <c r="Z884" i="72"/>
  <c r="P884" i="72"/>
  <c r="K884" i="72"/>
  <c r="G884" i="72"/>
  <c r="F884" i="72"/>
  <c r="AL883" i="72"/>
  <c r="AK883" i="72"/>
  <c r="AJ883" i="72"/>
  <c r="AI883" i="72"/>
  <c r="AH883" i="72"/>
  <c r="AG883" i="72"/>
  <c r="AF883" i="72"/>
  <c r="AE883" i="72"/>
  <c r="AD883" i="72"/>
  <c r="AC883" i="72"/>
  <c r="AA883" i="72"/>
  <c r="Z883" i="72"/>
  <c r="P883" i="72"/>
  <c r="K883" i="72"/>
  <c r="G883" i="72"/>
  <c r="H883" i="72" s="1"/>
  <c r="F883" i="72"/>
  <c r="AL882" i="72"/>
  <c r="AK882" i="72"/>
  <c r="AJ882" i="72"/>
  <c r="AI882" i="72"/>
  <c r="AH882" i="72"/>
  <c r="AG882" i="72"/>
  <c r="AF882" i="72"/>
  <c r="AE882" i="72"/>
  <c r="AD882" i="72"/>
  <c r="AC882" i="72"/>
  <c r="AA882" i="72"/>
  <c r="Z882" i="72"/>
  <c r="AB882" i="72" s="1"/>
  <c r="P882" i="72"/>
  <c r="K882" i="72"/>
  <c r="G882" i="72"/>
  <c r="H882" i="72" s="1"/>
  <c r="F882" i="72"/>
  <c r="AL881" i="72"/>
  <c r="AK881" i="72"/>
  <c r="AJ881" i="72"/>
  <c r="AI881" i="72"/>
  <c r="AH881" i="72"/>
  <c r="AG881" i="72"/>
  <c r="AF881" i="72"/>
  <c r="AE881" i="72"/>
  <c r="AD881" i="72"/>
  <c r="AC881" i="72"/>
  <c r="AA881" i="72"/>
  <c r="Z881" i="72"/>
  <c r="P881" i="72"/>
  <c r="K881" i="72"/>
  <c r="G881" i="72"/>
  <c r="H881" i="72" s="1"/>
  <c r="F881" i="72"/>
  <c r="AL880" i="72"/>
  <c r="AK880" i="72"/>
  <c r="AJ880" i="72"/>
  <c r="AI880" i="72"/>
  <c r="AH880" i="72"/>
  <c r="AG880" i="72"/>
  <c r="AF880" i="72"/>
  <c r="AE880" i="72"/>
  <c r="AD880" i="72"/>
  <c r="AC880" i="72"/>
  <c r="AA880" i="72"/>
  <c r="Z880" i="72"/>
  <c r="K880" i="72"/>
  <c r="G880" i="72"/>
  <c r="F880" i="72"/>
  <c r="AL879" i="72"/>
  <c r="AK879" i="72"/>
  <c r="AJ879" i="72"/>
  <c r="AI879" i="72"/>
  <c r="AH879" i="72"/>
  <c r="AG879" i="72"/>
  <c r="AF879" i="72"/>
  <c r="AE879" i="72"/>
  <c r="AD879" i="72"/>
  <c r="AC879" i="72"/>
  <c r="AA879" i="72"/>
  <c r="Z879" i="72"/>
  <c r="K879" i="72"/>
  <c r="G879" i="72"/>
  <c r="F879" i="72"/>
  <c r="B879" i="72"/>
  <c r="AL878" i="72"/>
  <c r="AK878" i="72"/>
  <c r="AJ878" i="72"/>
  <c r="AI878" i="72"/>
  <c r="AH878" i="72"/>
  <c r="AG878" i="72"/>
  <c r="AF878" i="72"/>
  <c r="AE878" i="72"/>
  <c r="AD878" i="72"/>
  <c r="AC878" i="72"/>
  <c r="AA878" i="72"/>
  <c r="Z878" i="72"/>
  <c r="AB878" i="72" s="1"/>
  <c r="K878" i="72"/>
  <c r="H878" i="72"/>
  <c r="G878" i="72"/>
  <c r="F878" i="72"/>
  <c r="B878" i="72"/>
  <c r="AL877" i="72"/>
  <c r="AK877" i="72"/>
  <c r="AJ877" i="72"/>
  <c r="AI877" i="72"/>
  <c r="AH877" i="72"/>
  <c r="AG877" i="72"/>
  <c r="AF877" i="72"/>
  <c r="AE877" i="72"/>
  <c r="AD877" i="72"/>
  <c r="AC877" i="72"/>
  <c r="AA877" i="72"/>
  <c r="AB877" i="72" s="1"/>
  <c r="Z877" i="72"/>
  <c r="K877" i="72"/>
  <c r="G877" i="72"/>
  <c r="F877" i="72"/>
  <c r="H877" i="72" s="1"/>
  <c r="B877" i="72"/>
  <c r="AL876" i="72"/>
  <c r="AK876" i="72"/>
  <c r="AJ876" i="72"/>
  <c r="AI876" i="72"/>
  <c r="AH876" i="72"/>
  <c r="AG876" i="72"/>
  <c r="AF876" i="72"/>
  <c r="AE876" i="72"/>
  <c r="AD876" i="72"/>
  <c r="AC876" i="72"/>
  <c r="AA876" i="72"/>
  <c r="Z876" i="72"/>
  <c r="AB876" i="72" s="1"/>
  <c r="K876" i="72"/>
  <c r="G876" i="72"/>
  <c r="F876" i="72"/>
  <c r="B876" i="72"/>
  <c r="AL875" i="72"/>
  <c r="AK875" i="72"/>
  <c r="AJ875" i="72"/>
  <c r="AI875" i="72"/>
  <c r="AH875" i="72"/>
  <c r="AG875" i="72"/>
  <c r="AF875" i="72"/>
  <c r="AE875" i="72"/>
  <c r="AD875" i="72"/>
  <c r="AC875" i="72"/>
  <c r="AA875" i="72"/>
  <c r="Z875" i="72"/>
  <c r="K875" i="72"/>
  <c r="G875" i="72"/>
  <c r="F875" i="72"/>
  <c r="H875" i="72" s="1"/>
  <c r="B875" i="72"/>
  <c r="AL874" i="72"/>
  <c r="AK874" i="72"/>
  <c r="AJ874" i="72"/>
  <c r="AI874" i="72"/>
  <c r="AH874" i="72"/>
  <c r="AG874" i="72"/>
  <c r="AF874" i="72"/>
  <c r="AE874" i="72"/>
  <c r="AD874" i="72"/>
  <c r="AC874" i="72"/>
  <c r="AA874" i="72"/>
  <c r="Z874" i="72"/>
  <c r="K874" i="72"/>
  <c r="G874" i="72"/>
  <c r="F874" i="72"/>
  <c r="B874" i="72"/>
  <c r="AL873" i="72"/>
  <c r="AK873" i="72"/>
  <c r="AJ873" i="72"/>
  <c r="AI873" i="72"/>
  <c r="AH873" i="72"/>
  <c r="AG873" i="72"/>
  <c r="AF873" i="72"/>
  <c r="AE873" i="72"/>
  <c r="AD873" i="72"/>
  <c r="AC873" i="72"/>
  <c r="AA873" i="72"/>
  <c r="Z873" i="72"/>
  <c r="K873" i="72"/>
  <c r="G873" i="72"/>
  <c r="F873" i="72"/>
  <c r="H873" i="72" s="1"/>
  <c r="B873" i="72"/>
  <c r="AL872" i="72"/>
  <c r="AK872" i="72"/>
  <c r="AJ872" i="72"/>
  <c r="AI872" i="72"/>
  <c r="AH872" i="72"/>
  <c r="AG872" i="72"/>
  <c r="AF872" i="72"/>
  <c r="AE872" i="72"/>
  <c r="AD872" i="72"/>
  <c r="AC872" i="72"/>
  <c r="AA872" i="72"/>
  <c r="Z872" i="72"/>
  <c r="AB872" i="72" s="1"/>
  <c r="K872" i="72"/>
  <c r="G872" i="72"/>
  <c r="F872" i="72"/>
  <c r="B872" i="72"/>
  <c r="A872" i="72"/>
  <c r="A873" i="72" s="1"/>
  <c r="A874" i="72" s="1"/>
  <c r="A875" i="72" s="1"/>
  <c r="A876" i="72" s="1"/>
  <c r="A877" i="72" s="1"/>
  <c r="A878" i="72" s="1"/>
  <c r="A879" i="72" s="1"/>
  <c r="A880" i="72" s="1"/>
  <c r="A881" i="72" s="1"/>
  <c r="A882" i="72" s="1"/>
  <c r="A883" i="72" s="1"/>
  <c r="A884" i="72" s="1"/>
  <c r="A885" i="72" s="1"/>
  <c r="A886" i="72" s="1"/>
  <c r="A887" i="72" s="1"/>
  <c r="AL871" i="72"/>
  <c r="AK871" i="72"/>
  <c r="AJ871" i="72"/>
  <c r="AI871" i="72"/>
  <c r="AH871" i="72"/>
  <c r="AG871" i="72"/>
  <c r="AF871" i="72"/>
  <c r="AE871" i="72"/>
  <c r="AD871" i="72"/>
  <c r="AC871" i="72"/>
  <c r="AA871" i="72"/>
  <c r="Z871" i="72"/>
  <c r="K871" i="72"/>
  <c r="G871" i="72"/>
  <c r="F871" i="72"/>
  <c r="H871" i="72" s="1"/>
  <c r="B871" i="72"/>
  <c r="AL869" i="72"/>
  <c r="AK869" i="72"/>
  <c r="AJ869" i="72"/>
  <c r="AI869" i="72"/>
  <c r="AH869" i="72"/>
  <c r="AG869" i="72"/>
  <c r="AF869" i="72"/>
  <c r="AE869" i="72"/>
  <c r="AD869" i="72"/>
  <c r="AC869" i="72"/>
  <c r="AA869" i="72"/>
  <c r="Z869" i="72"/>
  <c r="AB869" i="72" s="1"/>
  <c r="K869" i="72"/>
  <c r="G869" i="72"/>
  <c r="F869" i="72"/>
  <c r="AL868" i="72"/>
  <c r="AK868" i="72"/>
  <c r="AJ868" i="72"/>
  <c r="AI868" i="72"/>
  <c r="AH868" i="72"/>
  <c r="AG868" i="72"/>
  <c r="AF868" i="72"/>
  <c r="AE868" i="72"/>
  <c r="AD868" i="72"/>
  <c r="AC868" i="72"/>
  <c r="AA868" i="72"/>
  <c r="Z868" i="72"/>
  <c r="AB868" i="72" s="1"/>
  <c r="K868" i="72"/>
  <c r="G868" i="72"/>
  <c r="F868" i="72"/>
  <c r="H868" i="72" s="1"/>
  <c r="AL867" i="72"/>
  <c r="AK867" i="72"/>
  <c r="AJ867" i="72"/>
  <c r="AI867" i="72"/>
  <c r="AH867" i="72"/>
  <c r="AG867" i="72"/>
  <c r="AF867" i="72"/>
  <c r="AE867" i="72"/>
  <c r="AD867" i="72"/>
  <c r="AC867" i="72"/>
  <c r="AA867" i="72"/>
  <c r="Z867" i="72"/>
  <c r="K867" i="72"/>
  <c r="G867" i="72"/>
  <c r="F867" i="72"/>
  <c r="AL866" i="72"/>
  <c r="AK866" i="72"/>
  <c r="AJ866" i="72"/>
  <c r="AI866" i="72"/>
  <c r="AH866" i="72"/>
  <c r="AG866" i="72"/>
  <c r="AF866" i="72"/>
  <c r="AE866" i="72"/>
  <c r="AD866" i="72"/>
  <c r="AC866" i="72"/>
  <c r="AA866" i="72"/>
  <c r="Z866" i="72"/>
  <c r="K866" i="72"/>
  <c r="G866" i="72"/>
  <c r="F866" i="72"/>
  <c r="H866" i="72" s="1"/>
  <c r="AL865" i="72"/>
  <c r="AK865" i="72"/>
  <c r="AJ865" i="72"/>
  <c r="AI865" i="72"/>
  <c r="AH865" i="72"/>
  <c r="AG865" i="72"/>
  <c r="AF865" i="72"/>
  <c r="AE865" i="72"/>
  <c r="AD865" i="72"/>
  <c r="AC865" i="72"/>
  <c r="AA865" i="72"/>
  <c r="Z865" i="72"/>
  <c r="AB865" i="72" s="1"/>
  <c r="K865" i="72"/>
  <c r="G865" i="72"/>
  <c r="F865" i="72"/>
  <c r="AL864" i="72"/>
  <c r="AK864" i="72"/>
  <c r="AJ864" i="72"/>
  <c r="AI864" i="72"/>
  <c r="AH864" i="72"/>
  <c r="AG864" i="72"/>
  <c r="AF864" i="72"/>
  <c r="AE864" i="72"/>
  <c r="AD864" i="72"/>
  <c r="AC864" i="72"/>
  <c r="AA864" i="72"/>
  <c r="Z864" i="72"/>
  <c r="K864" i="72"/>
  <c r="G864" i="72"/>
  <c r="F864" i="72"/>
  <c r="H864" i="72" s="1"/>
  <c r="AL863" i="72"/>
  <c r="AK863" i="72"/>
  <c r="AJ863" i="72"/>
  <c r="AI863" i="72"/>
  <c r="AH863" i="72"/>
  <c r="AG863" i="72"/>
  <c r="AF863" i="72"/>
  <c r="AE863" i="72"/>
  <c r="AD863" i="72"/>
  <c r="AC863" i="72"/>
  <c r="AA863" i="72"/>
  <c r="Z863" i="72"/>
  <c r="AB863" i="72" s="1"/>
  <c r="K863" i="72"/>
  <c r="G863" i="72"/>
  <c r="F863" i="72"/>
  <c r="H863" i="72" s="1"/>
  <c r="AL862" i="72"/>
  <c r="AK862" i="72"/>
  <c r="AJ862" i="72"/>
  <c r="AI862" i="72"/>
  <c r="AH862" i="72"/>
  <c r="AG862" i="72"/>
  <c r="AF862" i="72"/>
  <c r="AE862" i="72"/>
  <c r="AD862" i="72"/>
  <c r="AC862" i="72"/>
  <c r="AA862" i="72"/>
  <c r="Z862" i="72"/>
  <c r="K862" i="72"/>
  <c r="G862" i="72"/>
  <c r="F862" i="72"/>
  <c r="AL861" i="72"/>
  <c r="AK861" i="72"/>
  <c r="AJ861" i="72"/>
  <c r="AI861" i="72"/>
  <c r="AH861" i="72"/>
  <c r="AG861" i="72"/>
  <c r="AF861" i="72"/>
  <c r="AE861" i="72"/>
  <c r="AD861" i="72"/>
  <c r="AC861" i="72"/>
  <c r="AA861" i="72"/>
  <c r="Z861" i="72"/>
  <c r="K861" i="72"/>
  <c r="G861" i="72"/>
  <c r="F861" i="72"/>
  <c r="AL860" i="72"/>
  <c r="AK860" i="72"/>
  <c r="AJ860" i="72"/>
  <c r="AI860" i="72"/>
  <c r="AH860" i="72"/>
  <c r="AG860" i="72"/>
  <c r="AF860" i="72"/>
  <c r="AE860" i="72"/>
  <c r="AD860" i="72"/>
  <c r="AC860" i="72"/>
  <c r="AA860" i="72"/>
  <c r="Z860" i="72"/>
  <c r="AB860" i="72" s="1"/>
  <c r="K860" i="72"/>
  <c r="G860" i="72"/>
  <c r="F860" i="72"/>
  <c r="H860" i="72" s="1"/>
  <c r="AL859" i="72"/>
  <c r="AK859" i="72"/>
  <c r="AJ859" i="72"/>
  <c r="AI859" i="72"/>
  <c r="AH859" i="72"/>
  <c r="AG859" i="72"/>
  <c r="AF859" i="72"/>
  <c r="AE859" i="72"/>
  <c r="AD859" i="72"/>
  <c r="AC859" i="72"/>
  <c r="AA859" i="72"/>
  <c r="Z859" i="72"/>
  <c r="K859" i="72"/>
  <c r="G859" i="72"/>
  <c r="F859" i="72"/>
  <c r="H859" i="72" s="1"/>
  <c r="A859" i="72"/>
  <c r="A860" i="72" s="1"/>
  <c r="A861" i="72" s="1"/>
  <c r="A862" i="72" s="1"/>
  <c r="A863" i="72" s="1"/>
  <c r="A864" i="72" s="1"/>
  <c r="A865" i="72" s="1"/>
  <c r="A866" i="72" s="1"/>
  <c r="A867" i="72" s="1"/>
  <c r="A868" i="72" s="1"/>
  <c r="A869" i="72" s="1"/>
  <c r="AL858" i="72"/>
  <c r="AK858" i="72"/>
  <c r="AJ858" i="72"/>
  <c r="AI858" i="72"/>
  <c r="AH858" i="72"/>
  <c r="AG858" i="72"/>
  <c r="AF858" i="72"/>
  <c r="AE858" i="72"/>
  <c r="AD858" i="72"/>
  <c r="AC858" i="72"/>
  <c r="AA858" i="72"/>
  <c r="Z858" i="72"/>
  <c r="K858" i="72"/>
  <c r="G858" i="72"/>
  <c r="F858" i="72"/>
  <c r="AL856" i="72"/>
  <c r="AK856" i="72"/>
  <c r="AJ856" i="72"/>
  <c r="AI856" i="72"/>
  <c r="AH856" i="72"/>
  <c r="AG856" i="72"/>
  <c r="AF856" i="72"/>
  <c r="AE856" i="72"/>
  <c r="AD856" i="72"/>
  <c r="AC856" i="72"/>
  <c r="AA856" i="72"/>
  <c r="Z856" i="72"/>
  <c r="AB856" i="72" s="1"/>
  <c r="K856" i="72"/>
  <c r="G856" i="72"/>
  <c r="F856" i="72"/>
  <c r="AL855" i="72"/>
  <c r="AK855" i="72"/>
  <c r="AJ855" i="72"/>
  <c r="AI855" i="72"/>
  <c r="AH855" i="72"/>
  <c r="AG855" i="72"/>
  <c r="AF855" i="72"/>
  <c r="AE855" i="72"/>
  <c r="AD855" i="72"/>
  <c r="AC855" i="72"/>
  <c r="AA855" i="72"/>
  <c r="AB855" i="72" s="1"/>
  <c r="Z855" i="72"/>
  <c r="K855" i="72"/>
  <c r="G855" i="72"/>
  <c r="F855" i="72"/>
  <c r="AL854" i="72"/>
  <c r="AK854" i="72"/>
  <c r="AJ854" i="72"/>
  <c r="AI854" i="72"/>
  <c r="AH854" i="72"/>
  <c r="AG854" i="72"/>
  <c r="AF854" i="72"/>
  <c r="AE854" i="72"/>
  <c r="AD854" i="72"/>
  <c r="AC854" i="72"/>
  <c r="AA854" i="72"/>
  <c r="Z854" i="72"/>
  <c r="AB854" i="72" s="1"/>
  <c r="K854" i="72"/>
  <c r="G854" i="72"/>
  <c r="F854" i="72"/>
  <c r="AL853" i="72"/>
  <c r="AK853" i="72"/>
  <c r="AJ853" i="72"/>
  <c r="AI853" i="72"/>
  <c r="AH853" i="72"/>
  <c r="AG853" i="72"/>
  <c r="AF853" i="72"/>
  <c r="AE853" i="72"/>
  <c r="AD853" i="72"/>
  <c r="AC853" i="72"/>
  <c r="AA853" i="72"/>
  <c r="Z853" i="72"/>
  <c r="K853" i="72"/>
  <c r="G853" i="72"/>
  <c r="H853" i="72" s="1"/>
  <c r="F853" i="72"/>
  <c r="AL852" i="72"/>
  <c r="AK852" i="72"/>
  <c r="AJ852" i="72"/>
  <c r="AI852" i="72"/>
  <c r="AH852" i="72"/>
  <c r="AG852" i="72"/>
  <c r="AF852" i="72"/>
  <c r="AE852" i="72"/>
  <c r="AD852" i="72"/>
  <c r="AC852" i="72"/>
  <c r="AA852" i="72"/>
  <c r="Z852" i="72"/>
  <c r="AB852" i="72" s="1"/>
  <c r="AM852" i="72" s="1"/>
  <c r="I852" i="72" s="1"/>
  <c r="K852" i="72"/>
  <c r="G852" i="72"/>
  <c r="F852" i="72"/>
  <c r="AL851" i="72"/>
  <c r="AK851" i="72"/>
  <c r="AJ851" i="72"/>
  <c r="AI851" i="72"/>
  <c r="AH851" i="72"/>
  <c r="AG851" i="72"/>
  <c r="AF851" i="72"/>
  <c r="AE851" i="72"/>
  <c r="AD851" i="72"/>
  <c r="AC851" i="72"/>
  <c r="AA851" i="72"/>
  <c r="Z851" i="72"/>
  <c r="K851" i="72"/>
  <c r="G851" i="72"/>
  <c r="F851" i="72"/>
  <c r="AL850" i="72"/>
  <c r="AK850" i="72"/>
  <c r="AJ850" i="72"/>
  <c r="AI850" i="72"/>
  <c r="AH850" i="72"/>
  <c r="AG850" i="72"/>
  <c r="AF850" i="72"/>
  <c r="AE850" i="72"/>
  <c r="AD850" i="72"/>
  <c r="AC850" i="72"/>
  <c r="AA850" i="72"/>
  <c r="Z850" i="72"/>
  <c r="K850" i="72"/>
  <c r="G850" i="72"/>
  <c r="F850" i="72"/>
  <c r="H850" i="72" s="1"/>
  <c r="AL849" i="72"/>
  <c r="AK849" i="72"/>
  <c r="AJ849" i="72"/>
  <c r="AI849" i="72"/>
  <c r="AH849" i="72"/>
  <c r="AG849" i="72"/>
  <c r="AF849" i="72"/>
  <c r="AE849" i="72"/>
  <c r="AD849" i="72"/>
  <c r="AC849" i="72"/>
  <c r="AA849" i="72"/>
  <c r="Z849" i="72"/>
  <c r="AB849" i="72" s="1"/>
  <c r="K849" i="72"/>
  <c r="G849" i="72"/>
  <c r="F849" i="72"/>
  <c r="H849" i="72" s="1"/>
  <c r="AL848" i="72"/>
  <c r="AK848" i="72"/>
  <c r="AJ848" i="72"/>
  <c r="AI848" i="72"/>
  <c r="AH848" i="72"/>
  <c r="AG848" i="72"/>
  <c r="AF848" i="72"/>
  <c r="AE848" i="72"/>
  <c r="AD848" i="72"/>
  <c r="AC848" i="72"/>
  <c r="AA848" i="72"/>
  <c r="AB848" i="72" s="1"/>
  <c r="Z848" i="72"/>
  <c r="K848" i="72"/>
  <c r="G848" i="72"/>
  <c r="F848" i="72"/>
  <c r="AL847" i="72"/>
  <c r="AK847" i="72"/>
  <c r="AJ847" i="72"/>
  <c r="AI847" i="72"/>
  <c r="AH847" i="72"/>
  <c r="AG847" i="72"/>
  <c r="AF847" i="72"/>
  <c r="AE847" i="72"/>
  <c r="AD847" i="72"/>
  <c r="AC847" i="72"/>
  <c r="AA847" i="72"/>
  <c r="Z847" i="72"/>
  <c r="AB847" i="72" s="1"/>
  <c r="K847" i="72"/>
  <c r="G847" i="72"/>
  <c r="F847" i="72"/>
  <c r="H847" i="72" s="1"/>
  <c r="AL846" i="72"/>
  <c r="AK846" i="72"/>
  <c r="AJ846" i="72"/>
  <c r="AI846" i="72"/>
  <c r="AH846" i="72"/>
  <c r="AG846" i="72"/>
  <c r="AF846" i="72"/>
  <c r="AE846" i="72"/>
  <c r="AD846" i="72"/>
  <c r="AC846" i="72"/>
  <c r="AA846" i="72"/>
  <c r="Z846" i="72"/>
  <c r="K846" i="72"/>
  <c r="H846" i="72"/>
  <c r="G846" i="72"/>
  <c r="F846" i="72"/>
  <c r="AL845" i="72"/>
  <c r="AK845" i="72"/>
  <c r="AJ845" i="72"/>
  <c r="AI845" i="72"/>
  <c r="AH845" i="72"/>
  <c r="AG845" i="72"/>
  <c r="AF845" i="72"/>
  <c r="AE845" i="72"/>
  <c r="AD845" i="72"/>
  <c r="AC845" i="72"/>
  <c r="Z845" i="72"/>
  <c r="K845" i="72"/>
  <c r="G845" i="72"/>
  <c r="F845" i="72"/>
  <c r="AL844" i="72"/>
  <c r="AK844" i="72"/>
  <c r="AJ844" i="72"/>
  <c r="AI844" i="72"/>
  <c r="AH844" i="72"/>
  <c r="AG844" i="72"/>
  <c r="AF844" i="72"/>
  <c r="AE844" i="72"/>
  <c r="AD844" i="72"/>
  <c r="AC844" i="72"/>
  <c r="AA844" i="72"/>
  <c r="Z844" i="72"/>
  <c r="AB844" i="72" s="1"/>
  <c r="K844" i="72"/>
  <c r="G844" i="72"/>
  <c r="F844" i="72"/>
  <c r="AL843" i="72"/>
  <c r="AK843" i="72"/>
  <c r="AJ843" i="72"/>
  <c r="AI843" i="72"/>
  <c r="AH843" i="72"/>
  <c r="AG843" i="72"/>
  <c r="AF843" i="72"/>
  <c r="AE843" i="72"/>
  <c r="AD843" i="72"/>
  <c r="AC843" i="72"/>
  <c r="AA843" i="72"/>
  <c r="Z843" i="72"/>
  <c r="K843" i="72"/>
  <c r="G843" i="72"/>
  <c r="F843" i="72"/>
  <c r="AL842" i="72"/>
  <c r="AK842" i="72"/>
  <c r="AJ842" i="72"/>
  <c r="AI842" i="72"/>
  <c r="AH842" i="72"/>
  <c r="AG842" i="72"/>
  <c r="AF842" i="72"/>
  <c r="AE842" i="72"/>
  <c r="AD842" i="72"/>
  <c r="AC842" i="72"/>
  <c r="AB842" i="72"/>
  <c r="AA842" i="72"/>
  <c r="Z842" i="72"/>
  <c r="K842" i="72"/>
  <c r="G842" i="72"/>
  <c r="F842" i="72"/>
  <c r="H842" i="72" s="1"/>
  <c r="AL841" i="72"/>
  <c r="AK841" i="72"/>
  <c r="AJ841" i="72"/>
  <c r="AI841" i="72"/>
  <c r="AH841" i="72"/>
  <c r="AG841" i="72"/>
  <c r="AF841" i="72"/>
  <c r="AE841" i="72"/>
  <c r="AD841" i="72"/>
  <c r="AC841" i="72"/>
  <c r="AA841" i="72"/>
  <c r="AB841" i="72" s="1"/>
  <c r="Z841" i="72"/>
  <c r="K841" i="72"/>
  <c r="G841" i="72"/>
  <c r="F841" i="72"/>
  <c r="H841" i="72" s="1"/>
  <c r="AL840" i="72"/>
  <c r="AK840" i="72"/>
  <c r="AJ840" i="72"/>
  <c r="AI840" i="72"/>
  <c r="AH840" i="72"/>
  <c r="AG840" i="72"/>
  <c r="AF840" i="72"/>
  <c r="AE840" i="72"/>
  <c r="AD840" i="72"/>
  <c r="AC840" i="72"/>
  <c r="AA840" i="72"/>
  <c r="Z840" i="72"/>
  <c r="AB840" i="72" s="1"/>
  <c r="K840" i="72"/>
  <c r="G840" i="72"/>
  <c r="F840" i="72"/>
  <c r="H840" i="72" s="1"/>
  <c r="AL839" i="72"/>
  <c r="AK839" i="72"/>
  <c r="AJ839" i="72"/>
  <c r="AI839" i="72"/>
  <c r="AH839" i="72"/>
  <c r="AG839" i="72"/>
  <c r="AF839" i="72"/>
  <c r="AE839" i="72"/>
  <c r="AD839" i="72"/>
  <c r="AC839" i="72"/>
  <c r="AA839" i="72"/>
  <c r="Z839" i="72"/>
  <c r="AB839" i="72" s="1"/>
  <c r="K839" i="72"/>
  <c r="H839" i="72"/>
  <c r="G839" i="72"/>
  <c r="F839" i="72"/>
  <c r="AL838" i="72"/>
  <c r="AK838" i="72"/>
  <c r="AJ838" i="72"/>
  <c r="AI838" i="72"/>
  <c r="AH838" i="72"/>
  <c r="AG838" i="72"/>
  <c r="AF838" i="72"/>
  <c r="AE838" i="72"/>
  <c r="AD838" i="72"/>
  <c r="AC838" i="72"/>
  <c r="AA838" i="72"/>
  <c r="AB838" i="72" s="1"/>
  <c r="Z838" i="72"/>
  <c r="K838" i="72"/>
  <c r="G838" i="72"/>
  <c r="F838" i="72"/>
  <c r="H838" i="72" s="1"/>
  <c r="E838" i="72"/>
  <c r="AL837" i="72"/>
  <c r="AK837" i="72"/>
  <c r="AJ837" i="72"/>
  <c r="AI837" i="72"/>
  <c r="AH837" i="72"/>
  <c r="AG837" i="72"/>
  <c r="AF837" i="72"/>
  <c r="AE837" i="72"/>
  <c r="AD837" i="72"/>
  <c r="AC837" i="72"/>
  <c r="AA837" i="72"/>
  <c r="Z837" i="72"/>
  <c r="K837" i="72"/>
  <c r="G837" i="72"/>
  <c r="F837" i="72"/>
  <c r="AL836" i="72"/>
  <c r="AK836" i="72"/>
  <c r="AJ836" i="72"/>
  <c r="AI836" i="72"/>
  <c r="AH836" i="72"/>
  <c r="AG836" i="72"/>
  <c r="AF836" i="72"/>
  <c r="AE836" i="72"/>
  <c r="AD836" i="72"/>
  <c r="AC836" i="72"/>
  <c r="AA836" i="72"/>
  <c r="Z836" i="72"/>
  <c r="AB836" i="72" s="1"/>
  <c r="AM836" i="72" s="1"/>
  <c r="I836" i="72" s="1"/>
  <c r="K836" i="72"/>
  <c r="G836" i="72"/>
  <c r="F836" i="72"/>
  <c r="AL835" i="72"/>
  <c r="AK835" i="72"/>
  <c r="AJ835" i="72"/>
  <c r="AI835" i="72"/>
  <c r="AH835" i="72"/>
  <c r="AG835" i="72"/>
  <c r="AF835" i="72"/>
  <c r="AE835" i="72"/>
  <c r="AD835" i="72"/>
  <c r="AC835" i="72"/>
  <c r="AB835" i="72"/>
  <c r="AM835" i="72" s="1"/>
  <c r="I835" i="72" s="1"/>
  <c r="AA835" i="72"/>
  <c r="Z835" i="72"/>
  <c r="K835" i="72"/>
  <c r="G835" i="72"/>
  <c r="F835" i="72"/>
  <c r="AL834" i="72"/>
  <c r="AK834" i="72"/>
  <c r="AJ834" i="72"/>
  <c r="AI834" i="72"/>
  <c r="AH834" i="72"/>
  <c r="AG834" i="72"/>
  <c r="AF834" i="72"/>
  <c r="AE834" i="72"/>
  <c r="AD834" i="72"/>
  <c r="AC834" i="72"/>
  <c r="AA834" i="72"/>
  <c r="AB834" i="72" s="1"/>
  <c r="Z834" i="72"/>
  <c r="K834" i="72"/>
  <c r="G834" i="72"/>
  <c r="F834" i="72"/>
  <c r="AL833" i="72"/>
  <c r="AK833" i="72"/>
  <c r="AJ833" i="72"/>
  <c r="AI833" i="72"/>
  <c r="AH833" i="72"/>
  <c r="AG833" i="72"/>
  <c r="AF833" i="72"/>
  <c r="AE833" i="72"/>
  <c r="AD833" i="72"/>
  <c r="AC833" i="72"/>
  <c r="AA833" i="72"/>
  <c r="Z833" i="72"/>
  <c r="K833" i="72"/>
  <c r="G833" i="72"/>
  <c r="F833" i="72"/>
  <c r="H833" i="72" s="1"/>
  <c r="AL832" i="72"/>
  <c r="AK832" i="72"/>
  <c r="AJ832" i="72"/>
  <c r="AI832" i="72"/>
  <c r="AH832" i="72"/>
  <c r="AG832" i="72"/>
  <c r="AF832" i="72"/>
  <c r="AE832" i="72"/>
  <c r="AD832" i="72"/>
  <c r="AC832" i="72"/>
  <c r="AA832" i="72"/>
  <c r="Z832" i="72"/>
  <c r="K832" i="72"/>
  <c r="G832" i="72"/>
  <c r="F832" i="72"/>
  <c r="H832" i="72" s="1"/>
  <c r="AL831" i="72"/>
  <c r="AK831" i="72"/>
  <c r="AJ831" i="72"/>
  <c r="AI831" i="72"/>
  <c r="AH831" i="72"/>
  <c r="AG831" i="72"/>
  <c r="AF831" i="72"/>
  <c r="AE831" i="72"/>
  <c r="AD831" i="72"/>
  <c r="AC831" i="72"/>
  <c r="AA831" i="72"/>
  <c r="Z831" i="72"/>
  <c r="AB831" i="72" s="1"/>
  <c r="K831" i="72"/>
  <c r="G831" i="72"/>
  <c r="F831" i="72"/>
  <c r="AL830" i="72"/>
  <c r="AK830" i="72"/>
  <c r="AJ830" i="72"/>
  <c r="AI830" i="72"/>
  <c r="AH830" i="72"/>
  <c r="AG830" i="72"/>
  <c r="AF830" i="72"/>
  <c r="AE830" i="72"/>
  <c r="AD830" i="72"/>
  <c r="AC830" i="72"/>
  <c r="AA830" i="72"/>
  <c r="Z830" i="72"/>
  <c r="AB830" i="72" s="1"/>
  <c r="K830" i="72"/>
  <c r="G830" i="72"/>
  <c r="H830" i="72" s="1"/>
  <c r="F830" i="72"/>
  <c r="AL829" i="72"/>
  <c r="AK829" i="72"/>
  <c r="AJ829" i="72"/>
  <c r="AI829" i="72"/>
  <c r="AH829" i="72"/>
  <c r="AG829" i="72"/>
  <c r="AF829" i="72"/>
  <c r="AE829" i="72"/>
  <c r="AD829" i="72"/>
  <c r="AC829" i="72"/>
  <c r="AA829" i="72"/>
  <c r="Z829" i="72"/>
  <c r="K829" i="72"/>
  <c r="G829" i="72"/>
  <c r="F829" i="72"/>
  <c r="H829" i="72" s="1"/>
  <c r="A829" i="72"/>
  <c r="A830" i="72" s="1"/>
  <c r="A831" i="72" s="1"/>
  <c r="A832" i="72" s="1"/>
  <c r="A833" i="72" s="1"/>
  <c r="A834" i="72" s="1"/>
  <c r="A835" i="72" s="1"/>
  <c r="A836" i="72" s="1"/>
  <c r="A837" i="72" s="1"/>
  <c r="A838" i="72" s="1"/>
  <c r="A839" i="72" s="1"/>
  <c r="A840" i="72" s="1"/>
  <c r="A841" i="72" s="1"/>
  <c r="A842" i="72" s="1"/>
  <c r="A843" i="72" s="1"/>
  <c r="A844" i="72" s="1"/>
  <c r="A845" i="72" s="1"/>
  <c r="A846" i="72" s="1"/>
  <c r="A847" i="72" s="1"/>
  <c r="A848" i="72" s="1"/>
  <c r="A849" i="72" s="1"/>
  <c r="A850" i="72" s="1"/>
  <c r="A851" i="72" s="1"/>
  <c r="A852" i="72" s="1"/>
  <c r="A853" i="72" s="1"/>
  <c r="A854" i="72" s="1"/>
  <c r="A855" i="72" s="1"/>
  <c r="A856" i="72" s="1"/>
  <c r="AM828" i="72"/>
  <c r="I828" i="72" s="1"/>
  <c r="AL828" i="72"/>
  <c r="AK828" i="72"/>
  <c r="AJ828" i="72"/>
  <c r="AI828" i="72"/>
  <c r="AH828" i="72"/>
  <c r="AG828" i="72"/>
  <c r="AF828" i="72"/>
  <c r="AE828" i="72"/>
  <c r="AD828" i="72"/>
  <c r="AC828" i="72"/>
  <c r="AA828" i="72"/>
  <c r="Z828" i="72"/>
  <c r="AB828" i="72" s="1"/>
  <c r="K828" i="72"/>
  <c r="G828" i="72"/>
  <c r="F828" i="72"/>
  <c r="AL827" i="72"/>
  <c r="AK827" i="72"/>
  <c r="AJ827" i="72"/>
  <c r="AI827" i="72"/>
  <c r="AH827" i="72"/>
  <c r="AG827" i="72"/>
  <c r="AF827" i="72"/>
  <c r="AE827" i="72"/>
  <c r="AD827" i="72"/>
  <c r="AC827" i="72"/>
  <c r="AA827" i="72"/>
  <c r="Z827" i="72"/>
  <c r="K827" i="72"/>
  <c r="G827" i="72"/>
  <c r="F827" i="72"/>
  <c r="H827" i="72" s="1"/>
  <c r="AL826" i="72"/>
  <c r="AK826" i="72"/>
  <c r="AJ826" i="72"/>
  <c r="AI826" i="72"/>
  <c r="AH826" i="72"/>
  <c r="AG826" i="72"/>
  <c r="AF826" i="72"/>
  <c r="AE826" i="72"/>
  <c r="AD826" i="72"/>
  <c r="AC826" i="72"/>
  <c r="AA826" i="72"/>
  <c r="Z826" i="72"/>
  <c r="K826" i="72"/>
  <c r="G826" i="72"/>
  <c r="F826" i="72"/>
  <c r="H826" i="72" s="1"/>
  <c r="AL825" i="72"/>
  <c r="AK825" i="72"/>
  <c r="AJ825" i="72"/>
  <c r="AI825" i="72"/>
  <c r="AH825" i="72"/>
  <c r="AG825" i="72"/>
  <c r="AF825" i="72"/>
  <c r="AE825" i="72"/>
  <c r="AD825" i="72"/>
  <c r="AC825" i="72"/>
  <c r="AA825" i="72"/>
  <c r="Z825" i="72"/>
  <c r="AB825" i="72" s="1"/>
  <c r="K825" i="72"/>
  <c r="G825" i="72"/>
  <c r="H825" i="72" s="1"/>
  <c r="F825" i="72"/>
  <c r="AL824" i="72"/>
  <c r="AK824" i="72"/>
  <c r="AJ824" i="72"/>
  <c r="AI824" i="72"/>
  <c r="AH824" i="72"/>
  <c r="AG824" i="72"/>
  <c r="AF824" i="72"/>
  <c r="AE824" i="72"/>
  <c r="AD824" i="72"/>
  <c r="AC824" i="72"/>
  <c r="AA824" i="72"/>
  <c r="Z824" i="72"/>
  <c r="K824" i="72"/>
  <c r="G824" i="72"/>
  <c r="F824" i="72"/>
  <c r="H824" i="72" s="1"/>
  <c r="AL823" i="72"/>
  <c r="AK823" i="72"/>
  <c r="AJ823" i="72"/>
  <c r="AI823" i="72"/>
  <c r="AH823" i="72"/>
  <c r="AG823" i="72"/>
  <c r="AF823" i="72"/>
  <c r="AE823" i="72"/>
  <c r="AD823" i="72"/>
  <c r="AC823" i="72"/>
  <c r="AA823" i="72"/>
  <c r="Z823" i="72"/>
  <c r="AB823" i="72" s="1"/>
  <c r="AM823" i="72" s="1"/>
  <c r="I823" i="72" s="1"/>
  <c r="K823" i="72"/>
  <c r="G823" i="72"/>
  <c r="H823" i="72" s="1"/>
  <c r="F823" i="72"/>
  <c r="AL822" i="72"/>
  <c r="AK822" i="72"/>
  <c r="AJ822" i="72"/>
  <c r="AI822" i="72"/>
  <c r="AH822" i="72"/>
  <c r="AG822" i="72"/>
  <c r="AF822" i="72"/>
  <c r="AE822" i="72"/>
  <c r="AD822" i="72"/>
  <c r="AC822" i="72"/>
  <c r="AA822" i="72"/>
  <c r="Z822" i="72"/>
  <c r="K822" i="72"/>
  <c r="G822" i="72"/>
  <c r="F822" i="72"/>
  <c r="H822" i="72" s="1"/>
  <c r="A822" i="72"/>
  <c r="A823" i="72" s="1"/>
  <c r="A824" i="72" s="1"/>
  <c r="A825" i="72" s="1"/>
  <c r="A826" i="72" s="1"/>
  <c r="A827" i="72" s="1"/>
  <c r="A828" i="72" s="1"/>
  <c r="AL821" i="72"/>
  <c r="AK821" i="72"/>
  <c r="AJ821" i="72"/>
  <c r="AI821" i="72"/>
  <c r="AH821" i="72"/>
  <c r="AG821" i="72"/>
  <c r="AF821" i="72"/>
  <c r="AE821" i="72"/>
  <c r="AD821" i="72"/>
  <c r="AC821" i="72"/>
  <c r="AA821" i="72"/>
  <c r="Z821" i="72"/>
  <c r="AB821" i="72" s="1"/>
  <c r="K821" i="72"/>
  <c r="G821" i="72"/>
  <c r="F821" i="72"/>
  <c r="H821" i="72" s="1"/>
  <c r="R813" i="72"/>
  <c r="L813" i="72"/>
  <c r="Q812" i="72"/>
  <c r="P812" i="72"/>
  <c r="Q811" i="72"/>
  <c r="P811" i="72"/>
  <c r="Q810" i="72"/>
  <c r="P810" i="72"/>
  <c r="AM809" i="72"/>
  <c r="I809" i="72" s="1"/>
  <c r="Q809" i="72"/>
  <c r="P809" i="72"/>
  <c r="J809" i="72"/>
  <c r="H809" i="72"/>
  <c r="E809" i="72"/>
  <c r="R808" i="72"/>
  <c r="L808" i="72"/>
  <c r="Q807" i="72"/>
  <c r="P807" i="72"/>
  <c r="Q806" i="72"/>
  <c r="P806" i="72"/>
  <c r="Q805" i="72"/>
  <c r="P805" i="72"/>
  <c r="AM804" i="72"/>
  <c r="Q804" i="72"/>
  <c r="P804" i="72"/>
  <c r="I804" i="72"/>
  <c r="H804" i="72"/>
  <c r="E804" i="72"/>
  <c r="R803" i="72"/>
  <c r="L803" i="72"/>
  <c r="Q802" i="72"/>
  <c r="P802" i="72"/>
  <c r="Q801" i="72"/>
  <c r="P801" i="72"/>
  <c r="Q800" i="72"/>
  <c r="P800" i="72"/>
  <c r="AH799" i="72"/>
  <c r="AM799" i="72" s="1"/>
  <c r="I799" i="72" s="1"/>
  <c r="Q799" i="72"/>
  <c r="P799" i="72"/>
  <c r="H799" i="72"/>
  <c r="E799" i="72"/>
  <c r="R798" i="72"/>
  <c r="L798" i="72"/>
  <c r="Q797" i="72"/>
  <c r="P797" i="72"/>
  <c r="Q796" i="72"/>
  <c r="P796" i="72"/>
  <c r="Q795" i="72"/>
  <c r="P795" i="72"/>
  <c r="AM794" i="72"/>
  <c r="I794" i="72" s="1"/>
  <c r="Q794" i="72"/>
  <c r="P794" i="72"/>
  <c r="H794" i="72"/>
  <c r="E794" i="72"/>
  <c r="A794" i="72"/>
  <c r="A799" i="72" s="1"/>
  <c r="R793" i="72"/>
  <c r="P893" i="72" s="1"/>
  <c r="L793" i="72"/>
  <c r="Q792" i="72"/>
  <c r="P792" i="72"/>
  <c r="Q791" i="72"/>
  <c r="P791" i="72"/>
  <c r="Q790" i="72"/>
  <c r="P790" i="72"/>
  <c r="AM789" i="72"/>
  <c r="I789" i="72" s="1"/>
  <c r="Q789" i="72"/>
  <c r="P789" i="72"/>
  <c r="H789" i="72"/>
  <c r="E789" i="72"/>
  <c r="AB783" i="72"/>
  <c r="AM783" i="72" s="1"/>
  <c r="I783" i="72" s="1"/>
  <c r="Q783" i="72"/>
  <c r="P783" i="72"/>
  <c r="H783" i="72"/>
  <c r="E783" i="72"/>
  <c r="A783" i="72"/>
  <c r="AB782" i="72"/>
  <c r="AM782" i="72" s="1"/>
  <c r="I782" i="72" s="1"/>
  <c r="Q782" i="72"/>
  <c r="P782" i="72"/>
  <c r="H782" i="72"/>
  <c r="E782" i="72"/>
  <c r="AB781" i="72"/>
  <c r="AM781" i="72" s="1"/>
  <c r="I781" i="72" s="1"/>
  <c r="Q781" i="72"/>
  <c r="P781" i="72"/>
  <c r="H781" i="72"/>
  <c r="E781" i="72"/>
  <c r="AB780" i="72"/>
  <c r="AM780" i="72" s="1"/>
  <c r="I780" i="72" s="1"/>
  <c r="Q780" i="72"/>
  <c r="P780" i="72"/>
  <c r="H780" i="72"/>
  <c r="J780" i="72" s="1"/>
  <c r="E780" i="72"/>
  <c r="AB779" i="72"/>
  <c r="AM779" i="72" s="1"/>
  <c r="I779" i="72" s="1"/>
  <c r="Q779" i="72"/>
  <c r="P779" i="72"/>
  <c r="H779" i="72"/>
  <c r="J779" i="72" s="1"/>
  <c r="E779" i="72"/>
  <c r="AB778" i="72"/>
  <c r="AM778" i="72" s="1"/>
  <c r="I778" i="72" s="1"/>
  <c r="Q778" i="72"/>
  <c r="P778" i="72"/>
  <c r="H778" i="72"/>
  <c r="J778" i="72" s="1"/>
  <c r="E778" i="72"/>
  <c r="AB777" i="72"/>
  <c r="AM777" i="72" s="1"/>
  <c r="I777" i="72" s="1"/>
  <c r="Q777" i="72"/>
  <c r="P777" i="72"/>
  <c r="H777" i="72"/>
  <c r="E777" i="72"/>
  <c r="R776" i="72"/>
  <c r="L776" i="72"/>
  <c r="Q775" i="72"/>
  <c r="P775" i="72"/>
  <c r="Q774" i="72"/>
  <c r="P774" i="72"/>
  <c r="Q773" i="72"/>
  <c r="P773" i="72"/>
  <c r="Q772" i="72"/>
  <c r="P772" i="72"/>
  <c r="Q771" i="72"/>
  <c r="P771" i="72"/>
  <c r="AB770" i="72"/>
  <c r="AM770" i="72" s="1"/>
  <c r="I770" i="72" s="1"/>
  <c r="W770" i="72"/>
  <c r="Q770" i="72"/>
  <c r="P770" i="72"/>
  <c r="H770" i="72"/>
  <c r="J770" i="72" s="1"/>
  <c r="E770" i="72"/>
  <c r="R769" i="72"/>
  <c r="L769" i="72"/>
  <c r="Q768" i="72"/>
  <c r="P768" i="72"/>
  <c r="P765" i="72"/>
  <c r="P764" i="72"/>
  <c r="AB763" i="72"/>
  <c r="AM763" i="72" s="1"/>
  <c r="W763" i="72"/>
  <c r="P763" i="72"/>
  <c r="I763" i="72"/>
  <c r="J763" i="72" s="1"/>
  <c r="H763" i="72"/>
  <c r="E763" i="72"/>
  <c r="R762" i="72"/>
  <c r="P878" i="72" s="1"/>
  <c r="L762" i="72"/>
  <c r="Q761" i="72"/>
  <c r="P761" i="72"/>
  <c r="Q760" i="72"/>
  <c r="P760" i="72"/>
  <c r="P759" i="72"/>
  <c r="P758" i="72"/>
  <c r="P757" i="72"/>
  <c r="AB756" i="72"/>
  <c r="AM756" i="72" s="1"/>
  <c r="I756" i="72" s="1"/>
  <c r="W756" i="72"/>
  <c r="P756" i="72"/>
  <c r="H756" i="72"/>
  <c r="E756" i="72"/>
  <c r="R755" i="72"/>
  <c r="L755" i="72"/>
  <c r="Q754" i="72"/>
  <c r="P754" i="72"/>
  <c r="Q753" i="72"/>
  <c r="P753" i="72"/>
  <c r="Q752" i="72"/>
  <c r="P752" i="72"/>
  <c r="Q751" i="72"/>
  <c r="P751" i="72"/>
  <c r="Q750" i="72"/>
  <c r="P750" i="72"/>
  <c r="AB749" i="72"/>
  <c r="AM749" i="72" s="1"/>
  <c r="I749" i="72" s="1"/>
  <c r="W749" i="72"/>
  <c r="P749" i="72"/>
  <c r="H749" i="72"/>
  <c r="E749" i="72"/>
  <c r="R748" i="72"/>
  <c r="L748" i="72"/>
  <c r="Q747" i="72"/>
  <c r="P747" i="72"/>
  <c r="P746" i="72"/>
  <c r="P745" i="72"/>
  <c r="P744" i="72"/>
  <c r="P743" i="72"/>
  <c r="AB742" i="72"/>
  <c r="AM742" i="72" s="1"/>
  <c r="I742" i="72" s="1"/>
  <c r="J742" i="72" s="1"/>
  <c r="W742" i="72"/>
  <c r="P742" i="72"/>
  <c r="H742" i="72"/>
  <c r="E742" i="72"/>
  <c r="R741" i="72"/>
  <c r="L741" i="72"/>
  <c r="Q740" i="72"/>
  <c r="P740" i="72"/>
  <c r="Q739" i="72"/>
  <c r="P739" i="72"/>
  <c r="Q738" i="72"/>
  <c r="P738" i="72"/>
  <c r="Q737" i="72"/>
  <c r="P737" i="72"/>
  <c r="Q736" i="72"/>
  <c r="P736" i="72"/>
  <c r="AB735" i="72"/>
  <c r="AM735" i="72" s="1"/>
  <c r="I735" i="72" s="1"/>
  <c r="W735" i="72"/>
  <c r="Q735" i="72"/>
  <c r="P735" i="72"/>
  <c r="H735" i="72"/>
  <c r="E735" i="72"/>
  <c r="R734" i="72"/>
  <c r="L734" i="72"/>
  <c r="Q733" i="72"/>
  <c r="P733" i="72"/>
  <c r="Q732" i="72"/>
  <c r="P732" i="72"/>
  <c r="Q731" i="72"/>
  <c r="P731" i="72"/>
  <c r="Q730" i="72"/>
  <c r="P730" i="72"/>
  <c r="P729" i="72"/>
  <c r="AB728" i="72"/>
  <c r="AM728" i="72" s="1"/>
  <c r="W728" i="72"/>
  <c r="P728" i="72"/>
  <c r="I728" i="72"/>
  <c r="H728" i="72"/>
  <c r="E728" i="72"/>
  <c r="R727" i="72"/>
  <c r="L727" i="72"/>
  <c r="Q726" i="72"/>
  <c r="P726" i="72"/>
  <c r="P725" i="72"/>
  <c r="P724" i="72"/>
  <c r="P723" i="72"/>
  <c r="P722" i="72"/>
  <c r="AB721" i="72"/>
  <c r="AM721" i="72" s="1"/>
  <c r="I721" i="72" s="1"/>
  <c r="W721" i="72"/>
  <c r="P721" i="72"/>
  <c r="H721" i="72"/>
  <c r="J721" i="72" s="1"/>
  <c r="E721" i="72"/>
  <c r="R720" i="72"/>
  <c r="L720" i="72"/>
  <c r="Q719" i="72"/>
  <c r="P719" i="72"/>
  <c r="Q718" i="72"/>
  <c r="P718" i="72"/>
  <c r="Q717" i="72"/>
  <c r="P717" i="72"/>
  <c r="Q716" i="72"/>
  <c r="P716" i="72"/>
  <c r="Q715" i="72"/>
  <c r="P715" i="72"/>
  <c r="AM714" i="72"/>
  <c r="I714" i="72" s="1"/>
  <c r="AB714" i="72"/>
  <c r="W714" i="72"/>
  <c r="Q714" i="72"/>
  <c r="P714" i="72"/>
  <c r="H714" i="72"/>
  <c r="E714" i="72"/>
  <c r="A714" i="72"/>
  <c r="A721" i="72" s="1"/>
  <c r="A728" i="72" s="1"/>
  <c r="A735" i="72" s="1"/>
  <c r="A742" i="72" s="1"/>
  <c r="A749" i="72" s="1"/>
  <c r="A756" i="72" s="1"/>
  <c r="A763" i="72" s="1"/>
  <c r="A770" i="72" s="1"/>
  <c r="A777" i="72" s="1"/>
  <c r="A778" i="72" s="1"/>
  <c r="A779" i="72" s="1"/>
  <c r="A780" i="72" s="1"/>
  <c r="A781" i="72" s="1"/>
  <c r="A782" i="72" s="1"/>
  <c r="R713" i="72"/>
  <c r="P871" i="72" s="1"/>
  <c r="L713" i="72"/>
  <c r="Q712" i="72"/>
  <c r="P712" i="72"/>
  <c r="Q711" i="72"/>
  <c r="P711" i="72"/>
  <c r="Q710" i="72"/>
  <c r="P710" i="72"/>
  <c r="P709" i="72"/>
  <c r="P708" i="72"/>
  <c r="AB707" i="72"/>
  <c r="AM707" i="72" s="1"/>
  <c r="I707" i="72" s="1"/>
  <c r="W707" i="72"/>
  <c r="P707" i="72"/>
  <c r="H707" i="72"/>
  <c r="E707" i="72"/>
  <c r="R705" i="72"/>
  <c r="L705" i="72"/>
  <c r="Q704" i="72"/>
  <c r="P704" i="72"/>
  <c r="Q703" i="72"/>
  <c r="P703" i="72"/>
  <c r="Q702" i="72"/>
  <c r="P702" i="72"/>
  <c r="Q701" i="72"/>
  <c r="P701" i="72"/>
  <c r="AB700" i="72"/>
  <c r="AM700" i="72" s="1"/>
  <c r="I700" i="72" s="1"/>
  <c r="W700" i="72"/>
  <c r="Q700" i="72"/>
  <c r="P700" i="72"/>
  <c r="H700" i="72"/>
  <c r="E700" i="72"/>
  <c r="R699" i="72"/>
  <c r="L699" i="72"/>
  <c r="P698" i="72"/>
  <c r="P696" i="72"/>
  <c r="P695" i="72"/>
  <c r="AM694" i="72"/>
  <c r="I694" i="72" s="1"/>
  <c r="AB694" i="72"/>
  <c r="W694" i="72"/>
  <c r="P694" i="72"/>
  <c r="H694" i="72"/>
  <c r="E694" i="72"/>
  <c r="R693" i="72"/>
  <c r="P867" i="72" s="1"/>
  <c r="L693" i="72"/>
  <c r="Q692" i="72"/>
  <c r="P692" i="72"/>
  <c r="Q691" i="72"/>
  <c r="P691" i="72"/>
  <c r="Q690" i="72"/>
  <c r="P690" i="72"/>
  <c r="Q689" i="72"/>
  <c r="P689" i="72"/>
  <c r="AB688" i="72"/>
  <c r="AM688" i="72" s="1"/>
  <c r="I688" i="72" s="1"/>
  <c r="W688" i="72"/>
  <c r="Q688" i="72"/>
  <c r="P688" i="72"/>
  <c r="H688" i="72"/>
  <c r="E688" i="72"/>
  <c r="R687" i="72"/>
  <c r="L687" i="72"/>
  <c r="Q686" i="72"/>
  <c r="P686" i="72"/>
  <c r="Q685" i="72"/>
  <c r="P685" i="72"/>
  <c r="P684" i="72"/>
  <c r="P683" i="72"/>
  <c r="AB682" i="72"/>
  <c r="AM682" i="72" s="1"/>
  <c r="I682" i="72" s="1"/>
  <c r="W682" i="72"/>
  <c r="P682" i="72"/>
  <c r="H682" i="72"/>
  <c r="E682" i="72"/>
  <c r="R681" i="72"/>
  <c r="L681" i="72"/>
  <c r="Q680" i="72"/>
  <c r="P680" i="72"/>
  <c r="P679" i="72"/>
  <c r="P678" i="72"/>
  <c r="AB676" i="72"/>
  <c r="AM676" i="72" s="1"/>
  <c r="I676" i="72" s="1"/>
  <c r="W676" i="72"/>
  <c r="P676" i="72"/>
  <c r="H676" i="72"/>
  <c r="E676" i="72"/>
  <c r="R675" i="72"/>
  <c r="L675" i="72"/>
  <c r="Q674" i="72"/>
  <c r="P674" i="72"/>
  <c r="Q673" i="72"/>
  <c r="P673" i="72"/>
  <c r="Q672" i="72"/>
  <c r="P672" i="72"/>
  <c r="Q671" i="72"/>
  <c r="P671" i="72"/>
  <c r="AM670" i="72"/>
  <c r="I670" i="72" s="1"/>
  <c r="AB670" i="72"/>
  <c r="W670" i="72"/>
  <c r="Q670" i="72"/>
  <c r="P670" i="72"/>
  <c r="H670" i="72"/>
  <c r="E670" i="72"/>
  <c r="R669" i="72"/>
  <c r="L669" i="72"/>
  <c r="Q668" i="72"/>
  <c r="P668" i="72"/>
  <c r="Q667" i="72"/>
  <c r="P667" i="72"/>
  <c r="Q666" i="72"/>
  <c r="P666" i="72"/>
  <c r="Q665" i="72"/>
  <c r="P665" i="72"/>
  <c r="AB664" i="72"/>
  <c r="AM664" i="72" s="1"/>
  <c r="I664" i="72" s="1"/>
  <c r="W664" i="72"/>
  <c r="Q664" i="72"/>
  <c r="P664" i="72"/>
  <c r="H664" i="72"/>
  <c r="J664" i="72" s="1"/>
  <c r="E664" i="72"/>
  <c r="R663" i="72"/>
  <c r="P862" i="72" s="1"/>
  <c r="L663" i="72"/>
  <c r="Q662" i="72"/>
  <c r="P662" i="72"/>
  <c r="Q661" i="72"/>
  <c r="P661" i="72"/>
  <c r="P660" i="72"/>
  <c r="P659" i="72"/>
  <c r="AB658" i="72"/>
  <c r="AM658" i="72" s="1"/>
  <c r="I658" i="72" s="1"/>
  <c r="J658" i="72" s="1"/>
  <c r="W658" i="72"/>
  <c r="P658" i="72"/>
  <c r="H658" i="72"/>
  <c r="E658" i="72"/>
  <c r="R657" i="72"/>
  <c r="L657" i="72"/>
  <c r="Q656" i="72"/>
  <c r="P656" i="72"/>
  <c r="Q655" i="72"/>
  <c r="P655" i="72"/>
  <c r="Q654" i="72"/>
  <c r="P654" i="72"/>
  <c r="Q653" i="72"/>
  <c r="P653" i="72"/>
  <c r="AB652" i="72"/>
  <c r="AM652" i="72" s="1"/>
  <c r="I652" i="72" s="1"/>
  <c r="J652" i="72" s="1"/>
  <c r="W652" i="72"/>
  <c r="Q652" i="72"/>
  <c r="P652" i="72"/>
  <c r="H652" i="72"/>
  <c r="E652" i="72"/>
  <c r="R651" i="72"/>
  <c r="L651" i="72"/>
  <c r="Q650" i="72"/>
  <c r="P650" i="72"/>
  <c r="Q649" i="72"/>
  <c r="P649" i="72"/>
  <c r="Q648" i="72"/>
  <c r="P648" i="72"/>
  <c r="Q647" i="72"/>
  <c r="P647" i="72"/>
  <c r="AB646" i="72"/>
  <c r="AM646" i="72" s="1"/>
  <c r="I646" i="72" s="1"/>
  <c r="W646" i="72"/>
  <c r="Q646" i="72"/>
  <c r="P646" i="72"/>
  <c r="H646" i="72"/>
  <c r="E646" i="72"/>
  <c r="R645" i="72"/>
  <c r="P859" i="72" s="1"/>
  <c r="L645" i="72"/>
  <c r="Q644" i="72"/>
  <c r="P644" i="72"/>
  <c r="Q643" i="72"/>
  <c r="P643" i="72"/>
  <c r="P642" i="72"/>
  <c r="Q641" i="72"/>
  <c r="P641" i="72"/>
  <c r="AB640" i="72"/>
  <c r="AM640" i="72" s="1"/>
  <c r="I640" i="72" s="1"/>
  <c r="W640" i="72"/>
  <c r="P640" i="72"/>
  <c r="H640" i="72"/>
  <c r="E640" i="72"/>
  <c r="A640" i="72"/>
  <c r="A646" i="72" s="1"/>
  <c r="A652" i="72" s="1"/>
  <c r="A658" i="72" s="1"/>
  <c r="A664" i="72" s="1"/>
  <c r="A670" i="72" s="1"/>
  <c r="A676" i="72" s="1"/>
  <c r="A682" i="72" s="1"/>
  <c r="A688" i="72" s="1"/>
  <c r="A694" i="72" s="1"/>
  <c r="A700" i="72" s="1"/>
  <c r="R639" i="72"/>
  <c r="L639" i="72"/>
  <c r="Q638" i="72"/>
  <c r="P638" i="72"/>
  <c r="Q637" i="72"/>
  <c r="P637" i="72"/>
  <c r="P636" i="72"/>
  <c r="P635" i="72"/>
  <c r="AB634" i="72"/>
  <c r="AM634" i="72" s="1"/>
  <c r="I634" i="72" s="1"/>
  <c r="W634" i="72"/>
  <c r="P634" i="72"/>
  <c r="H634" i="72"/>
  <c r="J634" i="72" s="1"/>
  <c r="E634" i="72"/>
  <c r="R632" i="72"/>
  <c r="L632" i="72"/>
  <c r="Q631" i="72"/>
  <c r="P631" i="72"/>
  <c r="Q630" i="72"/>
  <c r="P630" i="72"/>
  <c r="Q629" i="72"/>
  <c r="P629" i="72"/>
  <c r="Q628" i="72"/>
  <c r="P628" i="72"/>
  <c r="AW627" i="72"/>
  <c r="AB627" i="72"/>
  <c r="AM627" i="72" s="1"/>
  <c r="I627" i="72" s="1"/>
  <c r="Q627" i="72"/>
  <c r="P627" i="72"/>
  <c r="H627" i="72"/>
  <c r="E627" i="72"/>
  <c r="R626" i="72"/>
  <c r="L626" i="72"/>
  <c r="Q625" i="72"/>
  <c r="P625" i="72"/>
  <c r="Q624" i="72"/>
  <c r="P624" i="72"/>
  <c r="Q623" i="72"/>
  <c r="P623" i="72"/>
  <c r="Q622" i="72"/>
  <c r="P622" i="72"/>
  <c r="AB621" i="72"/>
  <c r="AM621" i="72" s="1"/>
  <c r="I621" i="72" s="1"/>
  <c r="Q621" i="72"/>
  <c r="P621" i="72"/>
  <c r="H621" i="72"/>
  <c r="J621" i="72" s="1"/>
  <c r="AQ621" i="72" s="1"/>
  <c r="AR621" i="72" s="1"/>
  <c r="W621" i="72" s="1"/>
  <c r="E621" i="72"/>
  <c r="R620" i="72"/>
  <c r="L620" i="72"/>
  <c r="Q619" i="72"/>
  <c r="P619" i="72"/>
  <c r="Q618" i="72"/>
  <c r="P618" i="72"/>
  <c r="Q617" i="72"/>
  <c r="P617" i="72"/>
  <c r="Q616" i="72"/>
  <c r="P616" i="72"/>
  <c r="AW615" i="72"/>
  <c r="AB615" i="72"/>
  <c r="AM615" i="72" s="1"/>
  <c r="I615" i="72" s="1"/>
  <c r="Q615" i="72"/>
  <c r="P615" i="72"/>
  <c r="H615" i="72"/>
  <c r="E615" i="72"/>
  <c r="R614" i="72"/>
  <c r="L614" i="72"/>
  <c r="P613" i="72"/>
  <c r="P612" i="72"/>
  <c r="P611" i="72"/>
  <c r="P610" i="72"/>
  <c r="AB609" i="72"/>
  <c r="AM609" i="72" s="1"/>
  <c r="I609" i="72" s="1"/>
  <c r="P609" i="72"/>
  <c r="H609" i="72"/>
  <c r="E609" i="72"/>
  <c r="R608" i="72"/>
  <c r="L608" i="72"/>
  <c r="Q607" i="72"/>
  <c r="P607" i="72"/>
  <c r="Q606" i="72"/>
  <c r="P606" i="72"/>
  <c r="Q605" i="72"/>
  <c r="P605" i="72"/>
  <c r="Q604" i="72"/>
  <c r="P604" i="72"/>
  <c r="AB603" i="72"/>
  <c r="AM603" i="72" s="1"/>
  <c r="I603" i="72" s="1"/>
  <c r="P603" i="72"/>
  <c r="H603" i="72"/>
  <c r="J603" i="72" s="1"/>
  <c r="E603" i="72"/>
  <c r="R602" i="72"/>
  <c r="L602" i="72"/>
  <c r="Q601" i="72"/>
  <c r="P601" i="72"/>
  <c r="Q600" i="72"/>
  <c r="P600" i="72"/>
  <c r="P599" i="72"/>
  <c r="P598" i="72"/>
  <c r="AB597" i="72"/>
  <c r="AM597" i="72" s="1"/>
  <c r="I597" i="72" s="1"/>
  <c r="P597" i="72"/>
  <c r="H597" i="72"/>
  <c r="AW597" i="72" s="1"/>
  <c r="E597" i="72"/>
  <c r="R596" i="72"/>
  <c r="L596" i="72"/>
  <c r="P595" i="72"/>
  <c r="P594" i="72"/>
  <c r="P593" i="72"/>
  <c r="P592" i="72"/>
  <c r="AM591" i="72"/>
  <c r="I591" i="72" s="1"/>
  <c r="J591" i="72" s="1"/>
  <c r="AQ591" i="72" s="1"/>
  <c r="AR591" i="72" s="1"/>
  <c r="W591" i="72" s="1"/>
  <c r="AB591" i="72"/>
  <c r="P591" i="72"/>
  <c r="H591" i="72"/>
  <c r="AW591" i="72" s="1"/>
  <c r="E591" i="72"/>
  <c r="R590" i="72"/>
  <c r="P849" i="72" s="1"/>
  <c r="L590" i="72"/>
  <c r="Q589" i="72"/>
  <c r="P589" i="72"/>
  <c r="Q588" i="72"/>
  <c r="P588" i="72"/>
  <c r="Q587" i="72"/>
  <c r="P587" i="72"/>
  <c r="Q586" i="72"/>
  <c r="P586" i="72"/>
  <c r="AB585" i="72"/>
  <c r="AM585" i="72" s="1"/>
  <c r="I585" i="72" s="1"/>
  <c r="Q585" i="72"/>
  <c r="P585" i="72"/>
  <c r="H585" i="72"/>
  <c r="E585" i="72"/>
  <c r="R584" i="72"/>
  <c r="L584" i="72"/>
  <c r="Q583" i="72"/>
  <c r="P583" i="72"/>
  <c r="Q582" i="72"/>
  <c r="P582" i="72"/>
  <c r="Q581" i="72"/>
  <c r="P581" i="72"/>
  <c r="AM579" i="72"/>
  <c r="AB579" i="72"/>
  <c r="P579" i="72"/>
  <c r="I579" i="72"/>
  <c r="H579" i="72"/>
  <c r="J579" i="72" s="1"/>
  <c r="E579" i="72"/>
  <c r="R578" i="72"/>
  <c r="L578" i="72"/>
  <c r="Q577" i="72"/>
  <c r="P577" i="72"/>
  <c r="Q576" i="72"/>
  <c r="P576" i="72"/>
  <c r="P575" i="72"/>
  <c r="P574" i="72"/>
  <c r="AB573" i="72"/>
  <c r="AM573" i="72" s="1"/>
  <c r="I573" i="72" s="1"/>
  <c r="P573" i="72"/>
  <c r="H573" i="72"/>
  <c r="AW573" i="72" s="1"/>
  <c r="E573" i="72"/>
  <c r="R572" i="72"/>
  <c r="L572" i="72"/>
  <c r="Q571" i="72"/>
  <c r="P571" i="72"/>
  <c r="D571" i="72"/>
  <c r="Q570" i="72"/>
  <c r="P570" i="72"/>
  <c r="Q569" i="72"/>
  <c r="P569" i="72"/>
  <c r="Q568" i="72"/>
  <c r="P568" i="72"/>
  <c r="AW567" i="72"/>
  <c r="AB567" i="72"/>
  <c r="AM567" i="72" s="1"/>
  <c r="I567" i="72" s="1"/>
  <c r="Q567" i="72"/>
  <c r="P567" i="72"/>
  <c r="H567" i="72"/>
  <c r="E567" i="72"/>
  <c r="R566" i="72"/>
  <c r="L566" i="72"/>
  <c r="Q565" i="72"/>
  <c r="P565" i="72"/>
  <c r="D565" i="72"/>
  <c r="Q564" i="72"/>
  <c r="P564" i="72"/>
  <c r="Q563" i="72"/>
  <c r="P563" i="72"/>
  <c r="Q562" i="72"/>
  <c r="P562" i="72"/>
  <c r="AW561" i="72"/>
  <c r="AA561" i="72"/>
  <c r="Q561" i="72"/>
  <c r="P561" i="72"/>
  <c r="H561" i="72"/>
  <c r="E561" i="72"/>
  <c r="R560" i="72"/>
  <c r="L560" i="72"/>
  <c r="P557" i="72"/>
  <c r="P556" i="72"/>
  <c r="AB555" i="72"/>
  <c r="AM555" i="72" s="1"/>
  <c r="I555" i="72" s="1"/>
  <c r="P555" i="72"/>
  <c r="H555" i="72"/>
  <c r="AW555" i="72" s="1"/>
  <c r="E555" i="72"/>
  <c r="R554" i="72"/>
  <c r="P843" i="72" s="1"/>
  <c r="L554" i="72"/>
  <c r="Q553" i="72"/>
  <c r="P553" i="72"/>
  <c r="P552" i="72"/>
  <c r="P551" i="72"/>
  <c r="P550" i="72"/>
  <c r="AB549" i="72"/>
  <c r="AM549" i="72" s="1"/>
  <c r="I549" i="72" s="1"/>
  <c r="P549" i="72"/>
  <c r="H549" i="72"/>
  <c r="E549" i="72"/>
  <c r="R548" i="72"/>
  <c r="L548" i="72"/>
  <c r="Q547" i="72"/>
  <c r="P547" i="72"/>
  <c r="Q546" i="72"/>
  <c r="P546" i="72"/>
  <c r="Q545" i="72"/>
  <c r="P545" i="72"/>
  <c r="Q544" i="72"/>
  <c r="P544" i="72"/>
  <c r="AB543" i="72"/>
  <c r="AM543" i="72" s="1"/>
  <c r="I543" i="72" s="1"/>
  <c r="Q543" i="72"/>
  <c r="P543" i="72"/>
  <c r="J543" i="72"/>
  <c r="H543" i="72"/>
  <c r="AW543" i="72" s="1"/>
  <c r="E543" i="72"/>
  <c r="R542" i="72"/>
  <c r="L542" i="72"/>
  <c r="Q541" i="72"/>
  <c r="P541" i="72"/>
  <c r="P540" i="72"/>
  <c r="P539" i="72"/>
  <c r="P538" i="72"/>
  <c r="AB537" i="72"/>
  <c r="AM537" i="72" s="1"/>
  <c r="I537" i="72" s="1"/>
  <c r="P537" i="72"/>
  <c r="H537" i="72"/>
  <c r="AW537" i="72" s="1"/>
  <c r="E537" i="72"/>
  <c r="R536" i="72"/>
  <c r="L536" i="72"/>
  <c r="Q535" i="72"/>
  <c r="P535" i="72"/>
  <c r="P532" i="72"/>
  <c r="AB531" i="72"/>
  <c r="AM531" i="72" s="1"/>
  <c r="I531" i="72" s="1"/>
  <c r="P531" i="72"/>
  <c r="H531" i="72"/>
  <c r="E531" i="72"/>
  <c r="R530" i="72"/>
  <c r="L530" i="72"/>
  <c r="Q529" i="72"/>
  <c r="P529" i="72"/>
  <c r="Q528" i="72"/>
  <c r="P528" i="72"/>
  <c r="P527" i="72"/>
  <c r="P526" i="72"/>
  <c r="AW525" i="72"/>
  <c r="AB525" i="72"/>
  <c r="AM525" i="72" s="1"/>
  <c r="I525" i="72" s="1"/>
  <c r="P525" i="72"/>
  <c r="H525" i="72"/>
  <c r="E525" i="72"/>
  <c r="R524" i="72"/>
  <c r="L524" i="72"/>
  <c r="Q523" i="72"/>
  <c r="P523" i="72"/>
  <c r="Q522" i="72"/>
  <c r="P522" i="72"/>
  <c r="Q521" i="72"/>
  <c r="P521" i="72"/>
  <c r="Q520" i="72"/>
  <c r="P520" i="72"/>
  <c r="AW519" i="72"/>
  <c r="AM519" i="72"/>
  <c r="I519" i="72" s="1"/>
  <c r="AB519" i="72"/>
  <c r="Q519" i="72"/>
  <c r="P519" i="72"/>
  <c r="H519" i="72"/>
  <c r="E519" i="72"/>
  <c r="R518" i="72"/>
  <c r="L518" i="72"/>
  <c r="Q517" i="72"/>
  <c r="P517" i="72"/>
  <c r="Q516" i="72"/>
  <c r="P516" i="72"/>
  <c r="Q515" i="72"/>
  <c r="P515" i="72"/>
  <c r="Q514" i="72"/>
  <c r="P514" i="72"/>
  <c r="AB513" i="72"/>
  <c r="AM513" i="72" s="1"/>
  <c r="I513" i="72" s="1"/>
  <c r="Q513" i="72"/>
  <c r="P513" i="72"/>
  <c r="H513" i="72"/>
  <c r="AW513" i="72" s="1"/>
  <c r="E513" i="72"/>
  <c r="R512" i="72"/>
  <c r="L512" i="72"/>
  <c r="Q511" i="72"/>
  <c r="P511" i="72"/>
  <c r="P510" i="72"/>
  <c r="P509" i="72"/>
  <c r="P508" i="72"/>
  <c r="AB507" i="72"/>
  <c r="AM507" i="72" s="1"/>
  <c r="I507" i="72" s="1"/>
  <c r="P507" i="72"/>
  <c r="H507" i="72"/>
  <c r="E507" i="72"/>
  <c r="R506" i="72"/>
  <c r="L506" i="72"/>
  <c r="Q505" i="72"/>
  <c r="P505" i="72"/>
  <c r="Q504" i="72"/>
  <c r="P504" i="72"/>
  <c r="Q503" i="72"/>
  <c r="P503" i="72"/>
  <c r="Q502" i="72"/>
  <c r="P502" i="72"/>
  <c r="AB501" i="72"/>
  <c r="AM501" i="72" s="1"/>
  <c r="I501" i="72" s="1"/>
  <c r="Q501" i="72"/>
  <c r="P501" i="72"/>
  <c r="H501" i="72"/>
  <c r="AW501" i="72" s="1"/>
  <c r="E501" i="72"/>
  <c r="R500" i="72"/>
  <c r="L500" i="72"/>
  <c r="Q499" i="72"/>
  <c r="P499" i="72"/>
  <c r="Q498" i="72"/>
  <c r="P498" i="72"/>
  <c r="Q497" i="72"/>
  <c r="P497" i="72"/>
  <c r="Q496" i="72"/>
  <c r="P496" i="72"/>
  <c r="AB495" i="72"/>
  <c r="AM495" i="72" s="1"/>
  <c r="I495" i="72" s="1"/>
  <c r="Q495" i="72"/>
  <c r="P495" i="72"/>
  <c r="H495" i="72"/>
  <c r="AW495" i="72" s="1"/>
  <c r="E495" i="72"/>
  <c r="R494" i="72"/>
  <c r="L494" i="72"/>
  <c r="Q493" i="72"/>
  <c r="P493" i="72"/>
  <c r="Q492" i="72"/>
  <c r="P492" i="72"/>
  <c r="P491" i="72"/>
  <c r="P490" i="72"/>
  <c r="AB489" i="72"/>
  <c r="AM489" i="72" s="1"/>
  <c r="I489" i="72" s="1"/>
  <c r="P489" i="72"/>
  <c r="H489" i="72"/>
  <c r="E489" i="72"/>
  <c r="R488" i="72"/>
  <c r="L488" i="72"/>
  <c r="Q487" i="72"/>
  <c r="P487" i="72"/>
  <c r="Q486" i="72"/>
  <c r="P486" i="72"/>
  <c r="Q485" i="72"/>
  <c r="P485" i="72"/>
  <c r="Q484" i="72"/>
  <c r="P484" i="72"/>
  <c r="AB483" i="72"/>
  <c r="AM483" i="72" s="1"/>
  <c r="I483" i="72" s="1"/>
  <c r="Q483" i="72"/>
  <c r="P483" i="72"/>
  <c r="H483" i="72"/>
  <c r="E483" i="72"/>
  <c r="R482" i="72"/>
  <c r="P831" i="72" s="1"/>
  <c r="L482" i="72"/>
  <c r="Q481" i="72"/>
  <c r="P481" i="72"/>
  <c r="Q480" i="72"/>
  <c r="P480" i="72"/>
  <c r="P478" i="72"/>
  <c r="AM477" i="72"/>
  <c r="I477" i="72" s="1"/>
  <c r="AB477" i="72"/>
  <c r="P477" i="72"/>
  <c r="H477" i="72"/>
  <c r="J477" i="72" s="1"/>
  <c r="E477" i="72"/>
  <c r="R476" i="72"/>
  <c r="L476" i="72"/>
  <c r="Q475" i="72"/>
  <c r="P475" i="72"/>
  <c r="P474" i="72"/>
  <c r="P473" i="72"/>
  <c r="P472" i="72"/>
  <c r="AM471" i="72"/>
  <c r="I471" i="72" s="1"/>
  <c r="AB471" i="72"/>
  <c r="P471" i="72"/>
  <c r="H471" i="72"/>
  <c r="AW471" i="72" s="1"/>
  <c r="E471" i="72"/>
  <c r="R470" i="72"/>
  <c r="L470" i="72"/>
  <c r="Q469" i="72"/>
  <c r="P469" i="72"/>
  <c r="Q468" i="72"/>
  <c r="P468" i="72"/>
  <c r="P467" i="72"/>
  <c r="P466" i="72"/>
  <c r="AB465" i="72"/>
  <c r="AM465" i="72" s="1"/>
  <c r="I465" i="72" s="1"/>
  <c r="P465" i="72"/>
  <c r="H465" i="72"/>
  <c r="E465" i="72"/>
  <c r="R464" i="72"/>
  <c r="L464" i="72"/>
  <c r="Q463" i="72"/>
  <c r="P463" i="72"/>
  <c r="Q462" i="72"/>
  <c r="P462" i="72"/>
  <c r="Q461" i="72"/>
  <c r="P461" i="72"/>
  <c r="Q460" i="72"/>
  <c r="P460" i="72"/>
  <c r="AW459" i="72"/>
  <c r="AB459" i="72"/>
  <c r="AM459" i="72" s="1"/>
  <c r="I459" i="72" s="1"/>
  <c r="P459" i="72"/>
  <c r="H459" i="72"/>
  <c r="E459" i="72"/>
  <c r="R458" i="72"/>
  <c r="L458" i="72"/>
  <c r="AB453" i="72"/>
  <c r="AM453" i="72" s="1"/>
  <c r="I453" i="72" s="1"/>
  <c r="H453" i="72"/>
  <c r="E453" i="72"/>
  <c r="R452" i="72"/>
  <c r="L452" i="72"/>
  <c r="Q451" i="72"/>
  <c r="P451" i="72"/>
  <c r="Q450" i="72"/>
  <c r="P450" i="72"/>
  <c r="Q449" i="72"/>
  <c r="P449" i="72"/>
  <c r="AM447" i="72"/>
  <c r="I447" i="72" s="1"/>
  <c r="AB447" i="72"/>
  <c r="P447" i="72"/>
  <c r="H447" i="72"/>
  <c r="AW447" i="72" s="1"/>
  <c r="E447" i="72"/>
  <c r="R446" i="72"/>
  <c r="L446" i="72"/>
  <c r="Q445" i="72"/>
  <c r="P445" i="72"/>
  <c r="Q444" i="72"/>
  <c r="P444" i="72"/>
  <c r="P443" i="72"/>
  <c r="P442" i="72"/>
  <c r="AB441" i="72"/>
  <c r="AM441" i="72" s="1"/>
  <c r="I441" i="72" s="1"/>
  <c r="P441" i="72"/>
  <c r="H441" i="72"/>
  <c r="AW441" i="72" s="1"/>
  <c r="E441" i="72"/>
  <c r="R440" i="72"/>
  <c r="L440" i="72"/>
  <c r="P438" i="72"/>
  <c r="P437" i="72"/>
  <c r="P436" i="72"/>
  <c r="AB435" i="72"/>
  <c r="AM435" i="72" s="1"/>
  <c r="I435" i="72" s="1"/>
  <c r="P435" i="72"/>
  <c r="H435" i="72"/>
  <c r="AW435" i="72" s="1"/>
  <c r="E435" i="72"/>
  <c r="R434" i="72"/>
  <c r="L434" i="72"/>
  <c r="Q433" i="72"/>
  <c r="P433" i="72"/>
  <c r="P431" i="72"/>
  <c r="AB429" i="72"/>
  <c r="AM429" i="72" s="1"/>
  <c r="I429" i="72" s="1"/>
  <c r="H429" i="72"/>
  <c r="AW429" i="72" s="1"/>
  <c r="E429" i="72"/>
  <c r="R428" i="72"/>
  <c r="L428" i="72"/>
  <c r="P427" i="72"/>
  <c r="P424" i="72"/>
  <c r="AM423" i="72"/>
  <c r="I423" i="72" s="1"/>
  <c r="AB423" i="72"/>
  <c r="P423" i="72"/>
  <c r="H423" i="72"/>
  <c r="E423" i="72"/>
  <c r="A423" i="72"/>
  <c r="A429" i="72" s="1"/>
  <c r="A435" i="72" s="1"/>
  <c r="A441" i="72" s="1"/>
  <c r="A447" i="72" s="1"/>
  <c r="A453" i="72" s="1"/>
  <c r="A459" i="72" s="1"/>
  <c r="A465" i="72" s="1"/>
  <c r="A471" i="72" s="1"/>
  <c r="A477" i="72" s="1"/>
  <c r="A483" i="72" s="1"/>
  <c r="A489" i="72" s="1"/>
  <c r="A495" i="72" s="1"/>
  <c r="A501" i="72" s="1"/>
  <c r="A507" i="72" s="1"/>
  <c r="A513" i="72" s="1"/>
  <c r="A519" i="72" s="1"/>
  <c r="A525" i="72" s="1"/>
  <c r="A531" i="72" s="1"/>
  <c r="A537" i="72" s="1"/>
  <c r="A543" i="72" s="1"/>
  <c r="A549" i="72" s="1"/>
  <c r="A555" i="72" s="1"/>
  <c r="A561" i="72" s="1"/>
  <c r="A567" i="72" s="1"/>
  <c r="A573" i="72" s="1"/>
  <c r="A579" i="72" s="1"/>
  <c r="A585" i="72" s="1"/>
  <c r="A591" i="72" s="1"/>
  <c r="A597" i="72" s="1"/>
  <c r="A603" i="72" s="1"/>
  <c r="A609" i="72" s="1"/>
  <c r="A615" i="72" s="1"/>
  <c r="A621" i="72" s="1"/>
  <c r="A627" i="72" s="1"/>
  <c r="R422" i="72"/>
  <c r="L422" i="72"/>
  <c r="Q421" i="72"/>
  <c r="P421" i="72"/>
  <c r="Q420" i="72"/>
  <c r="P420" i="72"/>
  <c r="P418" i="72"/>
  <c r="AB417" i="72"/>
  <c r="AM417" i="72" s="1"/>
  <c r="I417" i="72" s="1"/>
  <c r="J417" i="72" s="1"/>
  <c r="P417" i="72"/>
  <c r="H417" i="72"/>
  <c r="AW417" i="72" s="1"/>
  <c r="E417" i="72"/>
  <c r="R409" i="72"/>
  <c r="L409" i="72"/>
  <c r="Q408" i="72"/>
  <c r="P408" i="72"/>
  <c r="Q407" i="72"/>
  <c r="P407" i="72"/>
  <c r="Q406" i="72"/>
  <c r="P406" i="72"/>
  <c r="AM405" i="72"/>
  <c r="J405" i="72" s="1"/>
  <c r="Q405" i="72"/>
  <c r="P405" i="72"/>
  <c r="G405" i="72"/>
  <c r="R404" i="72"/>
  <c r="L404" i="72"/>
  <c r="Q403" i="72"/>
  <c r="P403" i="72"/>
  <c r="Q402" i="72"/>
  <c r="P402" i="72"/>
  <c r="Q401" i="72"/>
  <c r="P401" i="72"/>
  <c r="AM400" i="72"/>
  <c r="Q400" i="72"/>
  <c r="P400" i="72"/>
  <c r="J400" i="72"/>
  <c r="G400" i="72"/>
  <c r="E896" i="72" s="1"/>
  <c r="R399" i="72"/>
  <c r="L399" i="72"/>
  <c r="Q398" i="72"/>
  <c r="P398" i="72"/>
  <c r="Q397" i="72"/>
  <c r="P397" i="72"/>
  <c r="Q396" i="72"/>
  <c r="P396" i="72"/>
  <c r="AM395" i="72"/>
  <c r="J395" i="72" s="1"/>
  <c r="Q395" i="72"/>
  <c r="P395" i="72"/>
  <c r="G395" i="72"/>
  <c r="E895" i="72" s="1"/>
  <c r="R394" i="72"/>
  <c r="L394" i="72"/>
  <c r="Q393" i="72"/>
  <c r="P393" i="72"/>
  <c r="Q392" i="72"/>
  <c r="P392" i="72"/>
  <c r="Q391" i="72"/>
  <c r="P391" i="72"/>
  <c r="AM390" i="72"/>
  <c r="J390" i="72" s="1"/>
  <c r="Q390" i="72"/>
  <c r="P390" i="72"/>
  <c r="G390" i="72"/>
  <c r="E894" i="72" s="1"/>
  <c r="R389" i="72"/>
  <c r="L389" i="72"/>
  <c r="Q388" i="72"/>
  <c r="P388" i="72"/>
  <c r="Q387" i="72"/>
  <c r="P387" i="72"/>
  <c r="Q386" i="72"/>
  <c r="P386" i="72"/>
  <c r="AM385" i="72"/>
  <c r="J385" i="72" s="1"/>
  <c r="Q385" i="72"/>
  <c r="P385" i="72"/>
  <c r="G385" i="72"/>
  <c r="E893" i="72" s="1"/>
  <c r="AM379" i="72"/>
  <c r="AB379" i="72"/>
  <c r="Q379" i="72"/>
  <c r="P379" i="72"/>
  <c r="J379" i="72"/>
  <c r="G379" i="72"/>
  <c r="E887" i="72" s="1"/>
  <c r="AB378" i="72"/>
  <c r="AM378" i="72" s="1"/>
  <c r="J378" i="72" s="1"/>
  <c r="Q378" i="72"/>
  <c r="P378" i="72"/>
  <c r="G378" i="72"/>
  <c r="E886" i="72" s="1"/>
  <c r="AB377" i="72"/>
  <c r="AM377" i="72" s="1"/>
  <c r="Q377" i="72"/>
  <c r="P377" i="72"/>
  <c r="J377" i="72"/>
  <c r="G377" i="72"/>
  <c r="E885" i="72" s="1"/>
  <c r="AB376" i="72"/>
  <c r="AM376" i="72" s="1"/>
  <c r="J376" i="72" s="1"/>
  <c r="Q376" i="72"/>
  <c r="P376" i="72"/>
  <c r="G376" i="72"/>
  <c r="E884" i="72" s="1"/>
  <c r="AB375" i="72"/>
  <c r="AM375" i="72" s="1"/>
  <c r="J375" i="72" s="1"/>
  <c r="Q375" i="72"/>
  <c r="P375" i="72"/>
  <c r="G375" i="72"/>
  <c r="E883" i="72" s="1"/>
  <c r="AM374" i="72"/>
  <c r="J374" i="72" s="1"/>
  <c r="AB374" i="72"/>
  <c r="Q374" i="72"/>
  <c r="P374" i="72"/>
  <c r="G374" i="72"/>
  <c r="E882" i="72" s="1"/>
  <c r="AB373" i="72"/>
  <c r="AM373" i="72" s="1"/>
  <c r="J373" i="72" s="1"/>
  <c r="Q373" i="72"/>
  <c r="P373" i="72"/>
  <c r="G373" i="72"/>
  <c r="E881" i="72" s="1"/>
  <c r="R372" i="72"/>
  <c r="L372" i="72"/>
  <c r="Q371" i="72"/>
  <c r="P371" i="72"/>
  <c r="Q370" i="72"/>
  <c r="P370" i="72"/>
  <c r="Q369" i="72"/>
  <c r="P369" i="72"/>
  <c r="Q367" i="72"/>
  <c r="P367" i="72"/>
  <c r="AB366" i="72"/>
  <c r="AM366" i="72" s="1"/>
  <c r="J366" i="72" s="1"/>
  <c r="Q366" i="72"/>
  <c r="P366" i="72"/>
  <c r="G366" i="72"/>
  <c r="E880" i="72" s="1"/>
  <c r="R365" i="72"/>
  <c r="Q364" i="72"/>
  <c r="P364" i="72"/>
  <c r="Q363" i="72"/>
  <c r="P363" i="72"/>
  <c r="P361" i="72"/>
  <c r="L361" i="72"/>
  <c r="P360" i="72"/>
  <c r="AB359" i="72"/>
  <c r="AM359" i="72" s="1"/>
  <c r="J359" i="72" s="1"/>
  <c r="P359" i="72"/>
  <c r="L359" i="72"/>
  <c r="G359" i="72"/>
  <c r="E879" i="72" s="1"/>
  <c r="R358" i="72"/>
  <c r="Q357" i="72"/>
  <c r="P357" i="72"/>
  <c r="Q356" i="72"/>
  <c r="P356" i="72"/>
  <c r="Q355" i="72"/>
  <c r="P355" i="72"/>
  <c r="P353" i="72"/>
  <c r="AB352" i="72"/>
  <c r="AM352" i="72" s="1"/>
  <c r="J352" i="72" s="1"/>
  <c r="P352" i="72"/>
  <c r="L352" i="72"/>
  <c r="L358" i="72" s="1"/>
  <c r="G352" i="72"/>
  <c r="E878" i="72" s="1"/>
  <c r="R351" i="72"/>
  <c r="L351" i="72"/>
  <c r="Q350" i="72"/>
  <c r="P350" i="72"/>
  <c r="Q349" i="72"/>
  <c r="P349" i="72"/>
  <c r="Q348" i="72"/>
  <c r="P348" i="72"/>
  <c r="Q346" i="72"/>
  <c r="P346" i="72"/>
  <c r="AB345" i="72"/>
  <c r="AM345" i="72" s="1"/>
  <c r="J345" i="72" s="1"/>
  <c r="Q345" i="72"/>
  <c r="P345" i="72"/>
  <c r="G345" i="72"/>
  <c r="E877" i="72" s="1"/>
  <c r="R344" i="72"/>
  <c r="Q343" i="72"/>
  <c r="P343" i="72"/>
  <c r="Q342" i="72"/>
  <c r="P342" i="72"/>
  <c r="Q341" i="72"/>
  <c r="P341" i="72"/>
  <c r="P340" i="72"/>
  <c r="P339" i="72"/>
  <c r="L339" i="72"/>
  <c r="L344" i="72" s="1"/>
  <c r="AM338" i="72"/>
  <c r="J338" i="72" s="1"/>
  <c r="AB338" i="72"/>
  <c r="Q338" i="72"/>
  <c r="P338" i="72"/>
  <c r="G338" i="72"/>
  <c r="E876" i="72" s="1"/>
  <c r="R337" i="72"/>
  <c r="L337" i="72"/>
  <c r="Q336" i="72"/>
  <c r="P336" i="72"/>
  <c r="Q335" i="72"/>
  <c r="P335" i="72"/>
  <c r="Q334" i="72"/>
  <c r="P334" i="72"/>
  <c r="Q333" i="72"/>
  <c r="P333" i="72"/>
  <c r="Q332" i="72"/>
  <c r="P332" i="72"/>
  <c r="AB331" i="72"/>
  <c r="AM331" i="72" s="1"/>
  <c r="J331" i="72" s="1"/>
  <c r="Q331" i="72"/>
  <c r="P331" i="72"/>
  <c r="G331" i="72"/>
  <c r="E875" i="72" s="1"/>
  <c r="A331" i="72"/>
  <c r="A338" i="72" s="1"/>
  <c r="A345" i="72" s="1"/>
  <c r="A352" i="72" s="1"/>
  <c r="A359" i="72" s="1"/>
  <c r="A366" i="72" s="1"/>
  <c r="A373" i="72" s="1"/>
  <c r="A374" i="72" s="1"/>
  <c r="A375" i="72" s="1"/>
  <c r="A376" i="72" s="1"/>
  <c r="A377" i="72" s="1"/>
  <c r="A378" i="72" s="1"/>
  <c r="A379" i="72" s="1"/>
  <c r="R330" i="72"/>
  <c r="P874" i="72" s="1"/>
  <c r="L330" i="72"/>
  <c r="Q329" i="72"/>
  <c r="P329" i="72"/>
  <c r="Q328" i="72"/>
  <c r="P328" i="72"/>
  <c r="Q327" i="72"/>
  <c r="P327" i="72"/>
  <c r="Q326" i="72"/>
  <c r="P326" i="72"/>
  <c r="Q325" i="72"/>
  <c r="P325" i="72"/>
  <c r="AB324" i="72"/>
  <c r="AM324" i="72" s="1"/>
  <c r="J324" i="72" s="1"/>
  <c r="Q324" i="72"/>
  <c r="P324" i="72"/>
  <c r="G324" i="72"/>
  <c r="E874" i="72" s="1"/>
  <c r="R323" i="72"/>
  <c r="P873" i="72" s="1"/>
  <c r="Q322" i="72"/>
  <c r="P322" i="72"/>
  <c r="Q321" i="72"/>
  <c r="P321" i="72"/>
  <c r="Q320" i="72"/>
  <c r="P320" i="72"/>
  <c r="P319" i="72"/>
  <c r="P318" i="72"/>
  <c r="AB317" i="72"/>
  <c r="AM317" i="72" s="1"/>
  <c r="P317" i="72"/>
  <c r="L317" i="72"/>
  <c r="L323" i="72" s="1"/>
  <c r="J317" i="72"/>
  <c r="G317" i="72"/>
  <c r="E873" i="72" s="1"/>
  <c r="R316" i="72"/>
  <c r="P872" i="72" s="1"/>
  <c r="L316" i="72"/>
  <c r="Q315" i="72"/>
  <c r="P315" i="72"/>
  <c r="Q314" i="72"/>
  <c r="P314" i="72"/>
  <c r="Q313" i="72"/>
  <c r="P313" i="72"/>
  <c r="Q312" i="72"/>
  <c r="P312" i="72"/>
  <c r="Q311" i="72"/>
  <c r="P311" i="72"/>
  <c r="AB310" i="72"/>
  <c r="AM310" i="72" s="1"/>
  <c r="J310" i="72" s="1"/>
  <c r="Q310" i="72"/>
  <c r="P310" i="72"/>
  <c r="G310" i="72"/>
  <c r="E872" i="72" s="1"/>
  <c r="A310" i="72"/>
  <c r="A317" i="72" s="1"/>
  <c r="A324" i="72" s="1"/>
  <c r="R309" i="72"/>
  <c r="Q308" i="72"/>
  <c r="P308" i="72"/>
  <c r="Q307" i="72"/>
  <c r="P307" i="72"/>
  <c r="Q306" i="72"/>
  <c r="P306" i="72"/>
  <c r="Q305" i="72"/>
  <c r="P305" i="72"/>
  <c r="Q304" i="72"/>
  <c r="P304" i="72"/>
  <c r="AB303" i="72"/>
  <c r="AM303" i="72" s="1"/>
  <c r="J303" i="72" s="1"/>
  <c r="P303" i="72"/>
  <c r="L303" i="72"/>
  <c r="L309" i="72" s="1"/>
  <c r="G303" i="72"/>
  <c r="E871" i="72" s="1"/>
  <c r="R301" i="72"/>
  <c r="P869" i="72" s="1"/>
  <c r="L301" i="72"/>
  <c r="Q300" i="72"/>
  <c r="P300" i="72"/>
  <c r="Q299" i="72"/>
  <c r="P299" i="72"/>
  <c r="Q298" i="72"/>
  <c r="P298" i="72"/>
  <c r="Q297" i="72"/>
  <c r="P297" i="72"/>
  <c r="AB296" i="72"/>
  <c r="AM296" i="72" s="1"/>
  <c r="J296" i="72" s="1"/>
  <c r="Q296" i="72"/>
  <c r="P296" i="72"/>
  <c r="G296" i="72"/>
  <c r="E869" i="72" s="1"/>
  <c r="R295" i="72"/>
  <c r="P868" i="72" s="1"/>
  <c r="Q294" i="72"/>
  <c r="P294" i="72"/>
  <c r="Q293" i="72"/>
  <c r="P293" i="72"/>
  <c r="Q292" i="72"/>
  <c r="P292" i="72"/>
  <c r="P291" i="72"/>
  <c r="L291" i="72"/>
  <c r="AB290" i="72"/>
  <c r="AM290" i="72" s="1"/>
  <c r="J290" i="72" s="1"/>
  <c r="P290" i="72"/>
  <c r="L290" i="72"/>
  <c r="G290" i="72"/>
  <c r="E868" i="72" s="1"/>
  <c r="R289" i="72"/>
  <c r="L289" i="72"/>
  <c r="Q288" i="72"/>
  <c r="P288" i="72"/>
  <c r="Q287" i="72"/>
  <c r="P287" i="72"/>
  <c r="Q286" i="72"/>
  <c r="P286" i="72"/>
  <c r="Q285" i="72"/>
  <c r="P285" i="72"/>
  <c r="AM284" i="72"/>
  <c r="J284" i="72" s="1"/>
  <c r="AB284" i="72"/>
  <c r="Q284" i="72"/>
  <c r="P284" i="72"/>
  <c r="G284" i="72"/>
  <c r="E867" i="72" s="1"/>
  <c r="R283" i="72"/>
  <c r="Q282" i="72"/>
  <c r="P282" i="72"/>
  <c r="Q281" i="72"/>
  <c r="P281" i="72"/>
  <c r="Q280" i="72"/>
  <c r="P280" i="72"/>
  <c r="P279" i="72"/>
  <c r="AB278" i="72"/>
  <c r="AM278" i="72" s="1"/>
  <c r="J278" i="72" s="1"/>
  <c r="P278" i="72"/>
  <c r="L278" i="72"/>
  <c r="L283" i="72" s="1"/>
  <c r="G278" i="72"/>
  <c r="E866" i="72" s="1"/>
  <c r="R277" i="72"/>
  <c r="L277" i="72"/>
  <c r="Q276" i="72"/>
  <c r="P276" i="72"/>
  <c r="Q275" i="72"/>
  <c r="P275" i="72"/>
  <c r="Q274" i="72"/>
  <c r="P274" i="72"/>
  <c r="P273" i="72"/>
  <c r="AB272" i="72"/>
  <c r="AM272" i="72" s="1"/>
  <c r="J272" i="72" s="1"/>
  <c r="P272" i="72"/>
  <c r="G272" i="72"/>
  <c r="E865" i="72" s="1"/>
  <c r="R271" i="72"/>
  <c r="L271" i="72"/>
  <c r="Q270" i="72"/>
  <c r="P270" i="72"/>
  <c r="Q269" i="72"/>
  <c r="P269" i="72"/>
  <c r="Q268" i="72"/>
  <c r="P268" i="72"/>
  <c r="Q267" i="72"/>
  <c r="P267" i="72"/>
  <c r="AB266" i="72"/>
  <c r="AM266" i="72" s="1"/>
  <c r="J266" i="72" s="1"/>
  <c r="Q266" i="72"/>
  <c r="P266" i="72"/>
  <c r="G266" i="72"/>
  <c r="E864" i="72" s="1"/>
  <c r="R265" i="72"/>
  <c r="L265" i="72"/>
  <c r="Q264" i="72"/>
  <c r="P264" i="72"/>
  <c r="Q263" i="72"/>
  <c r="P263" i="72"/>
  <c r="Q262" i="72"/>
  <c r="P262" i="72"/>
  <c r="Q261" i="72"/>
  <c r="P261" i="72"/>
  <c r="AB260" i="72"/>
  <c r="AM260" i="72" s="1"/>
  <c r="J260" i="72" s="1"/>
  <c r="Q260" i="72"/>
  <c r="P260" i="72"/>
  <c r="G260" i="72"/>
  <c r="E863" i="72" s="1"/>
  <c r="R259" i="72"/>
  <c r="Q258" i="72"/>
  <c r="P258" i="72"/>
  <c r="Q257" i="72"/>
  <c r="P257" i="72"/>
  <c r="P256" i="72"/>
  <c r="P255" i="72"/>
  <c r="L255" i="72"/>
  <c r="L259" i="72" s="1"/>
  <c r="AM254" i="72"/>
  <c r="J254" i="72" s="1"/>
  <c r="AB254" i="72"/>
  <c r="P254" i="72"/>
  <c r="G254" i="72"/>
  <c r="E862" i="72" s="1"/>
  <c r="R253" i="72"/>
  <c r="L253" i="72"/>
  <c r="Q252" i="72"/>
  <c r="P252" i="72"/>
  <c r="Q251" i="72"/>
  <c r="P251" i="72"/>
  <c r="Q250" i="72"/>
  <c r="P250" i="72"/>
  <c r="Q249" i="72"/>
  <c r="P249" i="72"/>
  <c r="AB248" i="72"/>
  <c r="AM248" i="72" s="1"/>
  <c r="J248" i="72" s="1"/>
  <c r="Q248" i="72"/>
  <c r="P248" i="72"/>
  <c r="G248" i="72"/>
  <c r="E861" i="72" s="1"/>
  <c r="R247" i="72"/>
  <c r="L247" i="72"/>
  <c r="Q246" i="72"/>
  <c r="P246" i="72"/>
  <c r="Q245" i="72"/>
  <c r="P245" i="72"/>
  <c r="Q244" i="72"/>
  <c r="P244" i="72"/>
  <c r="Q243" i="72"/>
  <c r="P243" i="72"/>
  <c r="AB242" i="72"/>
  <c r="AM242" i="72" s="1"/>
  <c r="Q242" i="72"/>
  <c r="P242" i="72"/>
  <c r="J242" i="72"/>
  <c r="G242" i="72"/>
  <c r="E860" i="72" s="1"/>
  <c r="R241" i="72"/>
  <c r="Q240" i="72"/>
  <c r="P240" i="72"/>
  <c r="Q239" i="72"/>
  <c r="P239" i="72"/>
  <c r="P238" i="72"/>
  <c r="P237" i="72"/>
  <c r="AM236" i="72"/>
  <c r="J236" i="72" s="1"/>
  <c r="AB236" i="72"/>
  <c r="P236" i="72"/>
  <c r="L236" i="72"/>
  <c r="L241" i="72" s="1"/>
  <c r="G236" i="72"/>
  <c r="E859" i="72" s="1"/>
  <c r="R235" i="72"/>
  <c r="P858" i="72" s="1"/>
  <c r="Q234" i="72"/>
  <c r="P234" i="72"/>
  <c r="Q233" i="72"/>
  <c r="P233" i="72"/>
  <c r="Q232" i="72"/>
  <c r="P232" i="72"/>
  <c r="P231" i="72"/>
  <c r="AB230" i="72"/>
  <c r="AM230" i="72" s="1"/>
  <c r="J230" i="72" s="1"/>
  <c r="P230" i="72"/>
  <c r="L230" i="72"/>
  <c r="L235" i="72" s="1"/>
  <c r="G230" i="72"/>
  <c r="E858" i="72" s="1"/>
  <c r="R228" i="72"/>
  <c r="P856" i="72" s="1"/>
  <c r="L228" i="72"/>
  <c r="Q227" i="72"/>
  <c r="P227" i="72"/>
  <c r="Q226" i="72"/>
  <c r="P226" i="72"/>
  <c r="Q225" i="72"/>
  <c r="P225" i="72"/>
  <c r="Q224" i="72"/>
  <c r="P224" i="72"/>
  <c r="AM223" i="72"/>
  <c r="J223" i="72" s="1"/>
  <c r="AB223" i="72"/>
  <c r="Q223" i="72"/>
  <c r="P223" i="72"/>
  <c r="G223" i="72"/>
  <c r="E856" i="72" s="1"/>
  <c r="R222" i="72"/>
  <c r="L222" i="72"/>
  <c r="Q221" i="72"/>
  <c r="P221" i="72"/>
  <c r="Q220" i="72"/>
  <c r="P220" i="72"/>
  <c r="Q219" i="72"/>
  <c r="P219" i="72"/>
  <c r="Q218" i="72"/>
  <c r="P218" i="72"/>
  <c r="AB217" i="72"/>
  <c r="AM217" i="72" s="1"/>
  <c r="J217" i="72" s="1"/>
  <c r="Q217" i="72"/>
  <c r="P217" i="72"/>
  <c r="G217" i="72"/>
  <c r="E855" i="72" s="1"/>
  <c r="R216" i="72"/>
  <c r="L216" i="72"/>
  <c r="Q215" i="72"/>
  <c r="P215" i="72"/>
  <c r="Q214" i="72"/>
  <c r="P214" i="72"/>
  <c r="Q213" i="72"/>
  <c r="P213" i="72"/>
  <c r="Q212" i="72"/>
  <c r="P212" i="72"/>
  <c r="AM211" i="72"/>
  <c r="J211" i="72" s="1"/>
  <c r="AB211" i="72"/>
  <c r="Q211" i="72"/>
  <c r="P211" i="72"/>
  <c r="G211" i="72"/>
  <c r="E854" i="72" s="1"/>
  <c r="R210" i="72"/>
  <c r="Q209" i="72"/>
  <c r="P209" i="72"/>
  <c r="Q208" i="72"/>
  <c r="P208" i="72"/>
  <c r="Q207" i="72"/>
  <c r="P207" i="72"/>
  <c r="Q206" i="72"/>
  <c r="P206" i="72"/>
  <c r="AB205" i="72"/>
  <c r="AM205" i="72" s="1"/>
  <c r="P205" i="72"/>
  <c r="L205" i="72"/>
  <c r="L210" i="72" s="1"/>
  <c r="J205" i="72"/>
  <c r="G205" i="72"/>
  <c r="E853" i="72" s="1"/>
  <c r="R204" i="72"/>
  <c r="Q203" i="72"/>
  <c r="P203" i="72"/>
  <c r="Q202" i="72"/>
  <c r="P202" i="72"/>
  <c r="Q201" i="72"/>
  <c r="P201" i="72"/>
  <c r="P200" i="72"/>
  <c r="AB199" i="72"/>
  <c r="AM199" i="72" s="1"/>
  <c r="J199" i="72" s="1"/>
  <c r="P199" i="72"/>
  <c r="L199" i="72"/>
  <c r="L204" i="72" s="1"/>
  <c r="G199" i="72"/>
  <c r="E852" i="72" s="1"/>
  <c r="R198" i="72"/>
  <c r="P851" i="72" s="1"/>
  <c r="L198" i="72"/>
  <c r="Q197" i="72"/>
  <c r="P197" i="72"/>
  <c r="Q196" i="72"/>
  <c r="P196" i="72"/>
  <c r="Q195" i="72"/>
  <c r="P195" i="72"/>
  <c r="Q194" i="72"/>
  <c r="P194" i="72"/>
  <c r="AB193" i="72"/>
  <c r="AM193" i="72" s="1"/>
  <c r="J193" i="72" s="1"/>
  <c r="P193" i="72"/>
  <c r="G193" i="72"/>
  <c r="E851" i="72" s="1"/>
  <c r="R192" i="72"/>
  <c r="Q191" i="72"/>
  <c r="P191" i="72"/>
  <c r="Q190" i="72"/>
  <c r="P190" i="72"/>
  <c r="Q189" i="72"/>
  <c r="P189" i="72"/>
  <c r="P188" i="72"/>
  <c r="L188" i="72"/>
  <c r="AB187" i="72"/>
  <c r="AM187" i="72" s="1"/>
  <c r="J187" i="72" s="1"/>
  <c r="P187" i="72"/>
  <c r="L187" i="72"/>
  <c r="G187" i="72"/>
  <c r="E850" i="72" s="1"/>
  <c r="R186" i="72"/>
  <c r="L186" i="72"/>
  <c r="Q185" i="72"/>
  <c r="P185" i="72"/>
  <c r="Q184" i="72"/>
  <c r="P184" i="72"/>
  <c r="Q183" i="72"/>
  <c r="P183" i="72"/>
  <c r="Q182" i="72"/>
  <c r="P182" i="72"/>
  <c r="AB181" i="72"/>
  <c r="AM181" i="72" s="1"/>
  <c r="J181" i="72" s="1"/>
  <c r="Q181" i="72"/>
  <c r="P181" i="72"/>
  <c r="G181" i="72"/>
  <c r="E849" i="72" s="1"/>
  <c r="R180" i="72"/>
  <c r="Q179" i="72"/>
  <c r="P179" i="72"/>
  <c r="Q178" i="72"/>
  <c r="P178" i="72"/>
  <c r="Q177" i="72"/>
  <c r="P177" i="72"/>
  <c r="P176" i="72"/>
  <c r="AM175" i="72"/>
  <c r="J175" i="72" s="1"/>
  <c r="AB175" i="72"/>
  <c r="P175" i="72"/>
  <c r="L175" i="72"/>
  <c r="L180" i="72" s="1"/>
  <c r="G175" i="72"/>
  <c r="E848" i="72" s="1"/>
  <c r="R174" i="72"/>
  <c r="L174" i="72"/>
  <c r="Q173" i="72"/>
  <c r="P173" i="72"/>
  <c r="Q172" i="72"/>
  <c r="P172" i="72"/>
  <c r="Q171" i="72"/>
  <c r="P171" i="72"/>
  <c r="Q170" i="72"/>
  <c r="P170" i="72"/>
  <c r="AB169" i="72"/>
  <c r="AM169" i="72" s="1"/>
  <c r="J169" i="72" s="1"/>
  <c r="P169" i="72"/>
  <c r="G169" i="72"/>
  <c r="E847" i="72" s="1"/>
  <c r="R168" i="72"/>
  <c r="L168" i="72"/>
  <c r="Q167" i="72"/>
  <c r="P167" i="72"/>
  <c r="Q166" i="72"/>
  <c r="P166" i="72"/>
  <c r="Q165" i="72"/>
  <c r="P165" i="72"/>
  <c r="Q164" i="72"/>
  <c r="P164" i="72"/>
  <c r="AB163" i="72"/>
  <c r="AM163" i="72" s="1"/>
  <c r="J163" i="72" s="1"/>
  <c r="Q163" i="72"/>
  <c r="P163" i="72"/>
  <c r="G163" i="72"/>
  <c r="E846" i="72" s="1"/>
  <c r="R162" i="72"/>
  <c r="L162" i="72"/>
  <c r="Q161" i="72"/>
  <c r="P161" i="72"/>
  <c r="Q160" i="72"/>
  <c r="P160" i="72"/>
  <c r="Q159" i="72"/>
  <c r="P159" i="72"/>
  <c r="Q158" i="72"/>
  <c r="P158" i="72"/>
  <c r="AB157" i="72"/>
  <c r="AM157" i="72" s="1"/>
  <c r="Q157" i="72"/>
  <c r="P157" i="72"/>
  <c r="J157" i="72"/>
  <c r="G157" i="72"/>
  <c r="E845" i="72" s="1"/>
  <c r="R156" i="72"/>
  <c r="Q155" i="72"/>
  <c r="P155" i="72"/>
  <c r="Q154" i="72"/>
  <c r="P154" i="72"/>
  <c r="Q153" i="72"/>
  <c r="P153" i="72"/>
  <c r="Q152" i="72"/>
  <c r="P152" i="72"/>
  <c r="AM151" i="72"/>
  <c r="J151" i="72" s="1"/>
  <c r="AB151" i="72"/>
  <c r="P151" i="72"/>
  <c r="L151" i="72"/>
  <c r="L156" i="72" s="1"/>
  <c r="G151" i="72"/>
  <c r="E844" i="72" s="1"/>
  <c r="R150" i="72"/>
  <c r="Q149" i="72"/>
  <c r="P149" i="72"/>
  <c r="Q148" i="72"/>
  <c r="P148" i="72"/>
  <c r="Q147" i="72"/>
  <c r="P147" i="72"/>
  <c r="P146" i="72"/>
  <c r="AM145" i="72"/>
  <c r="J145" i="72" s="1"/>
  <c r="AB145" i="72"/>
  <c r="P145" i="72"/>
  <c r="L145" i="72"/>
  <c r="L150" i="72" s="1"/>
  <c r="G145" i="72"/>
  <c r="E843" i="72" s="1"/>
  <c r="R144" i="72"/>
  <c r="L144" i="72"/>
  <c r="Q143" i="72"/>
  <c r="P143" i="72"/>
  <c r="Q142" i="72"/>
  <c r="P142" i="72"/>
  <c r="Q141" i="72"/>
  <c r="P141" i="72"/>
  <c r="Q140" i="72"/>
  <c r="P140" i="72"/>
  <c r="AB139" i="72"/>
  <c r="AM139" i="72" s="1"/>
  <c r="J139" i="72" s="1"/>
  <c r="Q139" i="72"/>
  <c r="P139" i="72"/>
  <c r="G139" i="72"/>
  <c r="E842" i="72" s="1"/>
  <c r="R138" i="72"/>
  <c r="Q137" i="72"/>
  <c r="P137" i="72"/>
  <c r="Q136" i="72"/>
  <c r="P136" i="72"/>
  <c r="Q135" i="72"/>
  <c r="P135" i="72"/>
  <c r="P134" i="72"/>
  <c r="AB133" i="72"/>
  <c r="AM133" i="72" s="1"/>
  <c r="J133" i="72" s="1"/>
  <c r="P133" i="72"/>
  <c r="L133" i="72"/>
  <c r="L138" i="72" s="1"/>
  <c r="G133" i="72"/>
  <c r="E841" i="72" s="1"/>
  <c r="R132" i="72"/>
  <c r="Q131" i="72"/>
  <c r="P131" i="72"/>
  <c r="Q130" i="72"/>
  <c r="P130" i="72"/>
  <c r="P129" i="72"/>
  <c r="P128" i="72"/>
  <c r="L128" i="72"/>
  <c r="L132" i="72" s="1"/>
  <c r="AM127" i="72"/>
  <c r="J127" i="72" s="1"/>
  <c r="AB127" i="72"/>
  <c r="P127" i="72"/>
  <c r="L127" i="72"/>
  <c r="G127" i="72"/>
  <c r="E840" i="72" s="1"/>
  <c r="R126" i="72"/>
  <c r="P839" i="72" s="1"/>
  <c r="Q125" i="72"/>
  <c r="P125" i="72"/>
  <c r="Q124" i="72"/>
  <c r="P124" i="72"/>
  <c r="Q123" i="72"/>
  <c r="P123" i="72"/>
  <c r="P122" i="72"/>
  <c r="AB121" i="72"/>
  <c r="AM121" i="72" s="1"/>
  <c r="J121" i="72" s="1"/>
  <c r="P121" i="72"/>
  <c r="L121" i="72"/>
  <c r="L126" i="72" s="1"/>
  <c r="G121" i="72"/>
  <c r="E839" i="72" s="1"/>
  <c r="R120" i="72"/>
  <c r="L120" i="72"/>
  <c r="Q119" i="72"/>
  <c r="P119" i="72"/>
  <c r="Q118" i="72"/>
  <c r="P118" i="72"/>
  <c r="Q117" i="72"/>
  <c r="P117" i="72"/>
  <c r="Q116" i="72"/>
  <c r="P116" i="72"/>
  <c r="AB115" i="72"/>
  <c r="AM115" i="72" s="1"/>
  <c r="J115" i="72" s="1"/>
  <c r="Q115" i="72"/>
  <c r="P115" i="72"/>
  <c r="G115" i="72"/>
  <c r="R114" i="72"/>
  <c r="L114" i="72"/>
  <c r="Q113" i="72"/>
  <c r="P113" i="72"/>
  <c r="Q112" i="72"/>
  <c r="P112" i="72"/>
  <c r="Q111" i="72"/>
  <c r="P111" i="72"/>
  <c r="Q110" i="72"/>
  <c r="P110" i="72"/>
  <c r="AM109" i="72"/>
  <c r="J109" i="72" s="1"/>
  <c r="AB109" i="72"/>
  <c r="Q109" i="72"/>
  <c r="P109" i="72"/>
  <c r="G109" i="72"/>
  <c r="E837" i="72" s="1"/>
  <c r="R108" i="72"/>
  <c r="Q107" i="72"/>
  <c r="P107" i="72"/>
  <c r="Q106" i="72"/>
  <c r="P106" i="72"/>
  <c r="P105" i="72"/>
  <c r="L105" i="72"/>
  <c r="P104" i="72"/>
  <c r="L104" i="72"/>
  <c r="AM103" i="72"/>
  <c r="J103" i="72" s="1"/>
  <c r="AB103" i="72"/>
  <c r="Q103" i="72"/>
  <c r="P103" i="72"/>
  <c r="G103" i="72"/>
  <c r="E836" i="72" s="1"/>
  <c r="R102" i="72"/>
  <c r="L102" i="72"/>
  <c r="Q101" i="72"/>
  <c r="P101" i="72"/>
  <c r="Q100" i="72"/>
  <c r="P100" i="72"/>
  <c r="Q99" i="72"/>
  <c r="P99" i="72"/>
  <c r="Q98" i="72"/>
  <c r="P98" i="72"/>
  <c r="AB97" i="72"/>
  <c r="AM97" i="72" s="1"/>
  <c r="J97" i="72" s="1"/>
  <c r="Q97" i="72"/>
  <c r="P97" i="72"/>
  <c r="G97" i="72"/>
  <c r="E835" i="72" s="1"/>
  <c r="R96" i="72"/>
  <c r="L96" i="72"/>
  <c r="Q95" i="72"/>
  <c r="P95" i="72"/>
  <c r="Q94" i="72"/>
  <c r="P94" i="72"/>
  <c r="Q93" i="72"/>
  <c r="P93" i="72"/>
  <c r="Q92" i="72"/>
  <c r="P92" i="72"/>
  <c r="AM91" i="72"/>
  <c r="J91" i="72" s="1"/>
  <c r="AB91" i="72"/>
  <c r="Q91" i="72"/>
  <c r="P91" i="72"/>
  <c r="G91" i="72"/>
  <c r="E834" i="72" s="1"/>
  <c r="R90" i="72"/>
  <c r="Q89" i="72"/>
  <c r="P89" i="72"/>
  <c r="P88" i="72"/>
  <c r="P87" i="72"/>
  <c r="L87" i="72"/>
  <c r="P86" i="72"/>
  <c r="AB85" i="72"/>
  <c r="AM85" i="72" s="1"/>
  <c r="J85" i="72" s="1"/>
  <c r="P85" i="72"/>
  <c r="L85" i="72"/>
  <c r="G85" i="72"/>
  <c r="E833" i="72" s="1"/>
  <c r="R84" i="72"/>
  <c r="L84" i="72"/>
  <c r="Q83" i="72"/>
  <c r="P83" i="72"/>
  <c r="Q82" i="72"/>
  <c r="P82" i="72"/>
  <c r="Q81" i="72"/>
  <c r="P81" i="72"/>
  <c r="Q80" i="72"/>
  <c r="P80" i="72"/>
  <c r="AB79" i="72"/>
  <c r="AM79" i="72" s="1"/>
  <c r="J79" i="72" s="1"/>
  <c r="Q79" i="72"/>
  <c r="P79" i="72"/>
  <c r="G79" i="72"/>
  <c r="E832" i="72" s="1"/>
  <c r="R78" i="72"/>
  <c r="L78" i="72"/>
  <c r="Q77" i="72"/>
  <c r="P77" i="72"/>
  <c r="Q76" i="72"/>
  <c r="P76" i="72"/>
  <c r="Q75" i="72"/>
  <c r="P75" i="72"/>
  <c r="P74" i="72"/>
  <c r="AB73" i="72"/>
  <c r="AM73" i="72" s="1"/>
  <c r="J73" i="72" s="1"/>
  <c r="P73" i="72"/>
  <c r="L73" i="72"/>
  <c r="G73" i="72"/>
  <c r="E831" i="72" s="1"/>
  <c r="R72" i="72"/>
  <c r="Q71" i="72"/>
  <c r="P71" i="72"/>
  <c r="Q70" i="72"/>
  <c r="P70" i="72"/>
  <c r="P69" i="72"/>
  <c r="L69" i="72"/>
  <c r="L72" i="72" s="1"/>
  <c r="P68" i="72"/>
  <c r="L68" i="72"/>
  <c r="AB67" i="72"/>
  <c r="AM67" i="72" s="1"/>
  <c r="J67" i="72" s="1"/>
  <c r="P67" i="72"/>
  <c r="G67" i="72"/>
  <c r="E830" i="72" s="1"/>
  <c r="R66" i="72"/>
  <c r="L66" i="72"/>
  <c r="Q65" i="72"/>
  <c r="P65" i="72"/>
  <c r="Q64" i="72"/>
  <c r="P64" i="72"/>
  <c r="Q63" i="72"/>
  <c r="P63" i="72"/>
  <c r="Q62" i="72"/>
  <c r="P62" i="72"/>
  <c r="AB61" i="72"/>
  <c r="AM61" i="72" s="1"/>
  <c r="J61" i="72" s="1"/>
  <c r="P61" i="72"/>
  <c r="G61" i="72"/>
  <c r="E829" i="72" s="1"/>
  <c r="R60" i="72"/>
  <c r="P828" i="72" s="1"/>
  <c r="L60" i="72"/>
  <c r="Q59" i="72"/>
  <c r="P59" i="72"/>
  <c r="Q58" i="72"/>
  <c r="P58" i="72"/>
  <c r="Q57" i="72"/>
  <c r="P57" i="72"/>
  <c r="P56" i="72"/>
  <c r="AB55" i="72"/>
  <c r="AM55" i="72" s="1"/>
  <c r="J55" i="72" s="1"/>
  <c r="P55" i="72"/>
  <c r="L55" i="72"/>
  <c r="G55" i="72"/>
  <c r="E828" i="72" s="1"/>
  <c r="R54" i="72"/>
  <c r="L54" i="72"/>
  <c r="Q53" i="72"/>
  <c r="P53" i="72"/>
  <c r="Q52" i="72"/>
  <c r="P52" i="72"/>
  <c r="Q51" i="72"/>
  <c r="P51" i="72"/>
  <c r="Q50" i="72"/>
  <c r="P50" i="72"/>
  <c r="AB49" i="72"/>
  <c r="AM49" i="72" s="1"/>
  <c r="J49" i="72" s="1"/>
  <c r="Q49" i="72"/>
  <c r="P49" i="72"/>
  <c r="G49" i="72"/>
  <c r="E827" i="72" s="1"/>
  <c r="R48" i="72"/>
  <c r="L48" i="72"/>
  <c r="Q47" i="72"/>
  <c r="P47" i="72"/>
  <c r="Q46" i="72"/>
  <c r="P46" i="72"/>
  <c r="Q45" i="72"/>
  <c r="P45" i="72"/>
  <c r="Q44" i="72"/>
  <c r="P44" i="72"/>
  <c r="AB43" i="72"/>
  <c r="AM43" i="72" s="1"/>
  <c r="P43" i="72"/>
  <c r="J43" i="72"/>
  <c r="G43" i="72"/>
  <c r="E826" i="72" s="1"/>
  <c r="R42" i="72"/>
  <c r="L42" i="72"/>
  <c r="Q41" i="72"/>
  <c r="P41" i="72"/>
  <c r="Q40" i="72"/>
  <c r="P40" i="72"/>
  <c r="Q39" i="72"/>
  <c r="P39" i="72"/>
  <c r="P38" i="72"/>
  <c r="AB37" i="72"/>
  <c r="AM37" i="72" s="1"/>
  <c r="J37" i="72" s="1"/>
  <c r="P37" i="72"/>
  <c r="G37" i="72"/>
  <c r="E825" i="72" s="1"/>
  <c r="R36" i="72"/>
  <c r="L36" i="72"/>
  <c r="Q35" i="72"/>
  <c r="P35" i="72"/>
  <c r="Q34" i="72"/>
  <c r="P34" i="72"/>
  <c r="Q33" i="72"/>
  <c r="P33" i="72"/>
  <c r="P32" i="72"/>
  <c r="AB31" i="72"/>
  <c r="AM31" i="72" s="1"/>
  <c r="J31" i="72" s="1"/>
  <c r="P31" i="72"/>
  <c r="G31" i="72"/>
  <c r="E824" i="72" s="1"/>
  <c r="R30" i="72"/>
  <c r="L30" i="72"/>
  <c r="Q29" i="72"/>
  <c r="P29" i="72"/>
  <c r="Q28" i="72"/>
  <c r="P28" i="72"/>
  <c r="Q27" i="72"/>
  <c r="P27" i="72"/>
  <c r="Q26" i="72"/>
  <c r="P26" i="72"/>
  <c r="AM25" i="72"/>
  <c r="J25" i="72" s="1"/>
  <c r="AB25" i="72"/>
  <c r="P25" i="72"/>
  <c r="G25" i="72"/>
  <c r="E823" i="72" s="1"/>
  <c r="A25" i="72"/>
  <c r="A31" i="72" s="1"/>
  <c r="A37" i="72" s="1"/>
  <c r="A43" i="72" s="1"/>
  <c r="A49" i="72" s="1"/>
  <c r="A55" i="72" s="1"/>
  <c r="A61" i="72" s="1"/>
  <c r="A67" i="72" s="1"/>
  <c r="A73" i="72" s="1"/>
  <c r="A79" i="72" s="1"/>
  <c r="A85" i="72" s="1"/>
  <c r="A91" i="72" s="1"/>
  <c r="A97" i="72" s="1"/>
  <c r="A103" i="72" s="1"/>
  <c r="A109" i="72" s="1"/>
  <c r="A115" i="72" s="1"/>
  <c r="A121" i="72" s="1"/>
  <c r="A127" i="72" s="1"/>
  <c r="A133" i="72" s="1"/>
  <c r="A139" i="72" s="1"/>
  <c r="A145" i="72" s="1"/>
  <c r="A151" i="72" s="1"/>
  <c r="A157" i="72" s="1"/>
  <c r="A163" i="72" s="1"/>
  <c r="A169" i="72" s="1"/>
  <c r="A175" i="72" s="1"/>
  <c r="A181" i="72" s="1"/>
  <c r="A187" i="72" s="1"/>
  <c r="A193" i="72" s="1"/>
  <c r="A199" i="72" s="1"/>
  <c r="A205" i="72" s="1"/>
  <c r="A211" i="72" s="1"/>
  <c r="A217" i="72" s="1"/>
  <c r="A223" i="72" s="1"/>
  <c r="R24" i="72"/>
  <c r="Q23" i="72"/>
  <c r="P23" i="72"/>
  <c r="Q22" i="72"/>
  <c r="P22" i="72"/>
  <c r="P21" i="72"/>
  <c r="P20" i="72"/>
  <c r="L20" i="72"/>
  <c r="AB19" i="72"/>
  <c r="AM19" i="72" s="1"/>
  <c r="J19" i="72" s="1"/>
  <c r="P19" i="72"/>
  <c r="L19" i="72"/>
  <c r="G19" i="72"/>
  <c r="E822" i="72" s="1"/>
  <c r="A19" i="72"/>
  <c r="R18" i="72"/>
  <c r="Q17" i="72"/>
  <c r="P17" i="72"/>
  <c r="Q16" i="72"/>
  <c r="P16" i="72"/>
  <c r="P15" i="72"/>
  <c r="P14" i="72"/>
  <c r="L14" i="72"/>
  <c r="AM13" i="72"/>
  <c r="J13" i="72" s="1"/>
  <c r="AB13" i="72"/>
  <c r="P13" i="72"/>
  <c r="L13" i="72"/>
  <c r="G13" i="72"/>
  <c r="E821" i="72" s="1"/>
  <c r="L6" i="72"/>
  <c r="Q146" i="72" s="1"/>
  <c r="AL897" i="71"/>
  <c r="AK897" i="71"/>
  <c r="AJ897" i="71"/>
  <c r="AI897" i="71"/>
  <c r="AH897" i="71"/>
  <c r="AG897" i="71"/>
  <c r="AF897" i="71"/>
  <c r="AE897" i="71"/>
  <c r="AD897" i="71"/>
  <c r="AC897" i="71"/>
  <c r="AB897" i="71"/>
  <c r="AA897" i="71"/>
  <c r="Z897" i="71"/>
  <c r="K897" i="71"/>
  <c r="G897" i="71"/>
  <c r="F897" i="71"/>
  <c r="H897" i="71" s="1"/>
  <c r="AL896" i="71"/>
  <c r="AK896" i="71"/>
  <c r="AJ896" i="71"/>
  <c r="AI896" i="71"/>
  <c r="AH896" i="71"/>
  <c r="AG896" i="71"/>
  <c r="AF896" i="71"/>
  <c r="AE896" i="71"/>
  <c r="AD896" i="71"/>
  <c r="AC896" i="71"/>
  <c r="AB896" i="71"/>
  <c r="AA896" i="71"/>
  <c r="Z896" i="71"/>
  <c r="K896" i="71"/>
  <c r="G896" i="71"/>
  <c r="F896" i="71"/>
  <c r="AL895" i="71"/>
  <c r="AK895" i="71"/>
  <c r="AJ895" i="71"/>
  <c r="AI895" i="71"/>
  <c r="AH895" i="71"/>
  <c r="AG895" i="71"/>
  <c r="AF895" i="71"/>
  <c r="AE895" i="71"/>
  <c r="AD895" i="71"/>
  <c r="AC895" i="71"/>
  <c r="AB895" i="71"/>
  <c r="AA895" i="71"/>
  <c r="Z895" i="71"/>
  <c r="K895" i="71"/>
  <c r="G895" i="71"/>
  <c r="F895" i="71"/>
  <c r="A895" i="71"/>
  <c r="AL894" i="71"/>
  <c r="AK894" i="71"/>
  <c r="AJ894" i="71"/>
  <c r="AI894" i="71"/>
  <c r="AH894" i="71"/>
  <c r="AG894" i="71"/>
  <c r="AF894" i="71"/>
  <c r="AE894" i="71"/>
  <c r="AD894" i="71"/>
  <c r="AC894" i="71"/>
  <c r="AB894" i="71"/>
  <c r="AA894" i="71"/>
  <c r="Z894" i="71"/>
  <c r="K894" i="71"/>
  <c r="G894" i="71"/>
  <c r="F894" i="71"/>
  <c r="A894" i="71"/>
  <c r="AL893" i="71"/>
  <c r="AK893" i="71"/>
  <c r="AJ893" i="71"/>
  <c r="AI893" i="71"/>
  <c r="AH893" i="71"/>
  <c r="AG893" i="71"/>
  <c r="AF893" i="71"/>
  <c r="AE893" i="71"/>
  <c r="AD893" i="71"/>
  <c r="AC893" i="71"/>
  <c r="AB893" i="71"/>
  <c r="AA893" i="71"/>
  <c r="Z893" i="71"/>
  <c r="K893" i="71"/>
  <c r="G893" i="71"/>
  <c r="F893" i="71"/>
  <c r="H893" i="71" s="1"/>
  <c r="AL887" i="71"/>
  <c r="AK887" i="71"/>
  <c r="AJ887" i="71"/>
  <c r="AI887" i="71"/>
  <c r="AH887" i="71"/>
  <c r="AG887" i="71"/>
  <c r="AF887" i="71"/>
  <c r="AE887" i="71"/>
  <c r="AD887" i="71"/>
  <c r="AC887" i="71"/>
  <c r="AA887" i="71"/>
  <c r="Z887" i="71"/>
  <c r="AB887" i="71" s="1"/>
  <c r="P887" i="71"/>
  <c r="K887" i="71"/>
  <c r="G887" i="71"/>
  <c r="F887" i="71"/>
  <c r="AL886" i="71"/>
  <c r="AK886" i="71"/>
  <c r="AJ886" i="71"/>
  <c r="AI886" i="71"/>
  <c r="AH886" i="71"/>
  <c r="AG886" i="71"/>
  <c r="AF886" i="71"/>
  <c r="AE886" i="71"/>
  <c r="AD886" i="71"/>
  <c r="AC886" i="71"/>
  <c r="AA886" i="71"/>
  <c r="Z886" i="71"/>
  <c r="AB886" i="71" s="1"/>
  <c r="P886" i="71"/>
  <c r="K886" i="71"/>
  <c r="G886" i="71"/>
  <c r="F886" i="71"/>
  <c r="AL885" i="71"/>
  <c r="AK885" i="71"/>
  <c r="AJ885" i="71"/>
  <c r="AI885" i="71"/>
  <c r="AH885" i="71"/>
  <c r="AG885" i="71"/>
  <c r="AF885" i="71"/>
  <c r="AE885" i="71"/>
  <c r="AD885" i="71"/>
  <c r="AC885" i="71"/>
  <c r="AA885" i="71"/>
  <c r="Z885" i="71"/>
  <c r="AB885" i="71" s="1"/>
  <c r="P885" i="71"/>
  <c r="K885" i="71"/>
  <c r="G885" i="71"/>
  <c r="F885" i="71"/>
  <c r="AL884" i="71"/>
  <c r="AK884" i="71"/>
  <c r="AJ884" i="71"/>
  <c r="AI884" i="71"/>
  <c r="AH884" i="71"/>
  <c r="AG884" i="71"/>
  <c r="AF884" i="71"/>
  <c r="AE884" i="71"/>
  <c r="AD884" i="71"/>
  <c r="AC884" i="71"/>
  <c r="AA884" i="71"/>
  <c r="Z884" i="71"/>
  <c r="P884" i="71"/>
  <c r="K884" i="71"/>
  <c r="G884" i="71"/>
  <c r="F884" i="71"/>
  <c r="AL883" i="71"/>
  <c r="AK883" i="71"/>
  <c r="AJ883" i="71"/>
  <c r="AI883" i="71"/>
  <c r="AH883" i="71"/>
  <c r="AG883" i="71"/>
  <c r="AF883" i="71"/>
  <c r="AE883" i="71"/>
  <c r="AD883" i="71"/>
  <c r="AC883" i="71"/>
  <c r="AA883" i="71"/>
  <c r="Z883" i="71"/>
  <c r="P883" i="71"/>
  <c r="K883" i="71"/>
  <c r="G883" i="71"/>
  <c r="F883" i="71"/>
  <c r="AL882" i="71"/>
  <c r="AK882" i="71"/>
  <c r="AJ882" i="71"/>
  <c r="AI882" i="71"/>
  <c r="AH882" i="71"/>
  <c r="AG882" i="71"/>
  <c r="AF882" i="71"/>
  <c r="AE882" i="71"/>
  <c r="AD882" i="71"/>
  <c r="AC882" i="71"/>
  <c r="AA882" i="71"/>
  <c r="Z882" i="71"/>
  <c r="AB882" i="71" s="1"/>
  <c r="P882" i="71"/>
  <c r="K882" i="71"/>
  <c r="G882" i="71"/>
  <c r="F882" i="71"/>
  <c r="AL881" i="71"/>
  <c r="AK881" i="71"/>
  <c r="AJ881" i="71"/>
  <c r="AI881" i="71"/>
  <c r="AH881" i="71"/>
  <c r="AG881" i="71"/>
  <c r="AF881" i="71"/>
  <c r="AE881" i="71"/>
  <c r="AD881" i="71"/>
  <c r="AC881" i="71"/>
  <c r="AA881" i="71"/>
  <c r="Z881" i="71"/>
  <c r="AB881" i="71" s="1"/>
  <c r="AM881" i="71" s="1"/>
  <c r="I881" i="71" s="1"/>
  <c r="P881" i="71"/>
  <c r="K881" i="71"/>
  <c r="G881" i="71"/>
  <c r="F881" i="71"/>
  <c r="AL880" i="71"/>
  <c r="AK880" i="71"/>
  <c r="AJ880" i="71"/>
  <c r="AI880" i="71"/>
  <c r="AH880" i="71"/>
  <c r="AG880" i="71"/>
  <c r="AF880" i="71"/>
  <c r="AE880" i="71"/>
  <c r="AD880" i="71"/>
  <c r="AC880" i="71"/>
  <c r="AA880" i="71"/>
  <c r="Z880" i="71"/>
  <c r="AB880" i="71" s="1"/>
  <c r="P880" i="71"/>
  <c r="K880" i="71"/>
  <c r="G880" i="71"/>
  <c r="F880" i="71"/>
  <c r="AL879" i="71"/>
  <c r="AK879" i="71"/>
  <c r="AJ879" i="71"/>
  <c r="AI879" i="71"/>
  <c r="AH879" i="71"/>
  <c r="AG879" i="71"/>
  <c r="AF879" i="71"/>
  <c r="AE879" i="71"/>
  <c r="AD879" i="71"/>
  <c r="AC879" i="71"/>
  <c r="AA879" i="71"/>
  <c r="Z879" i="71"/>
  <c r="K879" i="71"/>
  <c r="G879" i="71"/>
  <c r="F879" i="71"/>
  <c r="B879" i="71"/>
  <c r="AL878" i="71"/>
  <c r="AK878" i="71"/>
  <c r="AJ878" i="71"/>
  <c r="AI878" i="71"/>
  <c r="AH878" i="71"/>
  <c r="AG878" i="71"/>
  <c r="AF878" i="71"/>
  <c r="AE878" i="71"/>
  <c r="AD878" i="71"/>
  <c r="AC878" i="71"/>
  <c r="AA878" i="71"/>
  <c r="Z878" i="71"/>
  <c r="K878" i="71"/>
  <c r="G878" i="71"/>
  <c r="F878" i="71"/>
  <c r="B878" i="71"/>
  <c r="AL877" i="71"/>
  <c r="AK877" i="71"/>
  <c r="AJ877" i="71"/>
  <c r="AI877" i="71"/>
  <c r="AH877" i="71"/>
  <c r="AG877" i="71"/>
  <c r="AF877" i="71"/>
  <c r="AE877" i="71"/>
  <c r="AD877" i="71"/>
  <c r="AC877" i="71"/>
  <c r="AA877" i="71"/>
  <c r="Z877" i="71"/>
  <c r="AB877" i="71" s="1"/>
  <c r="K877" i="71"/>
  <c r="G877" i="71"/>
  <c r="F877" i="71"/>
  <c r="B877" i="71"/>
  <c r="AL876" i="71"/>
  <c r="AK876" i="71"/>
  <c r="AJ876" i="71"/>
  <c r="AI876" i="71"/>
  <c r="AH876" i="71"/>
  <c r="AG876" i="71"/>
  <c r="AF876" i="71"/>
  <c r="AE876" i="71"/>
  <c r="AD876" i="71"/>
  <c r="AC876" i="71"/>
  <c r="AA876" i="71"/>
  <c r="Z876" i="71"/>
  <c r="K876" i="71"/>
  <c r="G876" i="71"/>
  <c r="H876" i="71" s="1"/>
  <c r="F876" i="71"/>
  <c r="B876" i="71"/>
  <c r="AL875" i="71"/>
  <c r="AK875" i="71"/>
  <c r="AJ875" i="71"/>
  <c r="AI875" i="71"/>
  <c r="AH875" i="71"/>
  <c r="AG875" i="71"/>
  <c r="AF875" i="71"/>
  <c r="AE875" i="71"/>
  <c r="AD875" i="71"/>
  <c r="AC875" i="71"/>
  <c r="AA875" i="71"/>
  <c r="AB875" i="71" s="1"/>
  <c r="Z875" i="71"/>
  <c r="K875" i="71"/>
  <c r="G875" i="71"/>
  <c r="H875" i="71" s="1"/>
  <c r="F875" i="71"/>
  <c r="B875" i="71"/>
  <c r="AL874" i="71"/>
  <c r="AK874" i="71"/>
  <c r="AJ874" i="71"/>
  <c r="AI874" i="71"/>
  <c r="AH874" i="71"/>
  <c r="AG874" i="71"/>
  <c r="AF874" i="71"/>
  <c r="AE874" i="71"/>
  <c r="AD874" i="71"/>
  <c r="AC874" i="71"/>
  <c r="AA874" i="71"/>
  <c r="Z874" i="71"/>
  <c r="AB874" i="71" s="1"/>
  <c r="AM874" i="71" s="1"/>
  <c r="I874" i="71" s="1"/>
  <c r="K874" i="71"/>
  <c r="G874" i="71"/>
  <c r="F874" i="71"/>
  <c r="H874" i="71" s="1"/>
  <c r="B874" i="71"/>
  <c r="AL873" i="71"/>
  <c r="AK873" i="71"/>
  <c r="AJ873" i="71"/>
  <c r="AI873" i="71"/>
  <c r="AH873" i="71"/>
  <c r="AG873" i="71"/>
  <c r="AF873" i="71"/>
  <c r="AE873" i="71"/>
  <c r="AD873" i="71"/>
  <c r="AC873" i="71"/>
  <c r="AA873" i="71"/>
  <c r="Z873" i="71"/>
  <c r="K873" i="71"/>
  <c r="G873" i="71"/>
  <c r="F873" i="71"/>
  <c r="B873" i="71"/>
  <c r="AL872" i="71"/>
  <c r="AK872" i="71"/>
  <c r="AJ872" i="71"/>
  <c r="AI872" i="71"/>
  <c r="AH872" i="71"/>
  <c r="AG872" i="71"/>
  <c r="AF872" i="71"/>
  <c r="AE872" i="71"/>
  <c r="AD872" i="71"/>
  <c r="AC872" i="71"/>
  <c r="AA872" i="71"/>
  <c r="AB872" i="71" s="1"/>
  <c r="Z872" i="71"/>
  <c r="K872" i="71"/>
  <c r="G872" i="71"/>
  <c r="H872" i="71" s="1"/>
  <c r="F872" i="71"/>
  <c r="B872" i="71"/>
  <c r="A872" i="71"/>
  <c r="A873" i="71" s="1"/>
  <c r="A874" i="71" s="1"/>
  <c r="A875" i="71" s="1"/>
  <c r="A876" i="71" s="1"/>
  <c r="A877" i="71" s="1"/>
  <c r="A878" i="71" s="1"/>
  <c r="A879" i="71" s="1"/>
  <c r="A880" i="71" s="1"/>
  <c r="A881" i="71" s="1"/>
  <c r="A882" i="71" s="1"/>
  <c r="A883" i="71" s="1"/>
  <c r="A884" i="71" s="1"/>
  <c r="A885" i="71" s="1"/>
  <c r="A886" i="71" s="1"/>
  <c r="A887" i="71" s="1"/>
  <c r="AL871" i="71"/>
  <c r="AK871" i="71"/>
  <c r="AJ871" i="71"/>
  <c r="AI871" i="71"/>
  <c r="AH871" i="71"/>
  <c r="AG871" i="71"/>
  <c r="AF871" i="71"/>
  <c r="AE871" i="71"/>
  <c r="AD871" i="71"/>
  <c r="AC871" i="71"/>
  <c r="AB871" i="71"/>
  <c r="AA871" i="71"/>
  <c r="Z871" i="71"/>
  <c r="K871" i="71"/>
  <c r="G871" i="71"/>
  <c r="F871" i="71"/>
  <c r="H871" i="71" s="1"/>
  <c r="B871" i="71"/>
  <c r="AL869" i="71"/>
  <c r="AK869" i="71"/>
  <c r="AJ869" i="71"/>
  <c r="AI869" i="71"/>
  <c r="AH869" i="71"/>
  <c r="AG869" i="71"/>
  <c r="AF869" i="71"/>
  <c r="AE869" i="71"/>
  <c r="AD869" i="71"/>
  <c r="AC869" i="71"/>
  <c r="AA869" i="71"/>
  <c r="Z869" i="71"/>
  <c r="K869" i="71"/>
  <c r="G869" i="71"/>
  <c r="F869" i="71"/>
  <c r="AL868" i="71"/>
  <c r="AK868" i="71"/>
  <c r="AJ868" i="71"/>
  <c r="AI868" i="71"/>
  <c r="AH868" i="71"/>
  <c r="AG868" i="71"/>
  <c r="AF868" i="71"/>
  <c r="AE868" i="71"/>
  <c r="AD868" i="71"/>
  <c r="AC868" i="71"/>
  <c r="AA868" i="71"/>
  <c r="Z868" i="71"/>
  <c r="AB868" i="71" s="1"/>
  <c r="K868" i="71"/>
  <c r="G868" i="71"/>
  <c r="F868" i="71"/>
  <c r="H868" i="71" s="1"/>
  <c r="AL867" i="71"/>
  <c r="AK867" i="71"/>
  <c r="AJ867" i="71"/>
  <c r="AI867" i="71"/>
  <c r="AH867" i="71"/>
  <c r="AG867" i="71"/>
  <c r="AF867" i="71"/>
  <c r="AE867" i="71"/>
  <c r="AD867" i="71"/>
  <c r="AC867" i="71"/>
  <c r="AA867" i="71"/>
  <c r="Z867" i="71"/>
  <c r="AB867" i="71" s="1"/>
  <c r="K867" i="71"/>
  <c r="H867" i="71"/>
  <c r="G867" i="71"/>
  <c r="F867" i="71"/>
  <c r="AL866" i="71"/>
  <c r="AK866" i="71"/>
  <c r="AJ866" i="71"/>
  <c r="AI866" i="71"/>
  <c r="AH866" i="71"/>
  <c r="AG866" i="71"/>
  <c r="AF866" i="71"/>
  <c r="AE866" i="71"/>
  <c r="AD866" i="71"/>
  <c r="AC866" i="71"/>
  <c r="AA866" i="71"/>
  <c r="AB866" i="71" s="1"/>
  <c r="AM866" i="71" s="1"/>
  <c r="I866" i="71" s="1"/>
  <c r="Z866" i="71"/>
  <c r="K866" i="71"/>
  <c r="H866" i="71"/>
  <c r="G866" i="71"/>
  <c r="F866" i="71"/>
  <c r="AL865" i="71"/>
  <c r="AK865" i="71"/>
  <c r="AJ865" i="71"/>
  <c r="AI865" i="71"/>
  <c r="AH865" i="71"/>
  <c r="AG865" i="71"/>
  <c r="AF865" i="71"/>
  <c r="AE865" i="71"/>
  <c r="AD865" i="71"/>
  <c r="AC865" i="71"/>
  <c r="AA865" i="71"/>
  <c r="Z865" i="71"/>
  <c r="AB865" i="71" s="1"/>
  <c r="K865" i="71"/>
  <c r="G865" i="71"/>
  <c r="F865" i="71"/>
  <c r="H865" i="71" s="1"/>
  <c r="AL864" i="71"/>
  <c r="AK864" i="71"/>
  <c r="AJ864" i="71"/>
  <c r="AI864" i="71"/>
  <c r="AH864" i="71"/>
  <c r="AG864" i="71"/>
  <c r="AF864" i="71"/>
  <c r="AE864" i="71"/>
  <c r="AD864" i="71"/>
  <c r="AC864" i="71"/>
  <c r="AA864" i="71"/>
  <c r="Z864" i="71"/>
  <c r="K864" i="71"/>
  <c r="G864" i="71"/>
  <c r="F864" i="71"/>
  <c r="H864" i="71" s="1"/>
  <c r="AL863" i="71"/>
  <c r="AK863" i="71"/>
  <c r="AJ863" i="71"/>
  <c r="AI863" i="71"/>
  <c r="AH863" i="71"/>
  <c r="AG863" i="71"/>
  <c r="AF863" i="71"/>
  <c r="AE863" i="71"/>
  <c r="AD863" i="71"/>
  <c r="AC863" i="71"/>
  <c r="AA863" i="71"/>
  <c r="Z863" i="71"/>
  <c r="K863" i="71"/>
  <c r="G863" i="71"/>
  <c r="F863" i="71"/>
  <c r="AL862" i="71"/>
  <c r="AK862" i="71"/>
  <c r="AJ862" i="71"/>
  <c r="AI862" i="71"/>
  <c r="AH862" i="71"/>
  <c r="AG862" i="71"/>
  <c r="AF862" i="71"/>
  <c r="AE862" i="71"/>
  <c r="AD862" i="71"/>
  <c r="AC862" i="71"/>
  <c r="AA862" i="71"/>
  <c r="Z862" i="71"/>
  <c r="AB862" i="71" s="1"/>
  <c r="K862" i="71"/>
  <c r="G862" i="71"/>
  <c r="F862" i="71"/>
  <c r="H862" i="71" s="1"/>
  <c r="E862" i="71"/>
  <c r="AL861" i="71"/>
  <c r="AK861" i="71"/>
  <c r="AJ861" i="71"/>
  <c r="AI861" i="71"/>
  <c r="AH861" i="71"/>
  <c r="AG861" i="71"/>
  <c r="AF861" i="71"/>
  <c r="AE861" i="71"/>
  <c r="AD861" i="71"/>
  <c r="AC861" i="71"/>
  <c r="AA861" i="71"/>
  <c r="Z861" i="71"/>
  <c r="AB861" i="71" s="1"/>
  <c r="K861" i="71"/>
  <c r="G861" i="71"/>
  <c r="F861" i="71"/>
  <c r="H861" i="71" s="1"/>
  <c r="AL860" i="71"/>
  <c r="AK860" i="71"/>
  <c r="AJ860" i="71"/>
  <c r="AI860" i="71"/>
  <c r="AH860" i="71"/>
  <c r="AG860" i="71"/>
  <c r="AF860" i="71"/>
  <c r="AE860" i="71"/>
  <c r="AD860" i="71"/>
  <c r="AC860" i="71"/>
  <c r="AA860" i="71"/>
  <c r="Z860" i="71"/>
  <c r="K860" i="71"/>
  <c r="G860" i="71"/>
  <c r="H860" i="71" s="1"/>
  <c r="F860" i="71"/>
  <c r="A860" i="71"/>
  <c r="A861" i="71" s="1"/>
  <c r="A862" i="71" s="1"/>
  <c r="A863" i="71" s="1"/>
  <c r="A864" i="71" s="1"/>
  <c r="A865" i="71" s="1"/>
  <c r="A866" i="71" s="1"/>
  <c r="A867" i="71" s="1"/>
  <c r="A868" i="71" s="1"/>
  <c r="A869" i="71" s="1"/>
  <c r="AL859" i="71"/>
  <c r="AK859" i="71"/>
  <c r="AJ859" i="71"/>
  <c r="AI859" i="71"/>
  <c r="AH859" i="71"/>
  <c r="AG859" i="71"/>
  <c r="AF859" i="71"/>
  <c r="AE859" i="71"/>
  <c r="AD859" i="71"/>
  <c r="AC859" i="71"/>
  <c r="AA859" i="71"/>
  <c r="Z859" i="71"/>
  <c r="K859" i="71"/>
  <c r="G859" i="71"/>
  <c r="F859" i="71"/>
  <c r="H859" i="71" s="1"/>
  <c r="A859" i="71"/>
  <c r="AL858" i="71"/>
  <c r="AK858" i="71"/>
  <c r="AJ858" i="71"/>
  <c r="AI858" i="71"/>
  <c r="AH858" i="71"/>
  <c r="AG858" i="71"/>
  <c r="AF858" i="71"/>
  <c r="AE858" i="71"/>
  <c r="AD858" i="71"/>
  <c r="AC858" i="71"/>
  <c r="AA858" i="71"/>
  <c r="Z858" i="71"/>
  <c r="AB858" i="71" s="1"/>
  <c r="K858" i="71"/>
  <c r="G858" i="71"/>
  <c r="F858" i="71"/>
  <c r="H858" i="71" s="1"/>
  <c r="AL856" i="71"/>
  <c r="AK856" i="71"/>
  <c r="AJ856" i="71"/>
  <c r="AI856" i="71"/>
  <c r="AH856" i="71"/>
  <c r="AG856" i="71"/>
  <c r="AF856" i="71"/>
  <c r="AE856" i="71"/>
  <c r="AD856" i="71"/>
  <c r="AC856" i="71"/>
  <c r="AA856" i="71"/>
  <c r="AB856" i="71" s="1"/>
  <c r="Z856" i="71"/>
  <c r="K856" i="71"/>
  <c r="G856" i="71"/>
  <c r="F856" i="71"/>
  <c r="H856" i="71" s="1"/>
  <c r="AL855" i="71"/>
  <c r="AK855" i="71"/>
  <c r="AJ855" i="71"/>
  <c r="AI855" i="71"/>
  <c r="AH855" i="71"/>
  <c r="AG855" i="71"/>
  <c r="AF855" i="71"/>
  <c r="AE855" i="71"/>
  <c r="AD855" i="71"/>
  <c r="AC855" i="71"/>
  <c r="AB855" i="71"/>
  <c r="AA855" i="71"/>
  <c r="Z855" i="71"/>
  <c r="K855" i="71"/>
  <c r="G855" i="71"/>
  <c r="F855" i="71"/>
  <c r="H855" i="71" s="1"/>
  <c r="AL854" i="71"/>
  <c r="AK854" i="71"/>
  <c r="AJ854" i="71"/>
  <c r="AI854" i="71"/>
  <c r="AH854" i="71"/>
  <c r="AG854" i="71"/>
  <c r="AF854" i="71"/>
  <c r="AE854" i="71"/>
  <c r="AD854" i="71"/>
  <c r="AC854" i="71"/>
  <c r="AA854" i="71"/>
  <c r="Z854" i="71"/>
  <c r="AB854" i="71" s="1"/>
  <c r="K854" i="71"/>
  <c r="G854" i="71"/>
  <c r="H854" i="71" s="1"/>
  <c r="F854" i="71"/>
  <c r="AL853" i="71"/>
  <c r="AK853" i="71"/>
  <c r="AJ853" i="71"/>
  <c r="AI853" i="71"/>
  <c r="AH853" i="71"/>
  <c r="AG853" i="71"/>
  <c r="AF853" i="71"/>
  <c r="AE853" i="71"/>
  <c r="AD853" i="71"/>
  <c r="AC853" i="71"/>
  <c r="AA853" i="71"/>
  <c r="AB853" i="71" s="1"/>
  <c r="Z853" i="71"/>
  <c r="K853" i="71"/>
  <c r="G853" i="71"/>
  <c r="F853" i="71"/>
  <c r="AL852" i="71"/>
  <c r="AK852" i="71"/>
  <c r="AJ852" i="71"/>
  <c r="AI852" i="71"/>
  <c r="AH852" i="71"/>
  <c r="AG852" i="71"/>
  <c r="AF852" i="71"/>
  <c r="AE852" i="71"/>
  <c r="AD852" i="71"/>
  <c r="AC852" i="71"/>
  <c r="AA852" i="71"/>
  <c r="Z852" i="71"/>
  <c r="K852" i="71"/>
  <c r="G852" i="71"/>
  <c r="F852" i="71"/>
  <c r="AL851" i="71"/>
  <c r="AK851" i="71"/>
  <c r="AJ851" i="71"/>
  <c r="AI851" i="71"/>
  <c r="AH851" i="71"/>
  <c r="AG851" i="71"/>
  <c r="AF851" i="71"/>
  <c r="AE851" i="71"/>
  <c r="AD851" i="71"/>
  <c r="AC851" i="71"/>
  <c r="AA851" i="71"/>
  <c r="Z851" i="71"/>
  <c r="AB851" i="71" s="1"/>
  <c r="K851" i="71"/>
  <c r="G851" i="71"/>
  <c r="F851" i="71"/>
  <c r="H851" i="71" s="1"/>
  <c r="AL850" i="71"/>
  <c r="AK850" i="71"/>
  <c r="AJ850" i="71"/>
  <c r="AI850" i="71"/>
  <c r="AH850" i="71"/>
  <c r="AG850" i="71"/>
  <c r="AF850" i="71"/>
  <c r="AE850" i="71"/>
  <c r="AD850" i="71"/>
  <c r="AC850" i="71"/>
  <c r="AA850" i="71"/>
  <c r="Z850" i="71"/>
  <c r="K850" i="71"/>
  <c r="G850" i="71"/>
  <c r="F850" i="71"/>
  <c r="H850" i="71" s="1"/>
  <c r="AL849" i="71"/>
  <c r="AK849" i="71"/>
  <c r="AJ849" i="71"/>
  <c r="AI849" i="71"/>
  <c r="AH849" i="71"/>
  <c r="AG849" i="71"/>
  <c r="AF849" i="71"/>
  <c r="AE849" i="71"/>
  <c r="AD849" i="71"/>
  <c r="AC849" i="71"/>
  <c r="AA849" i="71"/>
  <c r="Z849" i="71"/>
  <c r="AB849" i="71" s="1"/>
  <c r="K849" i="71"/>
  <c r="G849" i="71"/>
  <c r="F849" i="71"/>
  <c r="H849" i="71" s="1"/>
  <c r="AL848" i="71"/>
  <c r="AK848" i="71"/>
  <c r="AJ848" i="71"/>
  <c r="AI848" i="71"/>
  <c r="AH848" i="71"/>
  <c r="AG848" i="71"/>
  <c r="AF848" i="71"/>
  <c r="AE848" i="71"/>
  <c r="AD848" i="71"/>
  <c r="AC848" i="71"/>
  <c r="AA848" i="71"/>
  <c r="AB848" i="71" s="1"/>
  <c r="Z848" i="71"/>
  <c r="K848" i="71"/>
  <c r="G848" i="71"/>
  <c r="F848" i="71"/>
  <c r="H848" i="71" s="1"/>
  <c r="AL847" i="71"/>
  <c r="AK847" i="71"/>
  <c r="AJ847" i="71"/>
  <c r="AI847" i="71"/>
  <c r="AH847" i="71"/>
  <c r="AG847" i="71"/>
  <c r="AF847" i="71"/>
  <c r="AE847" i="71"/>
  <c r="AD847" i="71"/>
  <c r="AC847" i="71"/>
  <c r="AA847" i="71"/>
  <c r="Z847" i="71"/>
  <c r="K847" i="71"/>
  <c r="G847" i="71"/>
  <c r="H847" i="71" s="1"/>
  <c r="F847" i="71"/>
  <c r="AM846" i="71"/>
  <c r="I846" i="71" s="1"/>
  <c r="AL846" i="71"/>
  <c r="AK846" i="71"/>
  <c r="AJ846" i="71"/>
  <c r="AI846" i="71"/>
  <c r="AH846" i="71"/>
  <c r="AG846" i="71"/>
  <c r="AF846" i="71"/>
  <c r="AE846" i="71"/>
  <c r="AD846" i="71"/>
  <c r="AC846" i="71"/>
  <c r="Z846" i="71"/>
  <c r="K846" i="71"/>
  <c r="G846" i="71"/>
  <c r="F846" i="71"/>
  <c r="H846" i="71" s="1"/>
  <c r="AL845" i="71"/>
  <c r="AK845" i="71"/>
  <c r="AJ845" i="71"/>
  <c r="AI845" i="71"/>
  <c r="AH845" i="71"/>
  <c r="AG845" i="71"/>
  <c r="AF845" i="71"/>
  <c r="AE845" i="71"/>
  <c r="AD845" i="71"/>
  <c r="AC845" i="71"/>
  <c r="AA845" i="71"/>
  <c r="Z845" i="71"/>
  <c r="K845" i="71"/>
  <c r="G845" i="71"/>
  <c r="F845" i="71"/>
  <c r="AL844" i="71"/>
  <c r="AK844" i="71"/>
  <c r="AJ844" i="71"/>
  <c r="AI844" i="71"/>
  <c r="AH844" i="71"/>
  <c r="AG844" i="71"/>
  <c r="AF844" i="71"/>
  <c r="AE844" i="71"/>
  <c r="AD844" i="71"/>
  <c r="AC844" i="71"/>
  <c r="AA844" i="71"/>
  <c r="Z844" i="71"/>
  <c r="AB844" i="71" s="1"/>
  <c r="K844" i="71"/>
  <c r="G844" i="71"/>
  <c r="F844" i="71"/>
  <c r="H844" i="71" s="1"/>
  <c r="AL843" i="71"/>
  <c r="AK843" i="71"/>
  <c r="AJ843" i="71"/>
  <c r="AI843" i="71"/>
  <c r="AH843" i="71"/>
  <c r="AG843" i="71"/>
  <c r="AF843" i="71"/>
  <c r="AE843" i="71"/>
  <c r="AD843" i="71"/>
  <c r="AC843" i="71"/>
  <c r="AA843" i="71"/>
  <c r="Z843" i="71"/>
  <c r="AB843" i="71" s="1"/>
  <c r="K843" i="71"/>
  <c r="G843" i="71"/>
  <c r="F843" i="71"/>
  <c r="H843" i="71" s="1"/>
  <c r="AL842" i="71"/>
  <c r="AK842" i="71"/>
  <c r="AJ842" i="71"/>
  <c r="AI842" i="71"/>
  <c r="AH842" i="71"/>
  <c r="AG842" i="71"/>
  <c r="AF842" i="71"/>
  <c r="AE842" i="71"/>
  <c r="AD842" i="71"/>
  <c r="AC842" i="71"/>
  <c r="AA842" i="71"/>
  <c r="Z842" i="71"/>
  <c r="K842" i="71"/>
  <c r="G842" i="71"/>
  <c r="H842" i="71" s="1"/>
  <c r="F842" i="71"/>
  <c r="AL841" i="71"/>
  <c r="AK841" i="71"/>
  <c r="AJ841" i="71"/>
  <c r="AI841" i="71"/>
  <c r="AH841" i="71"/>
  <c r="AG841" i="71"/>
  <c r="AF841" i="71"/>
  <c r="AE841" i="71"/>
  <c r="AD841" i="71"/>
  <c r="AC841" i="71"/>
  <c r="AA841" i="71"/>
  <c r="Z841" i="71"/>
  <c r="AB841" i="71" s="1"/>
  <c r="K841" i="71"/>
  <c r="G841" i="71"/>
  <c r="H841" i="71" s="1"/>
  <c r="F841" i="71"/>
  <c r="AL840" i="71"/>
  <c r="AK840" i="71"/>
  <c r="AJ840" i="71"/>
  <c r="AI840" i="71"/>
  <c r="AH840" i="71"/>
  <c r="AG840" i="71"/>
  <c r="AF840" i="71"/>
  <c r="AE840" i="71"/>
  <c r="AD840" i="71"/>
  <c r="AC840" i="71"/>
  <c r="AA840" i="71"/>
  <c r="Z840" i="71"/>
  <c r="AB840" i="71" s="1"/>
  <c r="K840" i="71"/>
  <c r="G840" i="71"/>
  <c r="F840" i="71"/>
  <c r="H840" i="71" s="1"/>
  <c r="AL839" i="71"/>
  <c r="AK839" i="71"/>
  <c r="AJ839" i="71"/>
  <c r="AI839" i="71"/>
  <c r="AH839" i="71"/>
  <c r="AG839" i="71"/>
  <c r="AF839" i="71"/>
  <c r="AE839" i="71"/>
  <c r="AD839" i="71"/>
  <c r="AC839" i="71"/>
  <c r="AA839" i="71"/>
  <c r="Z839" i="71"/>
  <c r="AB839" i="71" s="1"/>
  <c r="K839" i="71"/>
  <c r="G839" i="71"/>
  <c r="F839" i="71"/>
  <c r="AL838" i="71"/>
  <c r="AK838" i="71"/>
  <c r="AJ838" i="71"/>
  <c r="AI838" i="71"/>
  <c r="AH838" i="71"/>
  <c r="AG838" i="71"/>
  <c r="AF838" i="71"/>
  <c r="AE838" i="71"/>
  <c r="AD838" i="71"/>
  <c r="AC838" i="71"/>
  <c r="AA838" i="71"/>
  <c r="Z838" i="71"/>
  <c r="K838" i="71"/>
  <c r="G838" i="71"/>
  <c r="F838" i="71"/>
  <c r="E838" i="71"/>
  <c r="AL837" i="71"/>
  <c r="AK837" i="71"/>
  <c r="AJ837" i="71"/>
  <c r="AI837" i="71"/>
  <c r="AH837" i="71"/>
  <c r="AG837" i="71"/>
  <c r="AF837" i="71"/>
  <c r="AE837" i="71"/>
  <c r="AD837" i="71"/>
  <c r="AC837" i="71"/>
  <c r="AA837" i="71"/>
  <c r="AB837" i="71" s="1"/>
  <c r="Z837" i="71"/>
  <c r="K837" i="71"/>
  <c r="G837" i="71"/>
  <c r="F837" i="71"/>
  <c r="AL836" i="71"/>
  <c r="AK836" i="71"/>
  <c r="AJ836" i="71"/>
  <c r="AI836" i="71"/>
  <c r="AH836" i="71"/>
  <c r="AG836" i="71"/>
  <c r="AF836" i="71"/>
  <c r="AE836" i="71"/>
  <c r="AD836" i="71"/>
  <c r="AC836" i="71"/>
  <c r="AA836" i="71"/>
  <c r="Z836" i="71"/>
  <c r="K836" i="71"/>
  <c r="G836" i="71"/>
  <c r="F836" i="71"/>
  <c r="H836" i="71" s="1"/>
  <c r="E836" i="71"/>
  <c r="AL835" i="71"/>
  <c r="AK835" i="71"/>
  <c r="AJ835" i="71"/>
  <c r="AI835" i="71"/>
  <c r="AH835" i="71"/>
  <c r="AG835" i="71"/>
  <c r="AF835" i="71"/>
  <c r="AE835" i="71"/>
  <c r="AD835" i="71"/>
  <c r="AC835" i="71"/>
  <c r="AA835" i="71"/>
  <c r="AB835" i="71" s="1"/>
  <c r="Z835" i="71"/>
  <c r="K835" i="71"/>
  <c r="G835" i="71"/>
  <c r="H835" i="71" s="1"/>
  <c r="F835" i="71"/>
  <c r="AL834" i="71"/>
  <c r="AK834" i="71"/>
  <c r="AJ834" i="71"/>
  <c r="AI834" i="71"/>
  <c r="AH834" i="71"/>
  <c r="AG834" i="71"/>
  <c r="AF834" i="71"/>
  <c r="AE834" i="71"/>
  <c r="AD834" i="71"/>
  <c r="AC834" i="71"/>
  <c r="AA834" i="71"/>
  <c r="Z834" i="71"/>
  <c r="AB834" i="71" s="1"/>
  <c r="K834" i="71"/>
  <c r="G834" i="71"/>
  <c r="F834" i="71"/>
  <c r="AL833" i="71"/>
  <c r="AK833" i="71"/>
  <c r="AJ833" i="71"/>
  <c r="AI833" i="71"/>
  <c r="AH833" i="71"/>
  <c r="AG833" i="71"/>
  <c r="AF833" i="71"/>
  <c r="AE833" i="71"/>
  <c r="AD833" i="71"/>
  <c r="AC833" i="71"/>
  <c r="AA833" i="71"/>
  <c r="Z833" i="71"/>
  <c r="K833" i="71"/>
  <c r="G833" i="71"/>
  <c r="H833" i="71" s="1"/>
  <c r="F833" i="71"/>
  <c r="AL832" i="71"/>
  <c r="AK832" i="71"/>
  <c r="AJ832" i="71"/>
  <c r="AI832" i="71"/>
  <c r="AH832" i="71"/>
  <c r="AG832" i="71"/>
  <c r="AF832" i="71"/>
  <c r="AE832" i="71"/>
  <c r="AD832" i="71"/>
  <c r="AC832" i="71"/>
  <c r="AA832" i="71"/>
  <c r="Z832" i="71"/>
  <c r="AB832" i="71" s="1"/>
  <c r="K832" i="71"/>
  <c r="G832" i="71"/>
  <c r="F832" i="71"/>
  <c r="H832" i="71" s="1"/>
  <c r="AL831" i="71"/>
  <c r="AK831" i="71"/>
  <c r="AJ831" i="71"/>
  <c r="AI831" i="71"/>
  <c r="AH831" i="71"/>
  <c r="AG831" i="71"/>
  <c r="AF831" i="71"/>
  <c r="AE831" i="71"/>
  <c r="AD831" i="71"/>
  <c r="AC831" i="71"/>
  <c r="AA831" i="71"/>
  <c r="Z831" i="71"/>
  <c r="AB831" i="71" s="1"/>
  <c r="K831" i="71"/>
  <c r="G831" i="71"/>
  <c r="F831" i="71"/>
  <c r="AL830" i="71"/>
  <c r="AK830" i="71"/>
  <c r="AJ830" i="71"/>
  <c r="AI830" i="71"/>
  <c r="AH830" i="71"/>
  <c r="AG830" i="71"/>
  <c r="AF830" i="71"/>
  <c r="AE830" i="71"/>
  <c r="AD830" i="71"/>
  <c r="AC830" i="71"/>
  <c r="AA830" i="71"/>
  <c r="AB830" i="71" s="1"/>
  <c r="Z830" i="71"/>
  <c r="K830" i="71"/>
  <c r="G830" i="71"/>
  <c r="F830" i="71"/>
  <c r="AL829" i="71"/>
  <c r="AK829" i="71"/>
  <c r="AJ829" i="71"/>
  <c r="AI829" i="71"/>
  <c r="AH829" i="71"/>
  <c r="AG829" i="71"/>
  <c r="AF829" i="71"/>
  <c r="AE829" i="71"/>
  <c r="AD829" i="71"/>
  <c r="AC829" i="71"/>
  <c r="AA829" i="71"/>
  <c r="Z829" i="71"/>
  <c r="K829" i="71"/>
  <c r="G829" i="71"/>
  <c r="H829" i="71" s="1"/>
  <c r="F829" i="71"/>
  <c r="AL828" i="71"/>
  <c r="AK828" i="71"/>
  <c r="AJ828" i="71"/>
  <c r="AI828" i="71"/>
  <c r="AH828" i="71"/>
  <c r="AG828" i="71"/>
  <c r="AF828" i="71"/>
  <c r="AE828" i="71"/>
  <c r="AD828" i="71"/>
  <c r="AC828" i="71"/>
  <c r="AA828" i="71"/>
  <c r="Z828" i="71"/>
  <c r="K828" i="71"/>
  <c r="G828" i="71"/>
  <c r="F828" i="71"/>
  <c r="H828" i="71" s="1"/>
  <c r="AL827" i="71"/>
  <c r="AK827" i="71"/>
  <c r="AJ827" i="71"/>
  <c r="AI827" i="71"/>
  <c r="AH827" i="71"/>
  <c r="AG827" i="71"/>
  <c r="AF827" i="71"/>
  <c r="AE827" i="71"/>
  <c r="AD827" i="71"/>
  <c r="AC827" i="71"/>
  <c r="AA827" i="71"/>
  <c r="AB827" i="71" s="1"/>
  <c r="Z827" i="71"/>
  <c r="K827" i="71"/>
  <c r="G827" i="71"/>
  <c r="F827" i="71"/>
  <c r="H827" i="71" s="1"/>
  <c r="AL826" i="71"/>
  <c r="AK826" i="71"/>
  <c r="AJ826" i="71"/>
  <c r="AI826" i="71"/>
  <c r="AH826" i="71"/>
  <c r="AG826" i="71"/>
  <c r="AF826" i="71"/>
  <c r="AE826" i="71"/>
  <c r="AD826" i="71"/>
  <c r="AC826" i="71"/>
  <c r="AA826" i="71"/>
  <c r="Z826" i="71"/>
  <c r="AB826" i="71" s="1"/>
  <c r="K826" i="71"/>
  <c r="G826" i="71"/>
  <c r="F826" i="71"/>
  <c r="H826" i="71" s="1"/>
  <c r="AL825" i="71"/>
  <c r="AK825" i="71"/>
  <c r="AJ825" i="71"/>
  <c r="AI825" i="71"/>
  <c r="AH825" i="71"/>
  <c r="AG825" i="71"/>
  <c r="AF825" i="71"/>
  <c r="AE825" i="71"/>
  <c r="AD825" i="71"/>
  <c r="AC825" i="71"/>
  <c r="AA825" i="71"/>
  <c r="AB825" i="71" s="1"/>
  <c r="Z825" i="71"/>
  <c r="K825" i="71"/>
  <c r="G825" i="71"/>
  <c r="F825" i="71"/>
  <c r="H825" i="71" s="1"/>
  <c r="AL824" i="71"/>
  <c r="AK824" i="71"/>
  <c r="AJ824" i="71"/>
  <c r="AI824" i="71"/>
  <c r="AH824" i="71"/>
  <c r="AG824" i="71"/>
  <c r="AF824" i="71"/>
  <c r="AE824" i="71"/>
  <c r="AD824" i="71"/>
  <c r="AC824" i="71"/>
  <c r="AA824" i="71"/>
  <c r="Z824" i="71"/>
  <c r="K824" i="71"/>
  <c r="G824" i="71"/>
  <c r="F824" i="71"/>
  <c r="AL823" i="71"/>
  <c r="AK823" i="71"/>
  <c r="AJ823" i="71"/>
  <c r="AI823" i="71"/>
  <c r="AH823" i="71"/>
  <c r="AG823" i="71"/>
  <c r="AF823" i="71"/>
  <c r="AE823" i="71"/>
  <c r="AD823" i="71"/>
  <c r="AC823" i="71"/>
  <c r="AA823" i="71"/>
  <c r="Z823" i="71"/>
  <c r="AB823" i="71" s="1"/>
  <c r="K823" i="71"/>
  <c r="G823" i="71"/>
  <c r="F823" i="71"/>
  <c r="H823" i="71" s="1"/>
  <c r="AL822" i="71"/>
  <c r="AK822" i="71"/>
  <c r="AJ822" i="71"/>
  <c r="AI822" i="71"/>
  <c r="AH822" i="71"/>
  <c r="AG822" i="71"/>
  <c r="AF822" i="71"/>
  <c r="AE822" i="71"/>
  <c r="AD822" i="71"/>
  <c r="AC822" i="71"/>
  <c r="AA822" i="71"/>
  <c r="Z822" i="71"/>
  <c r="AB822" i="71" s="1"/>
  <c r="K822" i="71"/>
  <c r="G822" i="71"/>
  <c r="F822" i="71"/>
  <c r="A822" i="71"/>
  <c r="A823" i="71" s="1"/>
  <c r="A824" i="71" s="1"/>
  <c r="A825" i="71" s="1"/>
  <c r="A826" i="71" s="1"/>
  <c r="A827" i="71" s="1"/>
  <c r="A828" i="71" s="1"/>
  <c r="A829" i="71" s="1"/>
  <c r="A830" i="71" s="1"/>
  <c r="A831" i="71" s="1"/>
  <c r="A832" i="71" s="1"/>
  <c r="A833" i="71" s="1"/>
  <c r="A834" i="71" s="1"/>
  <c r="A835" i="71" s="1"/>
  <c r="A836" i="71" s="1"/>
  <c r="A837" i="71" s="1"/>
  <c r="A838" i="71" s="1"/>
  <c r="A839" i="71" s="1"/>
  <c r="A840" i="71" s="1"/>
  <c r="A841" i="71" s="1"/>
  <c r="A842" i="71" s="1"/>
  <c r="A843" i="71" s="1"/>
  <c r="A844" i="71" s="1"/>
  <c r="A845" i="71" s="1"/>
  <c r="A846" i="71" s="1"/>
  <c r="A847" i="71" s="1"/>
  <c r="A848" i="71" s="1"/>
  <c r="A849" i="71" s="1"/>
  <c r="A850" i="71" s="1"/>
  <c r="A851" i="71" s="1"/>
  <c r="A852" i="71" s="1"/>
  <c r="A853" i="71" s="1"/>
  <c r="A854" i="71" s="1"/>
  <c r="A855" i="71" s="1"/>
  <c r="A856" i="71" s="1"/>
  <c r="AL821" i="71"/>
  <c r="AK821" i="71"/>
  <c r="AJ821" i="71"/>
  <c r="AI821" i="71"/>
  <c r="AH821" i="71"/>
  <c r="AG821" i="71"/>
  <c r="AF821" i="71"/>
  <c r="AE821" i="71"/>
  <c r="AD821" i="71"/>
  <c r="AC821" i="71"/>
  <c r="AA821" i="71"/>
  <c r="AB821" i="71" s="1"/>
  <c r="Z821" i="71"/>
  <c r="K821" i="71"/>
  <c r="G821" i="71"/>
  <c r="F821" i="71"/>
  <c r="H821" i="71" s="1"/>
  <c r="R813" i="71"/>
  <c r="L813" i="71"/>
  <c r="Q812" i="71"/>
  <c r="P812" i="71"/>
  <c r="Q811" i="71"/>
  <c r="P811" i="71"/>
  <c r="Q810" i="71"/>
  <c r="P810" i="71"/>
  <c r="AM809" i="71"/>
  <c r="I809" i="71" s="1"/>
  <c r="AQ809" i="71" s="1"/>
  <c r="AR809" i="71" s="1"/>
  <c r="Q809" i="71"/>
  <c r="P809" i="71"/>
  <c r="H809" i="71"/>
  <c r="J809" i="71" s="1"/>
  <c r="E809" i="71"/>
  <c r="R808" i="71"/>
  <c r="L808" i="71"/>
  <c r="Q807" i="71"/>
  <c r="P807" i="71"/>
  <c r="Q806" i="71"/>
  <c r="P806" i="71"/>
  <c r="Q805" i="71"/>
  <c r="P805" i="71"/>
  <c r="AM804" i="71"/>
  <c r="Q804" i="71"/>
  <c r="P804" i="71"/>
  <c r="I804" i="71"/>
  <c r="H804" i="71"/>
  <c r="E804" i="71"/>
  <c r="R803" i="71"/>
  <c r="L803" i="71"/>
  <c r="Q802" i="71"/>
  <c r="P802" i="71"/>
  <c r="Q801" i="71"/>
  <c r="P801" i="71"/>
  <c r="Q800" i="71"/>
  <c r="P800" i="71"/>
  <c r="AM799" i="71"/>
  <c r="I799" i="71" s="1"/>
  <c r="Q799" i="71"/>
  <c r="P799" i="71"/>
  <c r="H799" i="71"/>
  <c r="E799" i="71"/>
  <c r="R798" i="71"/>
  <c r="L798" i="71"/>
  <c r="Q797" i="71"/>
  <c r="P797" i="71"/>
  <c r="Q796" i="71"/>
  <c r="P796" i="71"/>
  <c r="Q795" i="71"/>
  <c r="P795" i="71"/>
  <c r="AM794" i="71"/>
  <c r="Q794" i="71"/>
  <c r="P794" i="71"/>
  <c r="I794" i="71"/>
  <c r="H794" i="71"/>
  <c r="E794" i="71"/>
  <c r="A794" i="71"/>
  <c r="A799" i="71" s="1"/>
  <c r="R793" i="71"/>
  <c r="L793" i="71"/>
  <c r="Q792" i="71"/>
  <c r="P792" i="71"/>
  <c r="Q791" i="71"/>
  <c r="P791" i="71"/>
  <c r="Q790" i="71"/>
  <c r="P790" i="71"/>
  <c r="AM789" i="71"/>
  <c r="I789" i="71" s="1"/>
  <c r="Q789" i="71"/>
  <c r="P789" i="71"/>
  <c r="H789" i="71"/>
  <c r="J789" i="71" s="1"/>
  <c r="E789" i="71"/>
  <c r="AB783" i="71"/>
  <c r="AM783" i="71" s="1"/>
  <c r="I783" i="71" s="1"/>
  <c r="Q783" i="71"/>
  <c r="P783" i="71"/>
  <c r="H783" i="71"/>
  <c r="E783" i="71"/>
  <c r="AB782" i="71"/>
  <c r="AM782" i="71" s="1"/>
  <c r="I782" i="71" s="1"/>
  <c r="Q782" i="71"/>
  <c r="P782" i="71"/>
  <c r="H782" i="71"/>
  <c r="E782" i="71"/>
  <c r="AB781" i="71"/>
  <c r="AM781" i="71" s="1"/>
  <c r="I781" i="71" s="1"/>
  <c r="Q781" i="71"/>
  <c r="P781" i="71"/>
  <c r="H781" i="71"/>
  <c r="E781" i="71"/>
  <c r="AM780" i="71"/>
  <c r="I780" i="71" s="1"/>
  <c r="J780" i="71" s="1"/>
  <c r="AB780" i="71"/>
  <c r="Q780" i="71"/>
  <c r="P780" i="71"/>
  <c r="H780" i="71"/>
  <c r="E780" i="71"/>
  <c r="AB779" i="71"/>
  <c r="AM779" i="71" s="1"/>
  <c r="I779" i="71" s="1"/>
  <c r="Q779" i="71"/>
  <c r="P779" i="71"/>
  <c r="H779" i="71"/>
  <c r="J779" i="71" s="1"/>
  <c r="E779" i="71"/>
  <c r="AB778" i="71"/>
  <c r="AM778" i="71" s="1"/>
  <c r="I778" i="71" s="1"/>
  <c r="Q778" i="71"/>
  <c r="P778" i="71"/>
  <c r="H778" i="71"/>
  <c r="E778" i="71"/>
  <c r="AB777" i="71"/>
  <c r="AM777" i="71" s="1"/>
  <c r="I777" i="71" s="1"/>
  <c r="Q777" i="71"/>
  <c r="P777" i="71"/>
  <c r="H777" i="71"/>
  <c r="E777" i="71"/>
  <c r="R776" i="71"/>
  <c r="L776" i="71"/>
  <c r="Q775" i="71"/>
  <c r="P775" i="71"/>
  <c r="Q774" i="71"/>
  <c r="P774" i="71"/>
  <c r="Q773" i="71"/>
  <c r="P773" i="71"/>
  <c r="Q772" i="71"/>
  <c r="P772" i="71"/>
  <c r="Q771" i="71"/>
  <c r="P771" i="71"/>
  <c r="AB770" i="71"/>
  <c r="AM770" i="71" s="1"/>
  <c r="I770" i="71" s="1"/>
  <c r="W770" i="71"/>
  <c r="Q770" i="71"/>
  <c r="P770" i="71"/>
  <c r="H770" i="71"/>
  <c r="E770" i="71"/>
  <c r="R769" i="71"/>
  <c r="L769" i="71"/>
  <c r="Q768" i="71"/>
  <c r="P768" i="71"/>
  <c r="Q767" i="71"/>
  <c r="P767" i="71"/>
  <c r="Q766" i="71"/>
  <c r="P766" i="71"/>
  <c r="Q765" i="71"/>
  <c r="P765" i="71"/>
  <c r="Q764" i="71"/>
  <c r="P764" i="71"/>
  <c r="AB763" i="71"/>
  <c r="AM763" i="71" s="1"/>
  <c r="I763" i="71" s="1"/>
  <c r="J763" i="71" s="1"/>
  <c r="W763" i="71"/>
  <c r="Q763" i="71"/>
  <c r="P763" i="71"/>
  <c r="H763" i="71"/>
  <c r="E763" i="71"/>
  <c r="R762" i="71"/>
  <c r="L762" i="71"/>
  <c r="Q761" i="71"/>
  <c r="P761" i="71"/>
  <c r="Q760" i="71"/>
  <c r="P760" i="71"/>
  <c r="Q759" i="71"/>
  <c r="P759" i="71"/>
  <c r="Q758" i="71"/>
  <c r="P758" i="71"/>
  <c r="Q757" i="71"/>
  <c r="P757" i="71"/>
  <c r="AB756" i="71"/>
  <c r="AM756" i="71" s="1"/>
  <c r="I756" i="71" s="1"/>
  <c r="W756" i="71"/>
  <c r="Q756" i="71"/>
  <c r="P756" i="71"/>
  <c r="H756" i="71"/>
  <c r="J756" i="71" s="1"/>
  <c r="E756" i="71"/>
  <c r="R755" i="71"/>
  <c r="L755" i="71"/>
  <c r="Q754" i="71"/>
  <c r="P754" i="71"/>
  <c r="Q753" i="71"/>
  <c r="P753" i="71"/>
  <c r="Q752" i="71"/>
  <c r="P752" i="71"/>
  <c r="Q751" i="71"/>
  <c r="P751" i="71"/>
  <c r="Q750" i="71"/>
  <c r="P750" i="71"/>
  <c r="AB749" i="71"/>
  <c r="AM749" i="71" s="1"/>
  <c r="I749" i="71" s="1"/>
  <c r="W749" i="71"/>
  <c r="Q749" i="71"/>
  <c r="P749" i="71"/>
  <c r="H749" i="71"/>
  <c r="E749" i="71"/>
  <c r="R748" i="71"/>
  <c r="L748" i="71"/>
  <c r="Q747" i="71"/>
  <c r="P747" i="71"/>
  <c r="Q746" i="71"/>
  <c r="P746" i="71"/>
  <c r="Q745" i="71"/>
  <c r="P745" i="71"/>
  <c r="Q744" i="71"/>
  <c r="P744" i="71"/>
  <c r="Q743" i="71"/>
  <c r="P743" i="71"/>
  <c r="AB742" i="71"/>
  <c r="AM742" i="71" s="1"/>
  <c r="I742" i="71" s="1"/>
  <c r="W742" i="71"/>
  <c r="Q742" i="71"/>
  <c r="P742" i="71"/>
  <c r="J742" i="71"/>
  <c r="H742" i="71"/>
  <c r="E742" i="71"/>
  <c r="R741" i="71"/>
  <c r="L741" i="71"/>
  <c r="Q740" i="71"/>
  <c r="P740" i="71"/>
  <c r="Q739" i="71"/>
  <c r="P739" i="71"/>
  <c r="Q738" i="71"/>
  <c r="P738" i="71"/>
  <c r="Q737" i="71"/>
  <c r="P737" i="71"/>
  <c r="Q736" i="71"/>
  <c r="P736" i="71"/>
  <c r="AB735" i="71"/>
  <c r="AM735" i="71" s="1"/>
  <c r="I735" i="71" s="1"/>
  <c r="W735" i="71"/>
  <c r="Q735" i="71"/>
  <c r="P735" i="71"/>
  <c r="H735" i="71"/>
  <c r="E735" i="71"/>
  <c r="R734" i="71"/>
  <c r="L734" i="71"/>
  <c r="Q733" i="71"/>
  <c r="P733" i="71"/>
  <c r="Q732" i="71"/>
  <c r="P732" i="71"/>
  <c r="Q731" i="71"/>
  <c r="P731" i="71"/>
  <c r="Q730" i="71"/>
  <c r="P730" i="71"/>
  <c r="Q729" i="71"/>
  <c r="P729" i="71"/>
  <c r="AB728" i="71"/>
  <c r="AM728" i="71" s="1"/>
  <c r="I728" i="71" s="1"/>
  <c r="W728" i="71"/>
  <c r="Q728" i="71"/>
  <c r="P728" i="71"/>
  <c r="H728" i="71"/>
  <c r="E728" i="71"/>
  <c r="R727" i="71"/>
  <c r="L727" i="71"/>
  <c r="Q726" i="71"/>
  <c r="P726" i="71"/>
  <c r="Q725" i="71"/>
  <c r="P725" i="71"/>
  <c r="Q724" i="71"/>
  <c r="P724" i="71"/>
  <c r="Q723" i="71"/>
  <c r="P723" i="71"/>
  <c r="Q722" i="71"/>
  <c r="P722" i="71"/>
  <c r="AB721" i="71"/>
  <c r="AM721" i="71" s="1"/>
  <c r="I721" i="71" s="1"/>
  <c r="J721" i="71" s="1"/>
  <c r="W721" i="71"/>
  <c r="Q721" i="71"/>
  <c r="P721" i="71"/>
  <c r="H721" i="71"/>
  <c r="E721" i="71"/>
  <c r="R720" i="71"/>
  <c r="P872" i="71" s="1"/>
  <c r="L720" i="71"/>
  <c r="Q719" i="71"/>
  <c r="P719" i="71"/>
  <c r="Q718" i="71"/>
  <c r="P718" i="71"/>
  <c r="Q717" i="71"/>
  <c r="P717" i="71"/>
  <c r="Q716" i="71"/>
  <c r="P716" i="71"/>
  <c r="Q715" i="71"/>
  <c r="P715" i="71"/>
  <c r="AB714" i="71"/>
  <c r="AM714" i="71" s="1"/>
  <c r="I714" i="71" s="1"/>
  <c r="W714" i="71"/>
  <c r="Q714" i="71"/>
  <c r="P714" i="71"/>
  <c r="H714" i="71"/>
  <c r="E714" i="71"/>
  <c r="A714" i="71"/>
  <c r="A721" i="71" s="1"/>
  <c r="A728" i="71" s="1"/>
  <c r="A735" i="71" s="1"/>
  <c r="A742" i="71" s="1"/>
  <c r="A749" i="71" s="1"/>
  <c r="A756" i="71" s="1"/>
  <c r="A763" i="71" s="1"/>
  <c r="A770" i="71" s="1"/>
  <c r="A777" i="71" s="1"/>
  <c r="A778" i="71" s="1"/>
  <c r="A779" i="71" s="1"/>
  <c r="A780" i="71" s="1"/>
  <c r="A781" i="71" s="1"/>
  <c r="A782" i="71" s="1"/>
  <c r="A783" i="71" s="1"/>
  <c r="R713" i="71"/>
  <c r="L713" i="71"/>
  <c r="Q712" i="71"/>
  <c r="P712" i="71"/>
  <c r="Q711" i="71"/>
  <c r="P711" i="71"/>
  <c r="Q710" i="71"/>
  <c r="P710" i="71"/>
  <c r="Q709" i="71"/>
  <c r="P709" i="71"/>
  <c r="Q708" i="71"/>
  <c r="P708" i="71"/>
  <c r="AB707" i="71"/>
  <c r="AM707" i="71" s="1"/>
  <c r="I707" i="71" s="1"/>
  <c r="W707" i="71"/>
  <c r="Q707" i="71"/>
  <c r="P707" i="71"/>
  <c r="H707" i="71"/>
  <c r="E707" i="71"/>
  <c r="R705" i="71"/>
  <c r="L705" i="71"/>
  <c r="Q704" i="71"/>
  <c r="P704" i="71"/>
  <c r="Q703" i="71"/>
  <c r="P703" i="71"/>
  <c r="Q702" i="71"/>
  <c r="P702" i="71"/>
  <c r="Q701" i="71"/>
  <c r="P701" i="71"/>
  <c r="AB700" i="71"/>
  <c r="AM700" i="71" s="1"/>
  <c r="I700" i="71" s="1"/>
  <c r="J700" i="71" s="1"/>
  <c r="W700" i="71"/>
  <c r="Q700" i="71"/>
  <c r="P700" i="71"/>
  <c r="H700" i="71"/>
  <c r="E700" i="71"/>
  <c r="R699" i="71"/>
  <c r="L699" i="71"/>
  <c r="Q698" i="71"/>
  <c r="P698" i="71"/>
  <c r="Q697" i="71"/>
  <c r="P697" i="71"/>
  <c r="Q696" i="71"/>
  <c r="P696" i="71"/>
  <c r="Q695" i="71"/>
  <c r="P695" i="71"/>
  <c r="AM694" i="71"/>
  <c r="I694" i="71" s="1"/>
  <c r="AB694" i="71"/>
  <c r="W694" i="71"/>
  <c r="Q694" i="71"/>
  <c r="P694" i="71"/>
  <c r="H694" i="71"/>
  <c r="E694" i="71"/>
  <c r="R693" i="71"/>
  <c r="L693" i="71"/>
  <c r="Q692" i="71"/>
  <c r="P692" i="71"/>
  <c r="Q691" i="71"/>
  <c r="P691" i="71"/>
  <c r="Q690" i="71"/>
  <c r="P690" i="71"/>
  <c r="Q689" i="71"/>
  <c r="P689" i="71"/>
  <c r="AB688" i="71"/>
  <c r="AM688" i="71" s="1"/>
  <c r="I688" i="71" s="1"/>
  <c r="W688" i="71"/>
  <c r="Q688" i="71"/>
  <c r="P688" i="71"/>
  <c r="H688" i="71"/>
  <c r="E688" i="71"/>
  <c r="R687" i="71"/>
  <c r="L687" i="71"/>
  <c r="Q686" i="71"/>
  <c r="P686" i="71"/>
  <c r="Q685" i="71"/>
  <c r="P685" i="71"/>
  <c r="Q684" i="71"/>
  <c r="P684" i="71"/>
  <c r="Q683" i="71"/>
  <c r="P683" i="71"/>
  <c r="AB682" i="71"/>
  <c r="AM682" i="71" s="1"/>
  <c r="I682" i="71" s="1"/>
  <c r="J682" i="71" s="1"/>
  <c r="W682" i="71"/>
  <c r="Q682" i="71"/>
  <c r="P682" i="71"/>
  <c r="H682" i="71"/>
  <c r="E682" i="71"/>
  <c r="R681" i="71"/>
  <c r="L681" i="71"/>
  <c r="Q680" i="71"/>
  <c r="P680" i="71"/>
  <c r="Q679" i="71"/>
  <c r="P679" i="71"/>
  <c r="Q678" i="71"/>
  <c r="P678" i="71"/>
  <c r="Q677" i="71"/>
  <c r="P677" i="71"/>
  <c r="AB676" i="71"/>
  <c r="AM676" i="71" s="1"/>
  <c r="I676" i="71" s="1"/>
  <c r="W676" i="71"/>
  <c r="Q676" i="71"/>
  <c r="P676" i="71"/>
  <c r="H676" i="71"/>
  <c r="E676" i="71"/>
  <c r="R675" i="71"/>
  <c r="L675" i="71"/>
  <c r="Q674" i="71"/>
  <c r="P674" i="71"/>
  <c r="Q673" i="71"/>
  <c r="P673" i="71"/>
  <c r="Q672" i="71"/>
  <c r="P672" i="71"/>
  <c r="Q671" i="71"/>
  <c r="P671" i="71"/>
  <c r="AB670" i="71"/>
  <c r="AM670" i="71" s="1"/>
  <c r="I670" i="71" s="1"/>
  <c r="J670" i="71" s="1"/>
  <c r="W670" i="71"/>
  <c r="Q670" i="71"/>
  <c r="P670" i="71"/>
  <c r="H670" i="71"/>
  <c r="E670" i="71"/>
  <c r="R669" i="71"/>
  <c r="L669" i="71"/>
  <c r="Q668" i="71"/>
  <c r="P668" i="71"/>
  <c r="Q667" i="71"/>
  <c r="P667" i="71"/>
  <c r="Q666" i="71"/>
  <c r="P666" i="71"/>
  <c r="Q665" i="71"/>
  <c r="P665" i="71"/>
  <c r="AB664" i="71"/>
  <c r="AM664" i="71" s="1"/>
  <c r="W664" i="71"/>
  <c r="Q664" i="71"/>
  <c r="P664" i="71"/>
  <c r="I664" i="71"/>
  <c r="H664" i="71"/>
  <c r="E664" i="71"/>
  <c r="R663" i="71"/>
  <c r="L663" i="71"/>
  <c r="Q662" i="71"/>
  <c r="P662" i="71"/>
  <c r="Q661" i="71"/>
  <c r="P661" i="71"/>
  <c r="Q660" i="71"/>
  <c r="P660" i="71"/>
  <c r="Q659" i="71"/>
  <c r="P659" i="71"/>
  <c r="AB658" i="71"/>
  <c r="AM658" i="71" s="1"/>
  <c r="I658" i="71" s="1"/>
  <c r="W658" i="71"/>
  <c r="Q658" i="71"/>
  <c r="P658" i="71"/>
  <c r="H658" i="71"/>
  <c r="E658" i="71"/>
  <c r="R657" i="71"/>
  <c r="L657" i="71"/>
  <c r="Q656" i="71"/>
  <c r="P656" i="71"/>
  <c r="Q655" i="71"/>
  <c r="P655" i="71"/>
  <c r="Q654" i="71"/>
  <c r="P654" i="71"/>
  <c r="Q653" i="71"/>
  <c r="P653" i="71"/>
  <c r="AB652" i="71"/>
  <c r="AM652" i="71" s="1"/>
  <c r="I652" i="71" s="1"/>
  <c r="J652" i="71" s="1"/>
  <c r="W652" i="71"/>
  <c r="Q652" i="71"/>
  <c r="P652" i="71"/>
  <c r="H652" i="71"/>
  <c r="E652" i="71"/>
  <c r="R651" i="71"/>
  <c r="L651" i="71"/>
  <c r="Q650" i="71"/>
  <c r="P650" i="71"/>
  <c r="Q649" i="71"/>
  <c r="P649" i="71"/>
  <c r="Q648" i="71"/>
  <c r="P648" i="71"/>
  <c r="Q647" i="71"/>
  <c r="P647" i="71"/>
  <c r="AB646" i="71"/>
  <c r="AM646" i="71" s="1"/>
  <c r="I646" i="71" s="1"/>
  <c r="W646" i="71"/>
  <c r="Q646" i="71"/>
  <c r="P646" i="71"/>
  <c r="H646" i="71"/>
  <c r="E646" i="71"/>
  <c r="R645" i="71"/>
  <c r="L645" i="71"/>
  <c r="Q644" i="71"/>
  <c r="P644" i="71"/>
  <c r="Q643" i="71"/>
  <c r="P643" i="71"/>
  <c r="Q642" i="71"/>
  <c r="P642" i="71"/>
  <c r="Q641" i="71"/>
  <c r="P641" i="71"/>
  <c r="AB640" i="71"/>
  <c r="AM640" i="71" s="1"/>
  <c r="I640" i="71" s="1"/>
  <c r="W640" i="71"/>
  <c r="Q640" i="71"/>
  <c r="P640" i="71"/>
  <c r="H640" i="71"/>
  <c r="E640" i="71"/>
  <c r="A640" i="71"/>
  <c r="A646" i="71" s="1"/>
  <c r="A652" i="71" s="1"/>
  <c r="A658" i="71" s="1"/>
  <c r="A664" i="71" s="1"/>
  <c r="A670" i="71" s="1"/>
  <c r="A676" i="71" s="1"/>
  <c r="A682" i="71" s="1"/>
  <c r="A688" i="71" s="1"/>
  <c r="A694" i="71" s="1"/>
  <c r="A700" i="71" s="1"/>
  <c r="R639" i="71"/>
  <c r="L639" i="71"/>
  <c r="Q638" i="71"/>
  <c r="P638" i="71"/>
  <c r="Q637" i="71"/>
  <c r="P637" i="71"/>
  <c r="Q636" i="71"/>
  <c r="P636" i="71"/>
  <c r="Q635" i="71"/>
  <c r="P635" i="71"/>
  <c r="AB634" i="71"/>
  <c r="AM634" i="71" s="1"/>
  <c r="I634" i="71" s="1"/>
  <c r="W634" i="71"/>
  <c r="Q634" i="71"/>
  <c r="P634" i="71"/>
  <c r="H634" i="71"/>
  <c r="J634" i="71" s="1"/>
  <c r="E634" i="71"/>
  <c r="R632" i="71"/>
  <c r="L632" i="71"/>
  <c r="Q631" i="71"/>
  <c r="P631" i="71"/>
  <c r="Q630" i="71"/>
  <c r="P630" i="71"/>
  <c r="Q629" i="71"/>
  <c r="P629" i="71"/>
  <c r="Q628" i="71"/>
  <c r="P628" i="71"/>
  <c r="AB627" i="71"/>
  <c r="AM627" i="71" s="1"/>
  <c r="Q627" i="71"/>
  <c r="P627" i="71"/>
  <c r="I627" i="71"/>
  <c r="H627" i="71"/>
  <c r="J627" i="71" s="1"/>
  <c r="E627" i="71"/>
  <c r="R626" i="71"/>
  <c r="L626" i="71"/>
  <c r="Q625" i="71"/>
  <c r="P625" i="71"/>
  <c r="Q624" i="71"/>
  <c r="P624" i="71"/>
  <c r="Q623" i="71"/>
  <c r="P623" i="71"/>
  <c r="Q622" i="71"/>
  <c r="P622" i="71"/>
  <c r="AM621" i="71"/>
  <c r="I621" i="71" s="1"/>
  <c r="AB621" i="71"/>
  <c r="Q621" i="71"/>
  <c r="P621" i="71"/>
  <c r="H621" i="71"/>
  <c r="AW621" i="71" s="1"/>
  <c r="E621" i="71"/>
  <c r="R620" i="71"/>
  <c r="L620" i="71"/>
  <c r="Q619" i="71"/>
  <c r="P619" i="71"/>
  <c r="Q618" i="71"/>
  <c r="P618" i="71"/>
  <c r="Q617" i="71"/>
  <c r="P617" i="71"/>
  <c r="Q616" i="71"/>
  <c r="P616" i="71"/>
  <c r="AB615" i="71"/>
  <c r="AM615" i="71" s="1"/>
  <c r="I615" i="71" s="1"/>
  <c r="Q615" i="71"/>
  <c r="P615" i="71"/>
  <c r="H615" i="71"/>
  <c r="E615" i="71"/>
  <c r="R614" i="71"/>
  <c r="L614" i="71"/>
  <c r="P613" i="71"/>
  <c r="P612" i="71"/>
  <c r="P611" i="71"/>
  <c r="P610" i="71"/>
  <c r="AB609" i="71"/>
  <c r="AM609" i="71" s="1"/>
  <c r="I609" i="71" s="1"/>
  <c r="P609" i="71"/>
  <c r="H609" i="71"/>
  <c r="AW609" i="71" s="1"/>
  <c r="E609" i="71"/>
  <c r="R608" i="71"/>
  <c r="P852" i="71" s="1"/>
  <c r="L608" i="71"/>
  <c r="Q607" i="71"/>
  <c r="P607" i="71"/>
  <c r="Q606" i="71"/>
  <c r="P606" i="71"/>
  <c r="Q605" i="71"/>
  <c r="P605" i="71"/>
  <c r="Q604" i="71"/>
  <c r="P604" i="71"/>
  <c r="AW603" i="71"/>
  <c r="AM603" i="71"/>
  <c r="I603" i="71" s="1"/>
  <c r="AB603" i="71"/>
  <c r="P603" i="71"/>
  <c r="H603" i="71"/>
  <c r="E603" i="71"/>
  <c r="R602" i="71"/>
  <c r="L602" i="71"/>
  <c r="Q601" i="71"/>
  <c r="P601" i="71"/>
  <c r="Q600" i="71"/>
  <c r="P600" i="71"/>
  <c r="P599" i="71"/>
  <c r="P598" i="71"/>
  <c r="AM597" i="71"/>
  <c r="I597" i="71" s="1"/>
  <c r="AB597" i="71"/>
  <c r="P597" i="71"/>
  <c r="H597" i="71"/>
  <c r="AW597" i="71" s="1"/>
  <c r="E597" i="71"/>
  <c r="R596" i="71"/>
  <c r="L596" i="71"/>
  <c r="Q595" i="71"/>
  <c r="P595" i="71"/>
  <c r="P594" i="71"/>
  <c r="P593" i="71"/>
  <c r="P592" i="71"/>
  <c r="AM591" i="71"/>
  <c r="I591" i="71" s="1"/>
  <c r="AB591" i="71"/>
  <c r="P591" i="71"/>
  <c r="H591" i="71"/>
  <c r="AW591" i="71" s="1"/>
  <c r="E591" i="71"/>
  <c r="R590" i="71"/>
  <c r="L590" i="71"/>
  <c r="Q589" i="71"/>
  <c r="P589" i="71"/>
  <c r="Q588" i="71"/>
  <c r="P588" i="71"/>
  <c r="Q587" i="71"/>
  <c r="P587" i="71"/>
  <c r="Q586" i="71"/>
  <c r="P586" i="71"/>
  <c r="AB585" i="71"/>
  <c r="AM585" i="71" s="1"/>
  <c r="I585" i="71" s="1"/>
  <c r="Q585" i="71"/>
  <c r="P585" i="71"/>
  <c r="H585" i="71"/>
  <c r="E585" i="71"/>
  <c r="R584" i="71"/>
  <c r="L584" i="71"/>
  <c r="Q583" i="71"/>
  <c r="P583" i="71"/>
  <c r="Q582" i="71"/>
  <c r="P582" i="71"/>
  <c r="Q581" i="71"/>
  <c r="P581" i="71"/>
  <c r="P580" i="71"/>
  <c r="AB579" i="71"/>
  <c r="AM579" i="71" s="1"/>
  <c r="I579" i="71" s="1"/>
  <c r="P579" i="71"/>
  <c r="H579" i="71"/>
  <c r="E579" i="71"/>
  <c r="R578" i="71"/>
  <c r="L578" i="71"/>
  <c r="Q577" i="71"/>
  <c r="P577" i="71"/>
  <c r="Q576" i="71"/>
  <c r="P576" i="71"/>
  <c r="Q575" i="71"/>
  <c r="P575" i="71"/>
  <c r="Q574" i="71"/>
  <c r="P574" i="71"/>
  <c r="AB573" i="71"/>
  <c r="AM573" i="71" s="1"/>
  <c r="I573" i="71" s="1"/>
  <c r="J573" i="71" s="1"/>
  <c r="P573" i="71"/>
  <c r="H573" i="71"/>
  <c r="AW573" i="71" s="1"/>
  <c r="E573" i="71"/>
  <c r="R572" i="71"/>
  <c r="L572" i="71"/>
  <c r="Q571" i="71"/>
  <c r="P571" i="71"/>
  <c r="D571" i="71"/>
  <c r="Q570" i="71"/>
  <c r="P570" i="71"/>
  <c r="Q569" i="71"/>
  <c r="P569" i="71"/>
  <c r="Q568" i="71"/>
  <c r="P568" i="71"/>
  <c r="AW567" i="71"/>
  <c r="AB567" i="71"/>
  <c r="AM567" i="71" s="1"/>
  <c r="I567" i="71" s="1"/>
  <c r="AA567" i="71"/>
  <c r="AA846" i="71" s="1"/>
  <c r="AB846" i="71" s="1"/>
  <c r="Q567" i="71"/>
  <c r="P567" i="71"/>
  <c r="H567" i="71"/>
  <c r="E567" i="71"/>
  <c r="R566" i="71"/>
  <c r="L566" i="71"/>
  <c r="Q565" i="71"/>
  <c r="P565" i="71"/>
  <c r="D565" i="71"/>
  <c r="Q564" i="71"/>
  <c r="P564" i="71"/>
  <c r="Q563" i="71"/>
  <c r="P563" i="71"/>
  <c r="Q562" i="71"/>
  <c r="P562" i="71"/>
  <c r="AM561" i="71"/>
  <c r="I561" i="71" s="1"/>
  <c r="AB561" i="71"/>
  <c r="H561" i="71"/>
  <c r="AW561" i="71" s="1"/>
  <c r="E561" i="71"/>
  <c r="R560" i="71"/>
  <c r="L560" i="71"/>
  <c r="Q559" i="71"/>
  <c r="P559" i="71"/>
  <c r="P558" i="71"/>
  <c r="P557" i="71"/>
  <c r="Q556" i="71"/>
  <c r="P556" i="71"/>
  <c r="AW555" i="71"/>
  <c r="AB555" i="71"/>
  <c r="AM555" i="71" s="1"/>
  <c r="I555" i="71" s="1"/>
  <c r="Q555" i="71"/>
  <c r="P555" i="71"/>
  <c r="H555" i="71"/>
  <c r="E555" i="71"/>
  <c r="R554" i="71"/>
  <c r="L554" i="71"/>
  <c r="Q553" i="71"/>
  <c r="P553" i="71"/>
  <c r="P552" i="71"/>
  <c r="P551" i="71"/>
  <c r="P550" i="71"/>
  <c r="AB549" i="71"/>
  <c r="AM549" i="71" s="1"/>
  <c r="I549" i="71" s="1"/>
  <c r="P549" i="71"/>
  <c r="H549" i="71"/>
  <c r="E549" i="71"/>
  <c r="R548" i="71"/>
  <c r="L548" i="71"/>
  <c r="Q547" i="71"/>
  <c r="P547" i="71"/>
  <c r="Q546" i="71"/>
  <c r="P546" i="71"/>
  <c r="Q545" i="71"/>
  <c r="P545" i="71"/>
  <c r="Q544" i="71"/>
  <c r="P544" i="71"/>
  <c r="AW543" i="71"/>
  <c r="AB543" i="71"/>
  <c r="AM543" i="71" s="1"/>
  <c r="I543" i="71" s="1"/>
  <c r="Q543" i="71"/>
  <c r="P543" i="71"/>
  <c r="H543" i="71"/>
  <c r="E543" i="71"/>
  <c r="R542" i="71"/>
  <c r="L542" i="71"/>
  <c r="P541" i="71"/>
  <c r="P540" i="71"/>
  <c r="P539" i="71"/>
  <c r="P538" i="71"/>
  <c r="AB537" i="71"/>
  <c r="AM537" i="71" s="1"/>
  <c r="I537" i="71" s="1"/>
  <c r="P537" i="71"/>
  <c r="H537" i="71"/>
  <c r="AW537" i="71" s="1"/>
  <c r="E537" i="71"/>
  <c r="R536" i="71"/>
  <c r="L536" i="71"/>
  <c r="P533" i="71"/>
  <c r="P532" i="71"/>
  <c r="AM531" i="71"/>
  <c r="AB531" i="71"/>
  <c r="P531" i="71"/>
  <c r="I531" i="71"/>
  <c r="H531" i="71"/>
  <c r="AW531" i="71" s="1"/>
  <c r="E531" i="71"/>
  <c r="R530" i="71"/>
  <c r="L530" i="71"/>
  <c r="Q529" i="71"/>
  <c r="P529" i="71"/>
  <c r="P528" i="71"/>
  <c r="P527" i="71"/>
  <c r="P526" i="71"/>
  <c r="AB525" i="71"/>
  <c r="AM525" i="71" s="1"/>
  <c r="I525" i="71" s="1"/>
  <c r="P525" i="71"/>
  <c r="H525" i="71"/>
  <c r="AW525" i="71" s="1"/>
  <c r="E525" i="71"/>
  <c r="R524" i="71"/>
  <c r="L524" i="71"/>
  <c r="Q523" i="71"/>
  <c r="P523" i="71"/>
  <c r="Q522" i="71"/>
  <c r="P522" i="71"/>
  <c r="Q521" i="71"/>
  <c r="P521" i="71"/>
  <c r="Q520" i="71"/>
  <c r="P520" i="71"/>
  <c r="AB519" i="71"/>
  <c r="AM519" i="71" s="1"/>
  <c r="I519" i="71" s="1"/>
  <c r="Q519" i="71"/>
  <c r="P519" i="71"/>
  <c r="H519" i="71"/>
  <c r="AW519" i="71" s="1"/>
  <c r="E519" i="71"/>
  <c r="R518" i="71"/>
  <c r="P837" i="71" s="1"/>
  <c r="L518" i="71"/>
  <c r="Q517" i="71"/>
  <c r="P517" i="71"/>
  <c r="Q516" i="71"/>
  <c r="P516" i="71"/>
  <c r="Q515" i="71"/>
  <c r="P515" i="71"/>
  <c r="Q514" i="71"/>
  <c r="P514" i="71"/>
  <c r="AB513" i="71"/>
  <c r="AM513" i="71" s="1"/>
  <c r="Q513" i="71"/>
  <c r="P513" i="71"/>
  <c r="I513" i="71"/>
  <c r="H513" i="71"/>
  <c r="J513" i="71" s="1"/>
  <c r="E513" i="71"/>
  <c r="R512" i="71"/>
  <c r="P836" i="71" s="1"/>
  <c r="L512" i="71"/>
  <c r="Q511" i="71"/>
  <c r="P511" i="71"/>
  <c r="Q510" i="71"/>
  <c r="P510" i="71"/>
  <c r="P509" i="71"/>
  <c r="P508" i="71"/>
  <c r="AB507" i="71"/>
  <c r="AM507" i="71" s="1"/>
  <c r="I507" i="71" s="1"/>
  <c r="P507" i="71"/>
  <c r="H507" i="71"/>
  <c r="E507" i="71"/>
  <c r="R506" i="71"/>
  <c r="L506" i="71"/>
  <c r="Q505" i="71"/>
  <c r="P505" i="71"/>
  <c r="Q504" i="71"/>
  <c r="P504" i="71"/>
  <c r="Q503" i="71"/>
  <c r="P503" i="71"/>
  <c r="Q502" i="71"/>
  <c r="P502" i="71"/>
  <c r="AW501" i="71"/>
  <c r="AM501" i="71"/>
  <c r="I501" i="71" s="1"/>
  <c r="AB501" i="71"/>
  <c r="Q501" i="71"/>
  <c r="P501" i="71"/>
  <c r="H501" i="71"/>
  <c r="E501" i="71"/>
  <c r="R500" i="71"/>
  <c r="L500" i="71"/>
  <c r="Q499" i="71"/>
  <c r="P499" i="71"/>
  <c r="Q498" i="71"/>
  <c r="P498" i="71"/>
  <c r="Q497" i="71"/>
  <c r="P497" i="71"/>
  <c r="Q496" i="71"/>
  <c r="P496" i="71"/>
  <c r="AB495" i="71"/>
  <c r="AM495" i="71" s="1"/>
  <c r="I495" i="71" s="1"/>
  <c r="Q495" i="71"/>
  <c r="P495" i="71"/>
  <c r="H495" i="71"/>
  <c r="E495" i="71"/>
  <c r="R494" i="71"/>
  <c r="L494" i="71"/>
  <c r="Q493" i="71"/>
  <c r="P493" i="71"/>
  <c r="Q492" i="71"/>
  <c r="P492" i="71"/>
  <c r="Q491" i="71"/>
  <c r="P491" i="71"/>
  <c r="P490" i="71"/>
  <c r="AB489" i="71"/>
  <c r="AM489" i="71" s="1"/>
  <c r="I489" i="71" s="1"/>
  <c r="P489" i="71"/>
  <c r="H489" i="71"/>
  <c r="AW489" i="71" s="1"/>
  <c r="E489" i="71"/>
  <c r="R488" i="71"/>
  <c r="L488" i="71"/>
  <c r="Q487" i="71"/>
  <c r="P487" i="71"/>
  <c r="Q486" i="71"/>
  <c r="P486" i="71"/>
  <c r="Q485" i="71"/>
  <c r="P485" i="71"/>
  <c r="Q484" i="71"/>
  <c r="P484" i="71"/>
  <c r="AB483" i="71"/>
  <c r="AM483" i="71" s="1"/>
  <c r="I483" i="71" s="1"/>
  <c r="Q483" i="71"/>
  <c r="P483" i="71"/>
  <c r="H483" i="71"/>
  <c r="AW483" i="71" s="1"/>
  <c r="E483" i="71"/>
  <c r="R482" i="71"/>
  <c r="L482" i="71"/>
  <c r="Q481" i="71"/>
  <c r="P481" i="71"/>
  <c r="Q480" i="71"/>
  <c r="P480" i="71"/>
  <c r="P479" i="71"/>
  <c r="P478" i="71"/>
  <c r="AB477" i="71"/>
  <c r="AM477" i="71" s="1"/>
  <c r="I477" i="71" s="1"/>
  <c r="P477" i="71"/>
  <c r="H477" i="71"/>
  <c r="AW477" i="71" s="1"/>
  <c r="E477" i="71"/>
  <c r="R476" i="71"/>
  <c r="P830" i="71" s="1"/>
  <c r="L476" i="71"/>
  <c r="Q475" i="71"/>
  <c r="P475" i="71"/>
  <c r="Q474" i="71"/>
  <c r="P474" i="71"/>
  <c r="P473" i="71"/>
  <c r="P472" i="71"/>
  <c r="AB471" i="71"/>
  <c r="AM471" i="71" s="1"/>
  <c r="P471" i="71"/>
  <c r="I471" i="71"/>
  <c r="H471" i="71"/>
  <c r="E471" i="71"/>
  <c r="R470" i="71"/>
  <c r="P829" i="71" s="1"/>
  <c r="L470" i="71"/>
  <c r="Q469" i="71"/>
  <c r="P469" i="71"/>
  <c r="Q468" i="71"/>
  <c r="P468" i="71"/>
  <c r="Q467" i="71"/>
  <c r="P467" i="71"/>
  <c r="P466" i="71"/>
  <c r="AW465" i="71"/>
  <c r="AB465" i="71"/>
  <c r="AM465" i="71" s="1"/>
  <c r="I465" i="71" s="1"/>
  <c r="P465" i="71"/>
  <c r="H465" i="71"/>
  <c r="E465" i="71"/>
  <c r="R464" i="71"/>
  <c r="L464" i="71"/>
  <c r="Q463" i="71"/>
  <c r="P463" i="71"/>
  <c r="Q462" i="71"/>
  <c r="P462" i="71"/>
  <c r="Q461" i="71"/>
  <c r="P461" i="71"/>
  <c r="Q460" i="71"/>
  <c r="P460" i="71"/>
  <c r="AW459" i="71"/>
  <c r="AM459" i="71"/>
  <c r="I459" i="71" s="1"/>
  <c r="AB459" i="71"/>
  <c r="P459" i="71"/>
  <c r="H459" i="71"/>
  <c r="E459" i="71"/>
  <c r="R458" i="71"/>
  <c r="L458" i="71"/>
  <c r="AM453" i="71"/>
  <c r="I453" i="71" s="1"/>
  <c r="AB453" i="71"/>
  <c r="H453" i="71"/>
  <c r="AW453" i="71" s="1"/>
  <c r="E453" i="71"/>
  <c r="R452" i="71"/>
  <c r="P826" i="71" s="1"/>
  <c r="L452" i="71"/>
  <c r="Q451" i="71"/>
  <c r="P451" i="71"/>
  <c r="Q450" i="71"/>
  <c r="P450" i="71"/>
  <c r="P449" i="71"/>
  <c r="P448" i="71"/>
  <c r="AW447" i="71"/>
  <c r="AB447" i="71"/>
  <c r="AM447" i="71" s="1"/>
  <c r="I447" i="71" s="1"/>
  <c r="J447" i="71" s="1"/>
  <c r="P447" i="71"/>
  <c r="H447" i="71"/>
  <c r="E447" i="71"/>
  <c r="R446" i="71"/>
  <c r="L446" i="71"/>
  <c r="P445" i="71"/>
  <c r="P444" i="71"/>
  <c r="P443" i="71"/>
  <c r="P442" i="71"/>
  <c r="AB441" i="71"/>
  <c r="AM441" i="71" s="1"/>
  <c r="P441" i="71"/>
  <c r="I441" i="71"/>
  <c r="H441" i="71"/>
  <c r="AW441" i="71" s="1"/>
  <c r="E441" i="71"/>
  <c r="R440" i="71"/>
  <c r="L440" i="71"/>
  <c r="P439" i="71"/>
  <c r="P438" i="71"/>
  <c r="P437" i="71"/>
  <c r="P436" i="71"/>
  <c r="AM435" i="71"/>
  <c r="I435" i="71" s="1"/>
  <c r="AB435" i="71"/>
  <c r="P435" i="71"/>
  <c r="H435" i="71"/>
  <c r="AW435" i="71" s="1"/>
  <c r="E435" i="71"/>
  <c r="R434" i="71"/>
  <c r="L434" i="71"/>
  <c r="Q433" i="71"/>
  <c r="P433" i="71"/>
  <c r="P432" i="71"/>
  <c r="AB429" i="71"/>
  <c r="AM429" i="71" s="1"/>
  <c r="I429" i="71"/>
  <c r="H429" i="71"/>
  <c r="E429" i="71"/>
  <c r="R428" i="71"/>
  <c r="L428" i="71"/>
  <c r="Q427" i="71"/>
  <c r="P427" i="71"/>
  <c r="P424" i="71"/>
  <c r="AW423" i="71"/>
  <c r="AB423" i="71"/>
  <c r="AM423" i="71" s="1"/>
  <c r="I423" i="71" s="1"/>
  <c r="P423" i="71"/>
  <c r="H423" i="71"/>
  <c r="E423" i="71"/>
  <c r="A423" i="71"/>
  <c r="A429" i="71" s="1"/>
  <c r="A435" i="71" s="1"/>
  <c r="A441" i="71" s="1"/>
  <c r="A447" i="71" s="1"/>
  <c r="A453" i="71" s="1"/>
  <c r="A459" i="71" s="1"/>
  <c r="A465" i="71" s="1"/>
  <c r="A471" i="71" s="1"/>
  <c r="A477" i="71" s="1"/>
  <c r="A483" i="71" s="1"/>
  <c r="A489" i="71" s="1"/>
  <c r="A495" i="71" s="1"/>
  <c r="A501" i="71" s="1"/>
  <c r="A507" i="71" s="1"/>
  <c r="A513" i="71" s="1"/>
  <c r="A519" i="71" s="1"/>
  <c r="A525" i="71" s="1"/>
  <c r="A531" i="71" s="1"/>
  <c r="A537" i="71" s="1"/>
  <c r="A543" i="71" s="1"/>
  <c r="A549" i="71" s="1"/>
  <c r="A555" i="71" s="1"/>
  <c r="A561" i="71" s="1"/>
  <c r="A567" i="71" s="1"/>
  <c r="A573" i="71" s="1"/>
  <c r="A579" i="71" s="1"/>
  <c r="A585" i="71" s="1"/>
  <c r="A591" i="71" s="1"/>
  <c r="A597" i="71" s="1"/>
  <c r="A603" i="71" s="1"/>
  <c r="A609" i="71" s="1"/>
  <c r="A615" i="71" s="1"/>
  <c r="A621" i="71" s="1"/>
  <c r="A627" i="71" s="1"/>
  <c r="R422" i="71"/>
  <c r="L422" i="71"/>
  <c r="Q421" i="71"/>
  <c r="P421" i="71"/>
  <c r="Q420" i="71"/>
  <c r="P420" i="71"/>
  <c r="P419" i="71"/>
  <c r="P418" i="71"/>
  <c r="AW417" i="71"/>
  <c r="AB417" i="71"/>
  <c r="AM417" i="71" s="1"/>
  <c r="I417" i="71" s="1"/>
  <c r="L417" i="71"/>
  <c r="H417" i="71"/>
  <c r="E417" i="71"/>
  <c r="R409" i="71"/>
  <c r="L409" i="71"/>
  <c r="Q408" i="71"/>
  <c r="P408" i="71"/>
  <c r="Q407" i="71"/>
  <c r="P407" i="71"/>
  <c r="Q406" i="71"/>
  <c r="P406" i="71"/>
  <c r="AM405" i="71"/>
  <c r="Q405" i="71"/>
  <c r="P405" i="71"/>
  <c r="J405" i="71"/>
  <c r="G405" i="71"/>
  <c r="E897" i="71" s="1"/>
  <c r="R404" i="71"/>
  <c r="P896" i="71" s="1"/>
  <c r="L404" i="71"/>
  <c r="Q403" i="71"/>
  <c r="P403" i="71"/>
  <c r="Q402" i="71"/>
  <c r="P402" i="71"/>
  <c r="Q401" i="71"/>
  <c r="P401" i="71"/>
  <c r="AM400" i="71"/>
  <c r="Q400" i="71"/>
  <c r="P400" i="71"/>
  <c r="J400" i="71"/>
  <c r="G400" i="71"/>
  <c r="E896" i="71" s="1"/>
  <c r="R399" i="71"/>
  <c r="L399" i="71"/>
  <c r="Q398" i="71"/>
  <c r="P398" i="71"/>
  <c r="Q397" i="71"/>
  <c r="P397" i="71"/>
  <c r="Q396" i="71"/>
  <c r="P396" i="71"/>
  <c r="AM395" i="71"/>
  <c r="J395" i="71" s="1"/>
  <c r="Q395" i="71"/>
  <c r="P395" i="71"/>
  <c r="G395" i="71"/>
  <c r="E895" i="71" s="1"/>
  <c r="R394" i="71"/>
  <c r="L394" i="71"/>
  <c r="Q393" i="71"/>
  <c r="P393" i="71"/>
  <c r="Q392" i="71"/>
  <c r="P392" i="71"/>
  <c r="Q391" i="71"/>
  <c r="P391" i="71"/>
  <c r="AM390" i="71"/>
  <c r="Q390" i="71"/>
  <c r="P390" i="71"/>
  <c r="J390" i="71"/>
  <c r="G390" i="71"/>
  <c r="E894" i="71" s="1"/>
  <c r="R389" i="71"/>
  <c r="L389" i="71"/>
  <c r="Q388" i="71"/>
  <c r="P388" i="71"/>
  <c r="Q387" i="71"/>
  <c r="P387" i="71"/>
  <c r="Q386" i="71"/>
  <c r="P386" i="71"/>
  <c r="AM385" i="71"/>
  <c r="J385" i="71" s="1"/>
  <c r="Q385" i="71"/>
  <c r="P385" i="71"/>
  <c r="G385" i="71"/>
  <c r="E893" i="71" s="1"/>
  <c r="AB379" i="71"/>
  <c r="AM379" i="71" s="1"/>
  <c r="J379" i="71" s="1"/>
  <c r="Q379" i="71"/>
  <c r="P379" i="71"/>
  <c r="G379" i="71"/>
  <c r="E887" i="71" s="1"/>
  <c r="AB378" i="71"/>
  <c r="AM378" i="71" s="1"/>
  <c r="J378" i="71" s="1"/>
  <c r="Q378" i="71"/>
  <c r="P378" i="71"/>
  <c r="G378" i="71"/>
  <c r="E886" i="71" s="1"/>
  <c r="AB377" i="71"/>
  <c r="AM377" i="71" s="1"/>
  <c r="J377" i="71" s="1"/>
  <c r="Q377" i="71"/>
  <c r="P377" i="71"/>
  <c r="G377" i="71"/>
  <c r="E885" i="71" s="1"/>
  <c r="AB376" i="71"/>
  <c r="AM376" i="71" s="1"/>
  <c r="J376" i="71" s="1"/>
  <c r="Q376" i="71"/>
  <c r="P376" i="71"/>
  <c r="G376" i="71"/>
  <c r="E884" i="71" s="1"/>
  <c r="AB375" i="71"/>
  <c r="AM375" i="71" s="1"/>
  <c r="J375" i="71" s="1"/>
  <c r="Q375" i="71"/>
  <c r="P375" i="71"/>
  <c r="G375" i="71"/>
  <c r="E883" i="71" s="1"/>
  <c r="AB374" i="71"/>
  <c r="AM374" i="71" s="1"/>
  <c r="J374" i="71" s="1"/>
  <c r="Q374" i="71"/>
  <c r="P374" i="71"/>
  <c r="G374" i="71"/>
  <c r="E882" i="71" s="1"/>
  <c r="AM373" i="71"/>
  <c r="J373" i="71" s="1"/>
  <c r="AB373" i="71"/>
  <c r="Q373" i="71"/>
  <c r="P373" i="71"/>
  <c r="G373" i="71"/>
  <c r="E881" i="71" s="1"/>
  <c r="R372" i="71"/>
  <c r="L372" i="71"/>
  <c r="Q371" i="71"/>
  <c r="P371" i="71"/>
  <c r="Q370" i="71"/>
  <c r="P370" i="71"/>
  <c r="Q369" i="71"/>
  <c r="P369" i="71"/>
  <c r="Q367" i="71"/>
  <c r="P367" i="71"/>
  <c r="AB366" i="71"/>
  <c r="AM366" i="71" s="1"/>
  <c r="J366" i="71" s="1"/>
  <c r="Q366" i="71"/>
  <c r="P366" i="71"/>
  <c r="G366" i="71"/>
  <c r="E880" i="71" s="1"/>
  <c r="R365" i="71"/>
  <c r="Q364" i="71"/>
  <c r="P364" i="71"/>
  <c r="Q363" i="71"/>
  <c r="P363" i="71"/>
  <c r="P361" i="71"/>
  <c r="P360" i="71"/>
  <c r="AB359" i="71"/>
  <c r="AM359" i="71" s="1"/>
  <c r="J359" i="71" s="1"/>
  <c r="P359" i="71"/>
  <c r="L359" i="71"/>
  <c r="L365" i="71" s="1"/>
  <c r="G359" i="71"/>
  <c r="E879" i="71" s="1"/>
  <c r="R358" i="71"/>
  <c r="Q357" i="71"/>
  <c r="P357" i="71"/>
  <c r="Q356" i="71"/>
  <c r="P356" i="71"/>
  <c r="Q355" i="71"/>
  <c r="P355" i="71"/>
  <c r="P353" i="71"/>
  <c r="AB352" i="71"/>
  <c r="AM352" i="71" s="1"/>
  <c r="J352" i="71" s="1"/>
  <c r="P352" i="71"/>
  <c r="L352" i="71"/>
  <c r="L358" i="71" s="1"/>
  <c r="G352" i="71"/>
  <c r="E878" i="71" s="1"/>
  <c r="R351" i="71"/>
  <c r="P877" i="71" s="1"/>
  <c r="L351" i="71"/>
  <c r="Q350" i="71"/>
  <c r="P350" i="71"/>
  <c r="Q349" i="71"/>
  <c r="P349" i="71"/>
  <c r="Q348" i="71"/>
  <c r="P348" i="71"/>
  <c r="Q346" i="71"/>
  <c r="P346" i="71"/>
  <c r="AM345" i="71"/>
  <c r="J345" i="71" s="1"/>
  <c r="AB345" i="71"/>
  <c r="Q345" i="71"/>
  <c r="P345" i="71"/>
  <c r="G345" i="71"/>
  <c r="E877" i="71" s="1"/>
  <c r="R344" i="71"/>
  <c r="Q343" i="71"/>
  <c r="P343" i="71"/>
  <c r="Q342" i="71"/>
  <c r="P342" i="71"/>
  <c r="Q341" i="71"/>
  <c r="P341" i="71"/>
  <c r="Q340" i="71"/>
  <c r="P340" i="71"/>
  <c r="Q339" i="71"/>
  <c r="P339" i="71"/>
  <c r="AB338" i="71"/>
  <c r="AM338" i="71" s="1"/>
  <c r="J338" i="71" s="1"/>
  <c r="P338" i="71"/>
  <c r="L338" i="71"/>
  <c r="L344" i="71" s="1"/>
  <c r="G338" i="71"/>
  <c r="E876" i="71" s="1"/>
  <c r="R337" i="71"/>
  <c r="L337" i="71"/>
  <c r="Q336" i="71"/>
  <c r="P336" i="71"/>
  <c r="Q335" i="71"/>
  <c r="P335" i="71"/>
  <c r="Q334" i="71"/>
  <c r="P334" i="71"/>
  <c r="Q333" i="71"/>
  <c r="P333" i="71"/>
  <c r="Q332" i="71"/>
  <c r="P332" i="71"/>
  <c r="AM331" i="71"/>
  <c r="J331" i="71" s="1"/>
  <c r="AB331" i="71"/>
  <c r="Q331" i="71"/>
  <c r="P331" i="71"/>
  <c r="G331" i="71"/>
  <c r="E875" i="71" s="1"/>
  <c r="R330" i="71"/>
  <c r="L330" i="71"/>
  <c r="Q329" i="71"/>
  <c r="P329" i="71"/>
  <c r="Q328" i="71"/>
  <c r="P328" i="71"/>
  <c r="Q327" i="71"/>
  <c r="P327" i="71"/>
  <c r="Q326" i="71"/>
  <c r="P326" i="71"/>
  <c r="Q325" i="71"/>
  <c r="P325" i="71"/>
  <c r="AM324" i="71"/>
  <c r="J324" i="71" s="1"/>
  <c r="AB324" i="71"/>
  <c r="Q324" i="71"/>
  <c r="P324" i="71"/>
  <c r="G324" i="71"/>
  <c r="E874" i="71" s="1"/>
  <c r="R323" i="71"/>
  <c r="L323" i="71"/>
  <c r="Q322" i="71"/>
  <c r="P322" i="71"/>
  <c r="Q321" i="71"/>
  <c r="P321" i="71"/>
  <c r="Q320" i="71"/>
  <c r="P320" i="71"/>
  <c r="Q319" i="71"/>
  <c r="P319" i="71"/>
  <c r="P318" i="71"/>
  <c r="AB317" i="71"/>
  <c r="AM317" i="71" s="1"/>
  <c r="J317" i="71" s="1"/>
  <c r="P317" i="71"/>
  <c r="L317" i="71"/>
  <c r="G317" i="71"/>
  <c r="E873" i="71" s="1"/>
  <c r="R316" i="71"/>
  <c r="L316" i="71"/>
  <c r="Q315" i="71"/>
  <c r="P315" i="71"/>
  <c r="Q314" i="71"/>
  <c r="P314" i="71"/>
  <c r="Q313" i="71"/>
  <c r="P313" i="71"/>
  <c r="Q312" i="71"/>
  <c r="P312" i="71"/>
  <c r="Q311" i="71"/>
  <c r="P311" i="71"/>
  <c r="AB310" i="71"/>
  <c r="AM310" i="71" s="1"/>
  <c r="J310" i="71" s="1"/>
  <c r="Q310" i="71"/>
  <c r="P310" i="71"/>
  <c r="G310" i="71"/>
  <c r="E872" i="71" s="1"/>
  <c r="A310" i="71"/>
  <c r="A317" i="71" s="1"/>
  <c r="A324" i="71" s="1"/>
  <c r="A331" i="71" s="1"/>
  <c r="A338" i="71" s="1"/>
  <c r="A345" i="71" s="1"/>
  <c r="A352" i="71" s="1"/>
  <c r="A359" i="71" s="1"/>
  <c r="A366" i="71" s="1"/>
  <c r="A373" i="71" s="1"/>
  <c r="A374" i="71" s="1"/>
  <c r="A375" i="71" s="1"/>
  <c r="A376" i="71" s="1"/>
  <c r="A377" i="71" s="1"/>
  <c r="A378" i="71" s="1"/>
  <c r="A379" i="71" s="1"/>
  <c r="R309" i="71"/>
  <c r="L309" i="71"/>
  <c r="Q308" i="71"/>
  <c r="P308" i="71"/>
  <c r="Q307" i="71"/>
  <c r="P307" i="71"/>
  <c r="Q306" i="71"/>
  <c r="P306" i="71"/>
  <c r="P305" i="71"/>
  <c r="L305" i="71"/>
  <c r="Q304" i="71"/>
  <c r="P304" i="71"/>
  <c r="AB303" i="71"/>
  <c r="AM303" i="71" s="1"/>
  <c r="Q303" i="71"/>
  <c r="P303" i="71"/>
  <c r="J303" i="71"/>
  <c r="G303" i="71"/>
  <c r="E871" i="71" s="1"/>
  <c r="R301" i="71"/>
  <c r="L301" i="71"/>
  <c r="Q300" i="71"/>
  <c r="P300" i="71"/>
  <c r="Q299" i="71"/>
  <c r="P299" i="71"/>
  <c r="Q298" i="71"/>
  <c r="P298" i="71"/>
  <c r="Q297" i="71"/>
  <c r="P297" i="71"/>
  <c r="AM296" i="71"/>
  <c r="J296" i="71" s="1"/>
  <c r="AB296" i="71"/>
  <c r="Q296" i="71"/>
  <c r="P296" i="71"/>
  <c r="G296" i="71"/>
  <c r="E869" i="71" s="1"/>
  <c r="R295" i="71"/>
  <c r="L295" i="71"/>
  <c r="Q294" i="71"/>
  <c r="P294" i="71"/>
  <c r="Q293" i="71"/>
  <c r="P293" i="71"/>
  <c r="Q292" i="71"/>
  <c r="P292" i="71"/>
  <c r="Q291" i="71"/>
  <c r="P291" i="71"/>
  <c r="AB290" i="71"/>
  <c r="AM290" i="71" s="1"/>
  <c r="J290" i="71" s="1"/>
  <c r="P290" i="71"/>
  <c r="G290" i="71"/>
  <c r="E868" i="71" s="1"/>
  <c r="R289" i="71"/>
  <c r="L289" i="71"/>
  <c r="Q288" i="71"/>
  <c r="P288" i="71"/>
  <c r="Q287" i="71"/>
  <c r="P287" i="71"/>
  <c r="Q286" i="71"/>
  <c r="P286" i="71"/>
  <c r="Q285" i="71"/>
  <c r="P285" i="71"/>
  <c r="AM284" i="71"/>
  <c r="J284" i="71" s="1"/>
  <c r="AB284" i="71"/>
  <c r="Q284" i="71"/>
  <c r="P284" i="71"/>
  <c r="G284" i="71"/>
  <c r="E867" i="71" s="1"/>
  <c r="R283" i="71"/>
  <c r="Q282" i="71"/>
  <c r="P282" i="71"/>
  <c r="Q281" i="71"/>
  <c r="P281" i="71"/>
  <c r="Q280" i="71"/>
  <c r="P280" i="71"/>
  <c r="Q279" i="71"/>
  <c r="P279" i="71"/>
  <c r="AB278" i="71"/>
  <c r="AM278" i="71" s="1"/>
  <c r="J278" i="71" s="1"/>
  <c r="P278" i="71"/>
  <c r="L278" i="71"/>
  <c r="L283" i="71" s="1"/>
  <c r="G278" i="71"/>
  <c r="E866" i="71" s="1"/>
  <c r="R277" i="71"/>
  <c r="Q276" i="71"/>
  <c r="P276" i="71"/>
  <c r="Q275" i="71"/>
  <c r="P275" i="71"/>
  <c r="Q274" i="71"/>
  <c r="P274" i="71"/>
  <c r="P273" i="71"/>
  <c r="AB272" i="71"/>
  <c r="AM272" i="71" s="1"/>
  <c r="J272" i="71" s="1"/>
  <c r="P272" i="71"/>
  <c r="L272" i="71"/>
  <c r="L277" i="71" s="1"/>
  <c r="G272" i="71"/>
  <c r="E865" i="71" s="1"/>
  <c r="R271" i="71"/>
  <c r="P864" i="71" s="1"/>
  <c r="L271" i="71"/>
  <c r="Q270" i="71"/>
  <c r="P270" i="71"/>
  <c r="Q269" i="71"/>
  <c r="P269" i="71"/>
  <c r="Q268" i="71"/>
  <c r="P268" i="71"/>
  <c r="Q267" i="71"/>
  <c r="P267" i="71"/>
  <c r="AB266" i="71"/>
  <c r="AM266" i="71" s="1"/>
  <c r="J266" i="71" s="1"/>
  <c r="Q266" i="71"/>
  <c r="P266" i="71"/>
  <c r="G266" i="71"/>
  <c r="E864" i="71" s="1"/>
  <c r="R265" i="71"/>
  <c r="L265" i="71"/>
  <c r="Q264" i="71"/>
  <c r="P264" i="71"/>
  <c r="Q263" i="71"/>
  <c r="P263" i="71"/>
  <c r="Q262" i="71"/>
  <c r="P262" i="71"/>
  <c r="Q261" i="71"/>
  <c r="P261" i="71"/>
  <c r="AB260" i="71"/>
  <c r="AM260" i="71" s="1"/>
  <c r="J260" i="71" s="1"/>
  <c r="Q260" i="71"/>
  <c r="P260" i="71"/>
  <c r="G260" i="71"/>
  <c r="E863" i="71" s="1"/>
  <c r="R259" i="71"/>
  <c r="P862" i="71" s="1"/>
  <c r="Q258" i="71"/>
  <c r="P258" i="71"/>
  <c r="Q257" i="71"/>
  <c r="P257" i="71"/>
  <c r="Q256" i="71"/>
  <c r="P256" i="71"/>
  <c r="P255" i="71"/>
  <c r="L255" i="71"/>
  <c r="L259" i="71" s="1"/>
  <c r="AM254" i="71"/>
  <c r="J254" i="71" s="1"/>
  <c r="AB254" i="71"/>
  <c r="P254" i="71"/>
  <c r="G254" i="71"/>
  <c r="R253" i="71"/>
  <c r="L253" i="71"/>
  <c r="Q252" i="71"/>
  <c r="P252" i="71"/>
  <c r="Q251" i="71"/>
  <c r="P251" i="71"/>
  <c r="Q250" i="71"/>
  <c r="P250" i="71"/>
  <c r="Q249" i="71"/>
  <c r="P249" i="71"/>
  <c r="AB248" i="71"/>
  <c r="AM248" i="71" s="1"/>
  <c r="J248" i="71" s="1"/>
  <c r="Q248" i="71"/>
  <c r="P248" i="71"/>
  <c r="G248" i="71"/>
  <c r="E861" i="71" s="1"/>
  <c r="R247" i="71"/>
  <c r="P860" i="71" s="1"/>
  <c r="L247" i="71"/>
  <c r="Q246" i="71"/>
  <c r="P246" i="71"/>
  <c r="Q245" i="71"/>
  <c r="P245" i="71"/>
  <c r="Q244" i="71"/>
  <c r="P244" i="71"/>
  <c r="Q243" i="71"/>
  <c r="P243" i="71"/>
  <c r="AB242" i="71"/>
  <c r="AM242" i="71" s="1"/>
  <c r="J242" i="71" s="1"/>
  <c r="Q242" i="71"/>
  <c r="P242" i="71"/>
  <c r="G242" i="71"/>
  <c r="E860" i="71" s="1"/>
  <c r="R241" i="71"/>
  <c r="Q240" i="71"/>
  <c r="P240" i="71"/>
  <c r="Q239" i="71"/>
  <c r="P239" i="71"/>
  <c r="Q238" i="71"/>
  <c r="P238" i="71"/>
  <c r="P237" i="71"/>
  <c r="AB236" i="71"/>
  <c r="AM236" i="71" s="1"/>
  <c r="P236" i="71"/>
  <c r="L236" i="71"/>
  <c r="L241" i="71" s="1"/>
  <c r="J236" i="71"/>
  <c r="G236" i="71"/>
  <c r="E859" i="71" s="1"/>
  <c r="R235" i="71"/>
  <c r="Q234" i="71"/>
  <c r="P234" i="71"/>
  <c r="Q233" i="71"/>
  <c r="P233" i="71"/>
  <c r="Q232" i="71"/>
  <c r="P232" i="71"/>
  <c r="Q231" i="71"/>
  <c r="P231" i="71"/>
  <c r="AB230" i="71"/>
  <c r="AM230" i="71" s="1"/>
  <c r="J230" i="71" s="1"/>
  <c r="Q230" i="71"/>
  <c r="P230" i="71"/>
  <c r="L230" i="71"/>
  <c r="L235" i="71" s="1"/>
  <c r="G230" i="71"/>
  <c r="E858" i="71" s="1"/>
  <c r="R228" i="71"/>
  <c r="L228" i="71"/>
  <c r="Q227" i="71"/>
  <c r="P227" i="71"/>
  <c r="Q226" i="71"/>
  <c r="P226" i="71"/>
  <c r="Q225" i="71"/>
  <c r="P225" i="71"/>
  <c r="Q224" i="71"/>
  <c r="P224" i="71"/>
  <c r="AB223" i="71"/>
  <c r="AM223" i="71" s="1"/>
  <c r="Q223" i="71"/>
  <c r="P223" i="71"/>
  <c r="J223" i="71"/>
  <c r="G223" i="71"/>
  <c r="E856" i="71" s="1"/>
  <c r="R222" i="71"/>
  <c r="L222" i="71"/>
  <c r="Q221" i="71"/>
  <c r="P221" i="71"/>
  <c r="Q220" i="71"/>
  <c r="P220" i="71"/>
  <c r="Q219" i="71"/>
  <c r="P219" i="71"/>
  <c r="Q218" i="71"/>
  <c r="P218" i="71"/>
  <c r="AB217" i="71"/>
  <c r="AM217" i="71" s="1"/>
  <c r="J217" i="71" s="1"/>
  <c r="Q217" i="71"/>
  <c r="P217" i="71"/>
  <c r="G217" i="71"/>
  <c r="E855" i="71" s="1"/>
  <c r="R216" i="71"/>
  <c r="L216" i="71"/>
  <c r="Q215" i="71"/>
  <c r="P215" i="71"/>
  <c r="Q214" i="71"/>
  <c r="P214" i="71"/>
  <c r="Q213" i="71"/>
  <c r="P213" i="71"/>
  <c r="Q212" i="71"/>
  <c r="P212" i="71"/>
  <c r="AM211" i="71"/>
  <c r="J211" i="71" s="1"/>
  <c r="AB211" i="71"/>
  <c r="Q211" i="71"/>
  <c r="P211" i="71"/>
  <c r="G211" i="71"/>
  <c r="E854" i="71" s="1"/>
  <c r="R210" i="71"/>
  <c r="P853" i="71" s="1"/>
  <c r="Q209" i="71"/>
  <c r="P209" i="71"/>
  <c r="Q208" i="71"/>
  <c r="P208" i="71"/>
  <c r="Q207" i="71"/>
  <c r="P207" i="71"/>
  <c r="Q206" i="71"/>
  <c r="P206" i="71"/>
  <c r="AB205" i="71"/>
  <c r="AM205" i="71" s="1"/>
  <c r="J205" i="71" s="1"/>
  <c r="P205" i="71"/>
  <c r="L205" i="71"/>
  <c r="L210" i="71" s="1"/>
  <c r="G205" i="71"/>
  <c r="E853" i="71" s="1"/>
  <c r="R204" i="71"/>
  <c r="Q203" i="71"/>
  <c r="P203" i="71"/>
  <c r="Q202" i="71"/>
  <c r="P202" i="71"/>
  <c r="Q201" i="71"/>
  <c r="P201" i="71"/>
  <c r="Q200" i="71"/>
  <c r="P200" i="71"/>
  <c r="AB199" i="71"/>
  <c r="AM199" i="71" s="1"/>
  <c r="J199" i="71" s="1"/>
  <c r="P199" i="71"/>
  <c r="L199" i="71"/>
  <c r="L204" i="71" s="1"/>
  <c r="G199" i="71"/>
  <c r="E852" i="71" s="1"/>
  <c r="R198" i="71"/>
  <c r="L198" i="71"/>
  <c r="Q197" i="71"/>
  <c r="P197" i="71"/>
  <c r="Q196" i="71"/>
  <c r="P196" i="71"/>
  <c r="Q195" i="71"/>
  <c r="P195" i="71"/>
  <c r="Q194" i="71"/>
  <c r="P194" i="71"/>
  <c r="AB193" i="71"/>
  <c r="AM193" i="71" s="1"/>
  <c r="J193" i="71" s="1"/>
  <c r="P193" i="71"/>
  <c r="G193" i="71"/>
  <c r="E851" i="71" s="1"/>
  <c r="R192" i="71"/>
  <c r="Q191" i="71"/>
  <c r="P191" i="71"/>
  <c r="Q190" i="71"/>
  <c r="P190" i="71"/>
  <c r="Q189" i="71"/>
  <c r="P189" i="71"/>
  <c r="Q188" i="71"/>
  <c r="P188" i="71"/>
  <c r="AB187" i="71"/>
  <c r="AM187" i="71" s="1"/>
  <c r="J187" i="71" s="1"/>
  <c r="P187" i="71"/>
  <c r="L187" i="71"/>
  <c r="L192" i="71" s="1"/>
  <c r="G187" i="71"/>
  <c r="E850" i="71" s="1"/>
  <c r="R186" i="71"/>
  <c r="L186" i="71"/>
  <c r="Q185" i="71"/>
  <c r="P185" i="71"/>
  <c r="Q184" i="71"/>
  <c r="P184" i="71"/>
  <c r="Q183" i="71"/>
  <c r="P183" i="71"/>
  <c r="Q182" i="71"/>
  <c r="P182" i="71"/>
  <c r="AB181" i="71"/>
  <c r="AM181" i="71" s="1"/>
  <c r="Q181" i="71"/>
  <c r="P181" i="71"/>
  <c r="J181" i="71"/>
  <c r="G181" i="71"/>
  <c r="E849" i="71" s="1"/>
  <c r="R180" i="71"/>
  <c r="Q179" i="71"/>
  <c r="P179" i="71"/>
  <c r="Q178" i="71"/>
  <c r="P178" i="71"/>
  <c r="Q177" i="71"/>
  <c r="P177" i="71"/>
  <c r="Q176" i="71"/>
  <c r="P176" i="71"/>
  <c r="AB175" i="71"/>
  <c r="AM175" i="71" s="1"/>
  <c r="J175" i="71" s="1"/>
  <c r="P175" i="71"/>
  <c r="L175" i="71"/>
  <c r="L180" i="71" s="1"/>
  <c r="G175" i="71"/>
  <c r="E848" i="71" s="1"/>
  <c r="R174" i="71"/>
  <c r="L174" i="71"/>
  <c r="Q173" i="71"/>
  <c r="P173" i="71"/>
  <c r="Q172" i="71"/>
  <c r="P172" i="71"/>
  <c r="Q171" i="71"/>
  <c r="P171" i="71"/>
  <c r="Q170" i="71"/>
  <c r="P170" i="71"/>
  <c r="AB169" i="71"/>
  <c r="AM169" i="71" s="1"/>
  <c r="J169" i="71" s="1"/>
  <c r="Q169" i="71"/>
  <c r="P169" i="71"/>
  <c r="G169" i="71"/>
  <c r="E847" i="71" s="1"/>
  <c r="R168" i="71"/>
  <c r="P846" i="71" s="1"/>
  <c r="L168" i="71"/>
  <c r="Q167" i="71"/>
  <c r="P167" i="71"/>
  <c r="Q166" i="71"/>
  <c r="P166" i="71"/>
  <c r="Q165" i="71"/>
  <c r="P165" i="71"/>
  <c r="Q164" i="71"/>
  <c r="P164" i="71"/>
  <c r="AM163" i="71"/>
  <c r="J163" i="71" s="1"/>
  <c r="AB163" i="71"/>
  <c r="Q163" i="71"/>
  <c r="P163" i="71"/>
  <c r="G163" i="71"/>
  <c r="E846" i="71" s="1"/>
  <c r="R162" i="71"/>
  <c r="L162" i="71"/>
  <c r="Q161" i="71"/>
  <c r="P161" i="71"/>
  <c r="Q160" i="71"/>
  <c r="P160" i="71"/>
  <c r="Q159" i="71"/>
  <c r="P159" i="71"/>
  <c r="Q158" i="71"/>
  <c r="P158" i="71"/>
  <c r="AB157" i="71"/>
  <c r="AM157" i="71" s="1"/>
  <c r="Q157" i="71"/>
  <c r="P157" i="71"/>
  <c r="J157" i="71"/>
  <c r="G157" i="71"/>
  <c r="E845" i="71" s="1"/>
  <c r="R156" i="71"/>
  <c r="L156" i="71"/>
  <c r="Q155" i="71"/>
  <c r="P155" i="71"/>
  <c r="Q154" i="71"/>
  <c r="P154" i="71"/>
  <c r="Q153" i="71"/>
  <c r="P153" i="71"/>
  <c r="Q152" i="71"/>
  <c r="P152" i="71"/>
  <c r="AB151" i="71"/>
  <c r="AM151" i="71" s="1"/>
  <c r="J151" i="71" s="1"/>
  <c r="Q151" i="71"/>
  <c r="P151" i="71"/>
  <c r="G151" i="71"/>
  <c r="E844" i="71" s="1"/>
  <c r="R150" i="71"/>
  <c r="Q149" i="71"/>
  <c r="P149" i="71"/>
  <c r="Q148" i="71"/>
  <c r="P148" i="71"/>
  <c r="Q147" i="71"/>
  <c r="P147" i="71"/>
  <c r="Q146" i="71"/>
  <c r="P146" i="71"/>
  <c r="AM145" i="71"/>
  <c r="J145" i="71" s="1"/>
  <c r="AB145" i="71"/>
  <c r="P145" i="71"/>
  <c r="L145" i="71"/>
  <c r="L150" i="71" s="1"/>
  <c r="G145" i="71"/>
  <c r="E843" i="71" s="1"/>
  <c r="R144" i="71"/>
  <c r="L144" i="71"/>
  <c r="Q143" i="71"/>
  <c r="P143" i="71"/>
  <c r="Q142" i="71"/>
  <c r="P142" i="71"/>
  <c r="Q141" i="71"/>
  <c r="P141" i="71"/>
  <c r="Q140" i="71"/>
  <c r="P140" i="71"/>
  <c r="AB139" i="71"/>
  <c r="AM139" i="71" s="1"/>
  <c r="J139" i="71" s="1"/>
  <c r="Q139" i="71"/>
  <c r="P139" i="71"/>
  <c r="G139" i="71"/>
  <c r="E842" i="71" s="1"/>
  <c r="R138" i="71"/>
  <c r="Q137" i="71"/>
  <c r="P137" i="71"/>
  <c r="Q136" i="71"/>
  <c r="P136" i="71"/>
  <c r="Q135" i="71"/>
  <c r="P135" i="71"/>
  <c r="Q134" i="71"/>
  <c r="P134" i="71"/>
  <c r="AB133" i="71"/>
  <c r="AM133" i="71" s="1"/>
  <c r="J133" i="71" s="1"/>
  <c r="P133" i="71"/>
  <c r="L133" i="71"/>
  <c r="L138" i="71" s="1"/>
  <c r="G133" i="71"/>
  <c r="E841" i="71" s="1"/>
  <c r="R132" i="71"/>
  <c r="L132" i="71"/>
  <c r="Q131" i="71"/>
  <c r="P131" i="71"/>
  <c r="Q130" i="71"/>
  <c r="P130" i="71"/>
  <c r="Q129" i="71"/>
  <c r="P129" i="71"/>
  <c r="P128" i="71"/>
  <c r="L128" i="71"/>
  <c r="AB127" i="71"/>
  <c r="AM127" i="71" s="1"/>
  <c r="J127" i="71" s="1"/>
  <c r="P127" i="71"/>
  <c r="L127" i="71"/>
  <c r="G127" i="71"/>
  <c r="E840" i="71" s="1"/>
  <c r="R126" i="71"/>
  <c r="Q125" i="71"/>
  <c r="P125" i="71"/>
  <c r="Q124" i="71"/>
  <c r="P124" i="71"/>
  <c r="Q123" i="71"/>
  <c r="P123" i="71"/>
  <c r="P122" i="71"/>
  <c r="AB121" i="71"/>
  <c r="AM121" i="71" s="1"/>
  <c r="J121" i="71" s="1"/>
  <c r="P121" i="71"/>
  <c r="L121" i="71"/>
  <c r="L126" i="71" s="1"/>
  <c r="G121" i="71"/>
  <c r="E839" i="71" s="1"/>
  <c r="R120" i="71"/>
  <c r="P838" i="71" s="1"/>
  <c r="L120" i="71"/>
  <c r="Q119" i="71"/>
  <c r="P119" i="71"/>
  <c r="Q118" i="71"/>
  <c r="P118" i="71"/>
  <c r="Q117" i="71"/>
  <c r="P117" i="71"/>
  <c r="Q116" i="71"/>
  <c r="P116" i="71"/>
  <c r="AB115" i="71"/>
  <c r="AM115" i="71" s="1"/>
  <c r="J115" i="71" s="1"/>
  <c r="Q115" i="71"/>
  <c r="P115" i="71"/>
  <c r="G115" i="71"/>
  <c r="R114" i="71"/>
  <c r="L114" i="71"/>
  <c r="Q113" i="71"/>
  <c r="P113" i="71"/>
  <c r="Q112" i="71"/>
  <c r="P112" i="71"/>
  <c r="Q111" i="71"/>
  <c r="P111" i="71"/>
  <c r="Q110" i="71"/>
  <c r="P110" i="71"/>
  <c r="AB109" i="71"/>
  <c r="AM109" i="71" s="1"/>
  <c r="J109" i="71" s="1"/>
  <c r="Q109" i="71"/>
  <c r="P109" i="71"/>
  <c r="G109" i="71"/>
  <c r="E837" i="71" s="1"/>
  <c r="R108" i="71"/>
  <c r="L108" i="71"/>
  <c r="Q107" i="71"/>
  <c r="P107" i="71"/>
  <c r="Q106" i="71"/>
  <c r="P106" i="71"/>
  <c r="Q105" i="71"/>
  <c r="P105" i="71"/>
  <c r="P104" i="71"/>
  <c r="L104" i="71"/>
  <c r="AB103" i="71"/>
  <c r="AM103" i="71" s="1"/>
  <c r="J103" i="71" s="1"/>
  <c r="P103" i="71"/>
  <c r="L103" i="71"/>
  <c r="G103" i="71"/>
  <c r="R102" i="71"/>
  <c r="L102" i="71"/>
  <c r="Q101" i="71"/>
  <c r="P101" i="71"/>
  <c r="Q100" i="71"/>
  <c r="P100" i="71"/>
  <c r="Q99" i="71"/>
  <c r="P99" i="71"/>
  <c r="Q98" i="71"/>
  <c r="P98" i="71"/>
  <c r="AB97" i="71"/>
  <c r="AM97" i="71" s="1"/>
  <c r="J97" i="71" s="1"/>
  <c r="Q97" i="71"/>
  <c r="P97" i="71"/>
  <c r="G97" i="71"/>
  <c r="E835" i="71" s="1"/>
  <c r="R96" i="71"/>
  <c r="L96" i="71"/>
  <c r="Q95" i="71"/>
  <c r="P95" i="71"/>
  <c r="Q94" i="71"/>
  <c r="P94" i="71"/>
  <c r="Q93" i="71"/>
  <c r="P93" i="71"/>
  <c r="Q92" i="71"/>
  <c r="P92" i="71"/>
  <c r="AB91" i="71"/>
  <c r="AM91" i="71" s="1"/>
  <c r="J91" i="71" s="1"/>
  <c r="Q91" i="71"/>
  <c r="P91" i="71"/>
  <c r="G91" i="71"/>
  <c r="E834" i="71" s="1"/>
  <c r="R90" i="71"/>
  <c r="Q89" i="71"/>
  <c r="P89" i="71"/>
  <c r="Q88" i="71"/>
  <c r="P88" i="71"/>
  <c r="P87" i="71"/>
  <c r="P86" i="71"/>
  <c r="AB85" i="71"/>
  <c r="AM85" i="71" s="1"/>
  <c r="P85" i="71"/>
  <c r="L85" i="71"/>
  <c r="L90" i="71" s="1"/>
  <c r="J85" i="71"/>
  <c r="G85" i="71"/>
  <c r="E833" i="71" s="1"/>
  <c r="R84" i="71"/>
  <c r="P832" i="71" s="1"/>
  <c r="L84" i="71"/>
  <c r="Q83" i="71"/>
  <c r="P83" i="71"/>
  <c r="Q82" i="71"/>
  <c r="P82" i="71"/>
  <c r="Q81" i="71"/>
  <c r="P81" i="71"/>
  <c r="Q80" i="71"/>
  <c r="P80" i="71"/>
  <c r="AM79" i="71"/>
  <c r="AB79" i="71"/>
  <c r="Q79" i="71"/>
  <c r="P79" i="71"/>
  <c r="J79" i="71"/>
  <c r="G79" i="71"/>
  <c r="E832" i="71" s="1"/>
  <c r="R78" i="71"/>
  <c r="Q77" i="71"/>
  <c r="P77" i="71"/>
  <c r="Q76" i="71"/>
  <c r="P76" i="71"/>
  <c r="Q75" i="71"/>
  <c r="P75" i="71"/>
  <c r="Q74" i="71"/>
  <c r="P74" i="71"/>
  <c r="AB73" i="71"/>
  <c r="AM73" i="71" s="1"/>
  <c r="J73" i="71" s="1"/>
  <c r="P73" i="71"/>
  <c r="L73" i="71"/>
  <c r="L78" i="71" s="1"/>
  <c r="G73" i="71"/>
  <c r="E831" i="71" s="1"/>
  <c r="R72" i="71"/>
  <c r="Q71" i="71"/>
  <c r="P71" i="71"/>
  <c r="Q70" i="71"/>
  <c r="P70" i="71"/>
  <c r="Q69" i="71"/>
  <c r="P69" i="71"/>
  <c r="P68" i="71"/>
  <c r="L68" i="71"/>
  <c r="L72" i="71" s="1"/>
  <c r="AB67" i="71"/>
  <c r="AM67" i="71" s="1"/>
  <c r="P67" i="71"/>
  <c r="J67" i="71"/>
  <c r="G67" i="71"/>
  <c r="E830" i="71" s="1"/>
  <c r="R66" i="71"/>
  <c r="Q65" i="71"/>
  <c r="P65" i="71"/>
  <c r="Q64" i="71"/>
  <c r="P64" i="71"/>
  <c r="Q63" i="71"/>
  <c r="P63" i="71"/>
  <c r="Q62" i="71"/>
  <c r="P62" i="71"/>
  <c r="AB61" i="71"/>
  <c r="AM61" i="71" s="1"/>
  <c r="J61" i="71" s="1"/>
  <c r="P61" i="71"/>
  <c r="L61" i="71"/>
  <c r="L66" i="71" s="1"/>
  <c r="G61" i="71"/>
  <c r="E829" i="71" s="1"/>
  <c r="R60" i="71"/>
  <c r="Q59" i="71"/>
  <c r="P59" i="71"/>
  <c r="Q58" i="71"/>
  <c r="P58" i="71"/>
  <c r="Q57" i="71"/>
  <c r="P57" i="71"/>
  <c r="Q56" i="71"/>
  <c r="P56" i="71"/>
  <c r="AB55" i="71"/>
  <c r="AM55" i="71" s="1"/>
  <c r="J55" i="71" s="1"/>
  <c r="P55" i="71"/>
  <c r="L55" i="71"/>
  <c r="L60" i="71" s="1"/>
  <c r="G55" i="71"/>
  <c r="E828" i="71" s="1"/>
  <c r="R54" i="71"/>
  <c r="L54" i="71"/>
  <c r="Q53" i="71"/>
  <c r="P53" i="71"/>
  <c r="Q52" i="71"/>
  <c r="P52" i="71"/>
  <c r="Q51" i="71"/>
  <c r="P51" i="71"/>
  <c r="Q50" i="71"/>
  <c r="P50" i="71"/>
  <c r="AM49" i="71"/>
  <c r="J49" i="71" s="1"/>
  <c r="AB49" i="71"/>
  <c r="Q49" i="71"/>
  <c r="P49" i="71"/>
  <c r="G49" i="71"/>
  <c r="E827" i="71" s="1"/>
  <c r="R48" i="71"/>
  <c r="L48" i="71"/>
  <c r="Q47" i="71"/>
  <c r="P47" i="71"/>
  <c r="Q46" i="71"/>
  <c r="P46" i="71"/>
  <c r="Q45" i="71"/>
  <c r="P45" i="71"/>
  <c r="Q44" i="71"/>
  <c r="P44" i="71"/>
  <c r="AB43" i="71"/>
  <c r="AM43" i="71" s="1"/>
  <c r="J43" i="71" s="1"/>
  <c r="Q43" i="71"/>
  <c r="P43" i="71"/>
  <c r="G43" i="71"/>
  <c r="E826" i="71" s="1"/>
  <c r="R42" i="71"/>
  <c r="Q41" i="71"/>
  <c r="P41" i="71"/>
  <c r="Q40" i="71"/>
  <c r="P40" i="71"/>
  <c r="Q39" i="71"/>
  <c r="P39" i="71"/>
  <c r="P38" i="71"/>
  <c r="L38" i="71"/>
  <c r="AM37" i="71"/>
  <c r="J37" i="71" s="1"/>
  <c r="AB37" i="71"/>
  <c r="P37" i="71"/>
  <c r="L37" i="71"/>
  <c r="L42" i="71" s="1"/>
  <c r="G37" i="71"/>
  <c r="E825" i="71" s="1"/>
  <c r="R36" i="71"/>
  <c r="Q35" i="71"/>
  <c r="P35" i="71"/>
  <c r="Q34" i="71"/>
  <c r="P34" i="71"/>
  <c r="Q33" i="71"/>
  <c r="P33" i="71"/>
  <c r="P32" i="71"/>
  <c r="AB31" i="71"/>
  <c r="AM31" i="71" s="1"/>
  <c r="J31" i="71" s="1"/>
  <c r="P31" i="71"/>
  <c r="L31" i="71"/>
  <c r="L36" i="71" s="1"/>
  <c r="G31" i="71"/>
  <c r="E824" i="71" s="1"/>
  <c r="R30" i="71"/>
  <c r="P823" i="71" s="1"/>
  <c r="L30" i="71"/>
  <c r="Q29" i="71"/>
  <c r="P29" i="71"/>
  <c r="Q28" i="71"/>
  <c r="P28" i="71"/>
  <c r="Q27" i="71"/>
  <c r="P27" i="71"/>
  <c r="Q26" i="71"/>
  <c r="P26" i="71"/>
  <c r="AM25" i="71"/>
  <c r="J25" i="71" s="1"/>
  <c r="AB25" i="71"/>
  <c r="Q25" i="71"/>
  <c r="P25" i="71"/>
  <c r="G25" i="71"/>
  <c r="E823" i="71" s="1"/>
  <c r="R24" i="71"/>
  <c r="Q23" i="71"/>
  <c r="P23" i="71"/>
  <c r="Q22" i="71"/>
  <c r="P22" i="71"/>
  <c r="Q21" i="71"/>
  <c r="P21" i="71"/>
  <c r="Q20" i="71"/>
  <c r="P20" i="71"/>
  <c r="L20" i="71"/>
  <c r="AB19" i="71"/>
  <c r="AM19" i="71" s="1"/>
  <c r="J19" i="71" s="1"/>
  <c r="Q19" i="71"/>
  <c r="P19" i="71"/>
  <c r="L19" i="71"/>
  <c r="L24" i="71" s="1"/>
  <c r="G19" i="71"/>
  <c r="E822" i="71" s="1"/>
  <c r="A19" i="71"/>
  <c r="A25" i="71" s="1"/>
  <c r="A31" i="71" s="1"/>
  <c r="A37" i="71" s="1"/>
  <c r="A43" i="71" s="1"/>
  <c r="A49" i="71" s="1"/>
  <c r="A55" i="71" s="1"/>
  <c r="A61" i="71" s="1"/>
  <c r="A67" i="71" s="1"/>
  <c r="A73" i="71" s="1"/>
  <c r="A79" i="71" s="1"/>
  <c r="A85" i="71" s="1"/>
  <c r="A91" i="71" s="1"/>
  <c r="A97" i="71" s="1"/>
  <c r="A103" i="71" s="1"/>
  <c r="A109" i="71" s="1"/>
  <c r="A115" i="71" s="1"/>
  <c r="A121" i="71" s="1"/>
  <c r="A127" i="71" s="1"/>
  <c r="A133" i="71" s="1"/>
  <c r="A139" i="71" s="1"/>
  <c r="A145" i="71" s="1"/>
  <c r="A151" i="71" s="1"/>
  <c r="A157" i="71" s="1"/>
  <c r="A163" i="71" s="1"/>
  <c r="A169" i="71" s="1"/>
  <c r="A175" i="71" s="1"/>
  <c r="A181" i="71" s="1"/>
  <c r="A187" i="71" s="1"/>
  <c r="A193" i="71" s="1"/>
  <c r="A199" i="71" s="1"/>
  <c r="A205" i="71" s="1"/>
  <c r="A211" i="71" s="1"/>
  <c r="A217" i="71" s="1"/>
  <c r="A223" i="71" s="1"/>
  <c r="R18" i="71"/>
  <c r="Q17" i="71"/>
  <c r="P17" i="71"/>
  <c r="Q16" i="71"/>
  <c r="P16" i="71"/>
  <c r="Q15" i="71"/>
  <c r="P15" i="71"/>
  <c r="P14" i="71"/>
  <c r="L14" i="71"/>
  <c r="AB13" i="71"/>
  <c r="AM13" i="71" s="1"/>
  <c r="J13" i="71" s="1"/>
  <c r="P13" i="71"/>
  <c r="L13" i="71"/>
  <c r="G13" i="71"/>
  <c r="E821" i="71" s="1"/>
  <c r="L6" i="71"/>
  <c r="Q444" i="71" s="1"/>
  <c r="AL897" i="40"/>
  <c r="AK897" i="40"/>
  <c r="AJ897" i="40"/>
  <c r="AI897" i="40"/>
  <c r="AH897" i="40"/>
  <c r="AG897" i="40"/>
  <c r="AF897" i="40"/>
  <c r="AE897" i="40"/>
  <c r="AD897" i="40"/>
  <c r="AC897" i="40"/>
  <c r="AB897" i="40"/>
  <c r="AA897" i="40"/>
  <c r="Z897" i="40"/>
  <c r="K897" i="40"/>
  <c r="G897" i="40"/>
  <c r="F897" i="40"/>
  <c r="D897" i="40"/>
  <c r="AL896" i="40"/>
  <c r="AK896" i="40"/>
  <c r="AJ896" i="40"/>
  <c r="AI896" i="40"/>
  <c r="AH896" i="40"/>
  <c r="AG896" i="40"/>
  <c r="AF896" i="40"/>
  <c r="AE896" i="40"/>
  <c r="AD896" i="40"/>
  <c r="AC896" i="40"/>
  <c r="AB896" i="40"/>
  <c r="AA896" i="40"/>
  <c r="Z896" i="40"/>
  <c r="K896" i="40"/>
  <c r="G896" i="40"/>
  <c r="F896" i="40"/>
  <c r="H896" i="40" s="1"/>
  <c r="D896" i="40"/>
  <c r="AL895" i="40"/>
  <c r="AK895" i="40"/>
  <c r="AJ895" i="40"/>
  <c r="AI895" i="40"/>
  <c r="AH895" i="40"/>
  <c r="AG895" i="40"/>
  <c r="AF895" i="40"/>
  <c r="AE895" i="40"/>
  <c r="AD895" i="40"/>
  <c r="AC895" i="40"/>
  <c r="AB895" i="40"/>
  <c r="AA895" i="40"/>
  <c r="Z895" i="40"/>
  <c r="K895" i="40"/>
  <c r="G895" i="40"/>
  <c r="F895" i="40"/>
  <c r="H895" i="40" s="1"/>
  <c r="D895" i="40"/>
  <c r="A895" i="40"/>
  <c r="AL894" i="40"/>
  <c r="AK894" i="40"/>
  <c r="AJ894" i="40"/>
  <c r="AI894" i="40"/>
  <c r="AH894" i="40"/>
  <c r="AG894" i="40"/>
  <c r="AF894" i="40"/>
  <c r="AE894" i="40"/>
  <c r="AD894" i="40"/>
  <c r="AC894" i="40"/>
  <c r="AB894" i="40"/>
  <c r="AA894" i="40"/>
  <c r="Z894" i="40"/>
  <c r="K894" i="40"/>
  <c r="G894" i="40"/>
  <c r="F894" i="40"/>
  <c r="D894" i="40"/>
  <c r="A894" i="40"/>
  <c r="AL893" i="40"/>
  <c r="AK893" i="40"/>
  <c r="AJ893" i="40"/>
  <c r="AI893" i="40"/>
  <c r="AH893" i="40"/>
  <c r="AG893" i="40"/>
  <c r="AF893" i="40"/>
  <c r="AE893" i="40"/>
  <c r="AD893" i="40"/>
  <c r="AC893" i="40"/>
  <c r="AB893" i="40"/>
  <c r="AA893" i="40"/>
  <c r="Z893" i="40"/>
  <c r="K893" i="40"/>
  <c r="G893" i="40"/>
  <c r="F893" i="40"/>
  <c r="D893" i="40"/>
  <c r="AL887" i="40"/>
  <c r="AK887" i="40"/>
  <c r="AJ887" i="40"/>
  <c r="AI887" i="40"/>
  <c r="AH887" i="40"/>
  <c r="AG887" i="40"/>
  <c r="AF887" i="40"/>
  <c r="AE887" i="40"/>
  <c r="AD887" i="40"/>
  <c r="AC887" i="40"/>
  <c r="AB887" i="40"/>
  <c r="AA887" i="40"/>
  <c r="Z887" i="40"/>
  <c r="P887" i="40"/>
  <c r="K887" i="40"/>
  <c r="G887" i="40"/>
  <c r="F887" i="40"/>
  <c r="H887" i="40" s="1"/>
  <c r="D887" i="40"/>
  <c r="AL886" i="40"/>
  <c r="AK886" i="40"/>
  <c r="AJ886" i="40"/>
  <c r="AI886" i="40"/>
  <c r="AH886" i="40"/>
  <c r="AG886" i="40"/>
  <c r="AF886" i="40"/>
  <c r="AE886" i="40"/>
  <c r="AD886" i="40"/>
  <c r="AC886" i="40"/>
  <c r="AA886" i="40"/>
  <c r="Z886" i="40"/>
  <c r="P886" i="40"/>
  <c r="K886" i="40"/>
  <c r="G886" i="40"/>
  <c r="F886" i="40"/>
  <c r="H886" i="40" s="1"/>
  <c r="D886" i="40"/>
  <c r="AL885" i="40"/>
  <c r="AK885" i="40"/>
  <c r="AJ885" i="40"/>
  <c r="AI885" i="40"/>
  <c r="AH885" i="40"/>
  <c r="AG885" i="40"/>
  <c r="AF885" i="40"/>
  <c r="AE885" i="40"/>
  <c r="AD885" i="40"/>
  <c r="AC885" i="40"/>
  <c r="AA885" i="40"/>
  <c r="Z885" i="40"/>
  <c r="AB885" i="40" s="1"/>
  <c r="AM885" i="40" s="1"/>
  <c r="I885" i="40" s="1"/>
  <c r="J885" i="40" s="1"/>
  <c r="P885" i="40"/>
  <c r="K885" i="40"/>
  <c r="G885" i="40"/>
  <c r="H885" i="40" s="1"/>
  <c r="F885" i="40"/>
  <c r="D885" i="40"/>
  <c r="AL884" i="40"/>
  <c r="AK884" i="40"/>
  <c r="AJ884" i="40"/>
  <c r="AI884" i="40"/>
  <c r="AH884" i="40"/>
  <c r="AG884" i="40"/>
  <c r="AF884" i="40"/>
  <c r="AE884" i="40"/>
  <c r="AM884" i="40" s="1"/>
  <c r="I884" i="40" s="1"/>
  <c r="AD884" i="40"/>
  <c r="AC884" i="40"/>
  <c r="AB884" i="40"/>
  <c r="AA884" i="40"/>
  <c r="Z884" i="40"/>
  <c r="P884" i="40"/>
  <c r="K884" i="40"/>
  <c r="G884" i="40"/>
  <c r="F884" i="40"/>
  <c r="D884" i="40"/>
  <c r="AL883" i="40"/>
  <c r="AK883" i="40"/>
  <c r="AJ883" i="40"/>
  <c r="AI883" i="40"/>
  <c r="AH883" i="40"/>
  <c r="AG883" i="40"/>
  <c r="AF883" i="40"/>
  <c r="AE883" i="40"/>
  <c r="AD883" i="40"/>
  <c r="AC883" i="40"/>
  <c r="AA883" i="40"/>
  <c r="Z883" i="40"/>
  <c r="AB883" i="40" s="1"/>
  <c r="P883" i="40"/>
  <c r="K883" i="40"/>
  <c r="G883" i="40"/>
  <c r="H883" i="40" s="1"/>
  <c r="F883" i="40"/>
  <c r="D883" i="40"/>
  <c r="AL882" i="40"/>
  <c r="AK882" i="40"/>
  <c r="AJ882" i="40"/>
  <c r="AI882" i="40"/>
  <c r="AH882" i="40"/>
  <c r="AG882" i="40"/>
  <c r="AF882" i="40"/>
  <c r="AE882" i="40"/>
  <c r="AD882" i="40"/>
  <c r="AC882" i="40"/>
  <c r="AB882" i="40"/>
  <c r="AA882" i="40"/>
  <c r="Z882" i="40"/>
  <c r="P882" i="40"/>
  <c r="K882" i="40"/>
  <c r="G882" i="40"/>
  <c r="F882" i="40"/>
  <c r="D882" i="40"/>
  <c r="AL881" i="40"/>
  <c r="AK881" i="40"/>
  <c r="AJ881" i="40"/>
  <c r="AI881" i="40"/>
  <c r="AH881" i="40"/>
  <c r="AG881" i="40"/>
  <c r="AF881" i="40"/>
  <c r="AE881" i="40"/>
  <c r="AD881" i="40"/>
  <c r="AC881" i="40"/>
  <c r="AA881" i="40"/>
  <c r="Z881" i="40"/>
  <c r="P881" i="40"/>
  <c r="K881" i="40"/>
  <c r="G881" i="40"/>
  <c r="F881" i="40"/>
  <c r="H881" i="40" s="1"/>
  <c r="D881" i="40"/>
  <c r="AL880" i="40"/>
  <c r="AK880" i="40"/>
  <c r="AJ880" i="40"/>
  <c r="AI880" i="40"/>
  <c r="AH880" i="40"/>
  <c r="AG880" i="40"/>
  <c r="AF880" i="40"/>
  <c r="AE880" i="40"/>
  <c r="AD880" i="40"/>
  <c r="AC880" i="40"/>
  <c r="AA880" i="40"/>
  <c r="Z880" i="40"/>
  <c r="AB880" i="40" s="1"/>
  <c r="K880" i="40"/>
  <c r="H880" i="40"/>
  <c r="G880" i="40"/>
  <c r="F880" i="40"/>
  <c r="D880" i="40"/>
  <c r="AL879" i="40"/>
  <c r="AK879" i="40"/>
  <c r="AJ879" i="40"/>
  <c r="AI879" i="40"/>
  <c r="AH879" i="40"/>
  <c r="AG879" i="40"/>
  <c r="AF879" i="40"/>
  <c r="AE879" i="40"/>
  <c r="AD879" i="40"/>
  <c r="AC879" i="40"/>
  <c r="AB879" i="40"/>
  <c r="AA879" i="40"/>
  <c r="Z879" i="40"/>
  <c r="K879" i="40"/>
  <c r="G879" i="40"/>
  <c r="F879" i="40"/>
  <c r="H879" i="40" s="1"/>
  <c r="D879" i="40"/>
  <c r="B879" i="40"/>
  <c r="AL878" i="40"/>
  <c r="AK878" i="40"/>
  <c r="AJ878" i="40"/>
  <c r="AI878" i="40"/>
  <c r="AH878" i="40"/>
  <c r="AG878" i="40"/>
  <c r="AF878" i="40"/>
  <c r="AE878" i="40"/>
  <c r="AD878" i="40"/>
  <c r="AC878" i="40"/>
  <c r="AA878" i="40"/>
  <c r="Z878" i="40"/>
  <c r="AB878" i="40" s="1"/>
  <c r="K878" i="40"/>
  <c r="G878" i="40"/>
  <c r="F878" i="40"/>
  <c r="H878" i="40" s="1"/>
  <c r="D878" i="40"/>
  <c r="B878" i="40"/>
  <c r="AL877" i="40"/>
  <c r="AK877" i="40"/>
  <c r="AJ877" i="40"/>
  <c r="AI877" i="40"/>
  <c r="AH877" i="40"/>
  <c r="AG877" i="40"/>
  <c r="AF877" i="40"/>
  <c r="AE877" i="40"/>
  <c r="AD877" i="40"/>
  <c r="AC877" i="40"/>
  <c r="AA877" i="40"/>
  <c r="Z877" i="40"/>
  <c r="K877" i="40"/>
  <c r="G877" i="40"/>
  <c r="F877" i="40"/>
  <c r="H877" i="40" s="1"/>
  <c r="D877" i="40"/>
  <c r="B877" i="40"/>
  <c r="AL876" i="40"/>
  <c r="AK876" i="40"/>
  <c r="AJ876" i="40"/>
  <c r="AI876" i="40"/>
  <c r="AH876" i="40"/>
  <c r="AG876" i="40"/>
  <c r="AF876" i="40"/>
  <c r="AE876" i="40"/>
  <c r="AD876" i="40"/>
  <c r="AC876" i="40"/>
  <c r="AA876" i="40"/>
  <c r="Z876" i="40"/>
  <c r="K876" i="40"/>
  <c r="G876" i="40"/>
  <c r="F876" i="40"/>
  <c r="H876" i="40" s="1"/>
  <c r="D876" i="40"/>
  <c r="B876" i="40"/>
  <c r="AL875" i="40"/>
  <c r="AK875" i="40"/>
  <c r="AJ875" i="40"/>
  <c r="AI875" i="40"/>
  <c r="AH875" i="40"/>
  <c r="AG875" i="40"/>
  <c r="AF875" i="40"/>
  <c r="AE875" i="40"/>
  <c r="AD875" i="40"/>
  <c r="AC875" i="40"/>
  <c r="AA875" i="40"/>
  <c r="AB875" i="40" s="1"/>
  <c r="Z875" i="40"/>
  <c r="K875" i="40"/>
  <c r="G875" i="40"/>
  <c r="F875" i="40"/>
  <c r="H875" i="40" s="1"/>
  <c r="D875" i="40"/>
  <c r="B875" i="40"/>
  <c r="A875" i="40"/>
  <c r="A876" i="40" s="1"/>
  <c r="A877" i="40" s="1"/>
  <c r="A878" i="40" s="1"/>
  <c r="A879" i="40" s="1"/>
  <c r="A880" i="40" s="1"/>
  <c r="A881" i="40" s="1"/>
  <c r="A882" i="40" s="1"/>
  <c r="A883" i="40" s="1"/>
  <c r="A884" i="40" s="1"/>
  <c r="A885" i="40" s="1"/>
  <c r="A886" i="40" s="1"/>
  <c r="A887" i="40" s="1"/>
  <c r="AL874" i="40"/>
  <c r="AK874" i="40"/>
  <c r="AJ874" i="40"/>
  <c r="AI874" i="40"/>
  <c r="AH874" i="40"/>
  <c r="AG874" i="40"/>
  <c r="AF874" i="40"/>
  <c r="AE874" i="40"/>
  <c r="AD874" i="40"/>
  <c r="AC874" i="40"/>
  <c r="AA874" i="40"/>
  <c r="Z874" i="40"/>
  <c r="AB874" i="40" s="1"/>
  <c r="K874" i="40"/>
  <c r="G874" i="40"/>
  <c r="F874" i="40"/>
  <c r="D874" i="40"/>
  <c r="B874" i="40"/>
  <c r="AL873" i="40"/>
  <c r="AK873" i="40"/>
  <c r="AJ873" i="40"/>
  <c r="AI873" i="40"/>
  <c r="AH873" i="40"/>
  <c r="AG873" i="40"/>
  <c r="AF873" i="40"/>
  <c r="AE873" i="40"/>
  <c r="AD873" i="40"/>
  <c r="AC873" i="40"/>
  <c r="AA873" i="40"/>
  <c r="Z873" i="40"/>
  <c r="K873" i="40"/>
  <c r="H873" i="40"/>
  <c r="G873" i="40"/>
  <c r="F873" i="40"/>
  <c r="D873" i="40"/>
  <c r="B873" i="40"/>
  <c r="AL872" i="40"/>
  <c r="AK872" i="40"/>
  <c r="AJ872" i="40"/>
  <c r="AI872" i="40"/>
  <c r="AH872" i="40"/>
  <c r="AG872" i="40"/>
  <c r="AF872" i="40"/>
  <c r="AE872" i="40"/>
  <c r="AD872" i="40"/>
  <c r="AC872" i="40"/>
  <c r="AA872" i="40"/>
  <c r="AB872" i="40" s="1"/>
  <c r="Z872" i="40"/>
  <c r="K872" i="40"/>
  <c r="G872" i="40"/>
  <c r="F872" i="40"/>
  <c r="H872" i="40" s="1"/>
  <c r="D872" i="40"/>
  <c r="B872" i="40"/>
  <c r="A872" i="40"/>
  <c r="A873" i="40" s="1"/>
  <c r="A874" i="40" s="1"/>
  <c r="AL871" i="40"/>
  <c r="AK871" i="40"/>
  <c r="AJ871" i="40"/>
  <c r="AI871" i="40"/>
  <c r="AH871" i="40"/>
  <c r="AG871" i="40"/>
  <c r="AF871" i="40"/>
  <c r="AE871" i="40"/>
  <c r="AD871" i="40"/>
  <c r="AC871" i="40"/>
  <c r="AA871" i="40"/>
  <c r="Z871" i="40"/>
  <c r="K871" i="40"/>
  <c r="G871" i="40"/>
  <c r="F871" i="40"/>
  <c r="H871" i="40" s="1"/>
  <c r="D871" i="40"/>
  <c r="B871" i="40"/>
  <c r="AL869" i="40"/>
  <c r="AK869" i="40"/>
  <c r="AJ869" i="40"/>
  <c r="AI869" i="40"/>
  <c r="AH869" i="40"/>
  <c r="AG869" i="40"/>
  <c r="AF869" i="40"/>
  <c r="AE869" i="40"/>
  <c r="AD869" i="40"/>
  <c r="AC869" i="40"/>
  <c r="AA869" i="40"/>
  <c r="Z869" i="40"/>
  <c r="AB869" i="40" s="1"/>
  <c r="K869" i="40"/>
  <c r="G869" i="40"/>
  <c r="F869" i="40"/>
  <c r="H869" i="40" s="1"/>
  <c r="D869" i="40"/>
  <c r="AL868" i="40"/>
  <c r="AK868" i="40"/>
  <c r="AJ868" i="40"/>
  <c r="AI868" i="40"/>
  <c r="AH868" i="40"/>
  <c r="AG868" i="40"/>
  <c r="AF868" i="40"/>
  <c r="AE868" i="40"/>
  <c r="AD868" i="40"/>
  <c r="AC868" i="40"/>
  <c r="AA868" i="40"/>
  <c r="Z868" i="40"/>
  <c r="AB868" i="40" s="1"/>
  <c r="K868" i="40"/>
  <c r="G868" i="40"/>
  <c r="F868" i="40"/>
  <c r="H868" i="40" s="1"/>
  <c r="D868" i="40"/>
  <c r="AL867" i="40"/>
  <c r="AK867" i="40"/>
  <c r="AJ867" i="40"/>
  <c r="AI867" i="40"/>
  <c r="AH867" i="40"/>
  <c r="AG867" i="40"/>
  <c r="AF867" i="40"/>
  <c r="AE867" i="40"/>
  <c r="AD867" i="40"/>
  <c r="AC867" i="40"/>
  <c r="AA867" i="40"/>
  <c r="Z867" i="40"/>
  <c r="K867" i="40"/>
  <c r="G867" i="40"/>
  <c r="F867" i="40"/>
  <c r="D867" i="40"/>
  <c r="AL866" i="40"/>
  <c r="AK866" i="40"/>
  <c r="AJ866" i="40"/>
  <c r="AI866" i="40"/>
  <c r="AH866" i="40"/>
  <c r="AG866" i="40"/>
  <c r="AF866" i="40"/>
  <c r="AE866" i="40"/>
  <c r="AD866" i="40"/>
  <c r="AC866" i="40"/>
  <c r="AA866" i="40"/>
  <c r="Z866" i="40"/>
  <c r="K866" i="40"/>
  <c r="G866" i="40"/>
  <c r="F866" i="40"/>
  <c r="H866" i="40" s="1"/>
  <c r="D866" i="40"/>
  <c r="AL865" i="40"/>
  <c r="AK865" i="40"/>
  <c r="AJ865" i="40"/>
  <c r="AI865" i="40"/>
  <c r="AH865" i="40"/>
  <c r="AG865" i="40"/>
  <c r="AF865" i="40"/>
  <c r="AE865" i="40"/>
  <c r="AD865" i="40"/>
  <c r="AC865" i="40"/>
  <c r="AA865" i="40"/>
  <c r="Z865" i="40"/>
  <c r="AB865" i="40" s="1"/>
  <c r="K865" i="40"/>
  <c r="G865" i="40"/>
  <c r="F865" i="40"/>
  <c r="D865" i="40"/>
  <c r="AL864" i="40"/>
  <c r="AK864" i="40"/>
  <c r="AJ864" i="40"/>
  <c r="AI864" i="40"/>
  <c r="AH864" i="40"/>
  <c r="AG864" i="40"/>
  <c r="AF864" i="40"/>
  <c r="AE864" i="40"/>
  <c r="AD864" i="40"/>
  <c r="AC864" i="40"/>
  <c r="AA864" i="40"/>
  <c r="Z864" i="40"/>
  <c r="K864" i="40"/>
  <c r="G864" i="40"/>
  <c r="F864" i="40"/>
  <c r="D864" i="40"/>
  <c r="AL863" i="40"/>
  <c r="AK863" i="40"/>
  <c r="AJ863" i="40"/>
  <c r="AI863" i="40"/>
  <c r="AH863" i="40"/>
  <c r="AG863" i="40"/>
  <c r="AF863" i="40"/>
  <c r="AE863" i="40"/>
  <c r="AD863" i="40"/>
  <c r="AC863" i="40"/>
  <c r="AA863" i="40"/>
  <c r="Z863" i="40"/>
  <c r="K863" i="40"/>
  <c r="G863" i="40"/>
  <c r="F863" i="40"/>
  <c r="D863" i="40"/>
  <c r="AL862" i="40"/>
  <c r="AK862" i="40"/>
  <c r="AJ862" i="40"/>
  <c r="AI862" i="40"/>
  <c r="AH862" i="40"/>
  <c r="AG862" i="40"/>
  <c r="AF862" i="40"/>
  <c r="AE862" i="40"/>
  <c r="AD862" i="40"/>
  <c r="AC862" i="40"/>
  <c r="AA862" i="40"/>
  <c r="Z862" i="40"/>
  <c r="AB862" i="40" s="1"/>
  <c r="K862" i="40"/>
  <c r="G862" i="40"/>
  <c r="F862" i="40"/>
  <c r="H862" i="40" s="1"/>
  <c r="D862" i="40"/>
  <c r="AL861" i="40"/>
  <c r="AK861" i="40"/>
  <c r="AJ861" i="40"/>
  <c r="AI861" i="40"/>
  <c r="AH861" i="40"/>
  <c r="AG861" i="40"/>
  <c r="AF861" i="40"/>
  <c r="AE861" i="40"/>
  <c r="AD861" i="40"/>
  <c r="AC861" i="40"/>
  <c r="AA861" i="40"/>
  <c r="Z861" i="40"/>
  <c r="AB861" i="40" s="1"/>
  <c r="K861" i="40"/>
  <c r="G861" i="40"/>
  <c r="F861" i="40"/>
  <c r="H861" i="40" s="1"/>
  <c r="D861" i="40"/>
  <c r="AL860" i="40"/>
  <c r="AK860" i="40"/>
  <c r="AJ860" i="40"/>
  <c r="AI860" i="40"/>
  <c r="AH860" i="40"/>
  <c r="AG860" i="40"/>
  <c r="AF860" i="40"/>
  <c r="AE860" i="40"/>
  <c r="AD860" i="40"/>
  <c r="AC860" i="40"/>
  <c r="AA860" i="40"/>
  <c r="Z860" i="40"/>
  <c r="K860" i="40"/>
  <c r="G860" i="40"/>
  <c r="F860" i="40"/>
  <c r="D860" i="40"/>
  <c r="AL859" i="40"/>
  <c r="AK859" i="40"/>
  <c r="AJ859" i="40"/>
  <c r="AI859" i="40"/>
  <c r="AH859" i="40"/>
  <c r="AG859" i="40"/>
  <c r="AF859" i="40"/>
  <c r="AE859" i="40"/>
  <c r="AD859" i="40"/>
  <c r="AC859" i="40"/>
  <c r="AA859" i="40"/>
  <c r="Z859" i="40"/>
  <c r="K859" i="40"/>
  <c r="G859" i="40"/>
  <c r="F859" i="40"/>
  <c r="H859" i="40" s="1"/>
  <c r="D859" i="40"/>
  <c r="A859" i="40"/>
  <c r="A860" i="40" s="1"/>
  <c r="A861" i="40" s="1"/>
  <c r="A862" i="40" s="1"/>
  <c r="A863" i="40" s="1"/>
  <c r="A864" i="40" s="1"/>
  <c r="A865" i="40" s="1"/>
  <c r="A866" i="40" s="1"/>
  <c r="A867" i="40" s="1"/>
  <c r="A868" i="40" s="1"/>
  <c r="A869" i="40" s="1"/>
  <c r="AL858" i="40"/>
  <c r="AK858" i="40"/>
  <c r="AJ858" i="40"/>
  <c r="AI858" i="40"/>
  <c r="AH858" i="40"/>
  <c r="AG858" i="40"/>
  <c r="AF858" i="40"/>
  <c r="AE858" i="40"/>
  <c r="AD858" i="40"/>
  <c r="AC858" i="40"/>
  <c r="AA858" i="40"/>
  <c r="Z858" i="40"/>
  <c r="AB858" i="40" s="1"/>
  <c r="K858" i="40"/>
  <c r="G858" i="40"/>
  <c r="F858" i="40"/>
  <c r="H858" i="40" s="1"/>
  <c r="D858" i="40"/>
  <c r="AL856" i="40"/>
  <c r="AK856" i="40"/>
  <c r="AJ856" i="40"/>
  <c r="AI856" i="40"/>
  <c r="AH856" i="40"/>
  <c r="AG856" i="40"/>
  <c r="AF856" i="40"/>
  <c r="AE856" i="40"/>
  <c r="AD856" i="40"/>
  <c r="AC856" i="40"/>
  <c r="AA856" i="40"/>
  <c r="Z856" i="40"/>
  <c r="AB856" i="40" s="1"/>
  <c r="AM856" i="40" s="1"/>
  <c r="I856" i="40" s="1"/>
  <c r="K856" i="40"/>
  <c r="G856" i="40"/>
  <c r="H856" i="40" s="1"/>
  <c r="F856" i="40"/>
  <c r="D856" i="40"/>
  <c r="AL855" i="40"/>
  <c r="AK855" i="40"/>
  <c r="AJ855" i="40"/>
  <c r="AI855" i="40"/>
  <c r="AH855" i="40"/>
  <c r="AG855" i="40"/>
  <c r="AF855" i="40"/>
  <c r="AE855" i="40"/>
  <c r="AD855" i="40"/>
  <c r="AC855" i="40"/>
  <c r="AA855" i="40"/>
  <c r="AB855" i="40" s="1"/>
  <c r="Z855" i="40"/>
  <c r="K855" i="40"/>
  <c r="G855" i="40"/>
  <c r="F855" i="40"/>
  <c r="D855" i="40"/>
  <c r="AL854" i="40"/>
  <c r="AK854" i="40"/>
  <c r="AJ854" i="40"/>
  <c r="AI854" i="40"/>
  <c r="AH854" i="40"/>
  <c r="AG854" i="40"/>
  <c r="AF854" i="40"/>
  <c r="AE854" i="40"/>
  <c r="AD854" i="40"/>
  <c r="AC854" i="40"/>
  <c r="AA854" i="40"/>
  <c r="Z854" i="40"/>
  <c r="AB854" i="40" s="1"/>
  <c r="K854" i="40"/>
  <c r="G854" i="40"/>
  <c r="F854" i="40"/>
  <c r="H854" i="40" s="1"/>
  <c r="D854" i="40"/>
  <c r="AL853" i="40"/>
  <c r="AK853" i="40"/>
  <c r="AJ853" i="40"/>
  <c r="AI853" i="40"/>
  <c r="AH853" i="40"/>
  <c r="AG853" i="40"/>
  <c r="AF853" i="40"/>
  <c r="AE853" i="40"/>
  <c r="AD853" i="40"/>
  <c r="AC853" i="40"/>
  <c r="AA853" i="40"/>
  <c r="Z853" i="40"/>
  <c r="AB853" i="40" s="1"/>
  <c r="K853" i="40"/>
  <c r="G853" i="40"/>
  <c r="F853" i="40"/>
  <c r="D853" i="40"/>
  <c r="AL852" i="40"/>
  <c r="AK852" i="40"/>
  <c r="AJ852" i="40"/>
  <c r="AI852" i="40"/>
  <c r="AH852" i="40"/>
  <c r="AG852" i="40"/>
  <c r="AF852" i="40"/>
  <c r="AE852" i="40"/>
  <c r="AD852" i="40"/>
  <c r="AC852" i="40"/>
  <c r="AA852" i="40"/>
  <c r="AB852" i="40" s="1"/>
  <c r="Z852" i="40"/>
  <c r="K852" i="40"/>
  <c r="G852" i="40"/>
  <c r="F852" i="40"/>
  <c r="H852" i="40" s="1"/>
  <c r="D852" i="40"/>
  <c r="AL851" i="40"/>
  <c r="AK851" i="40"/>
  <c r="AJ851" i="40"/>
  <c r="AI851" i="40"/>
  <c r="AH851" i="40"/>
  <c r="AG851" i="40"/>
  <c r="AF851" i="40"/>
  <c r="AE851" i="40"/>
  <c r="AD851" i="40"/>
  <c r="AC851" i="40"/>
  <c r="AA851" i="40"/>
  <c r="Z851" i="40"/>
  <c r="AB851" i="40" s="1"/>
  <c r="K851" i="40"/>
  <c r="G851" i="40"/>
  <c r="F851" i="40"/>
  <c r="D851" i="40"/>
  <c r="AL850" i="40"/>
  <c r="AK850" i="40"/>
  <c r="AJ850" i="40"/>
  <c r="AI850" i="40"/>
  <c r="AH850" i="40"/>
  <c r="AG850" i="40"/>
  <c r="AF850" i="40"/>
  <c r="AE850" i="40"/>
  <c r="AD850" i="40"/>
  <c r="AC850" i="40"/>
  <c r="AA850" i="40"/>
  <c r="Z850" i="40"/>
  <c r="AB850" i="40" s="1"/>
  <c r="AM850" i="40" s="1"/>
  <c r="I850" i="40" s="1"/>
  <c r="K850" i="40"/>
  <c r="G850" i="40"/>
  <c r="H850" i="40" s="1"/>
  <c r="F850" i="40"/>
  <c r="D850" i="40"/>
  <c r="AL849" i="40"/>
  <c r="AK849" i="40"/>
  <c r="AJ849" i="40"/>
  <c r="AI849" i="40"/>
  <c r="AH849" i="40"/>
  <c r="AG849" i="40"/>
  <c r="AF849" i="40"/>
  <c r="AE849" i="40"/>
  <c r="AD849" i="40"/>
  <c r="AC849" i="40"/>
  <c r="AA849" i="40"/>
  <c r="AB849" i="40" s="1"/>
  <c r="Z849" i="40"/>
  <c r="K849" i="40"/>
  <c r="G849" i="40"/>
  <c r="H849" i="40" s="1"/>
  <c r="F849" i="40"/>
  <c r="D849" i="40"/>
  <c r="AL848" i="40"/>
  <c r="AK848" i="40"/>
  <c r="AJ848" i="40"/>
  <c r="AI848" i="40"/>
  <c r="AH848" i="40"/>
  <c r="AG848" i="40"/>
  <c r="AF848" i="40"/>
  <c r="AE848" i="40"/>
  <c r="AD848" i="40"/>
  <c r="AC848" i="40"/>
  <c r="AA848" i="40"/>
  <c r="Z848" i="40"/>
  <c r="AB848" i="40" s="1"/>
  <c r="K848" i="40"/>
  <c r="G848" i="40"/>
  <c r="F848" i="40"/>
  <c r="D848" i="40"/>
  <c r="AL847" i="40"/>
  <c r="AK847" i="40"/>
  <c r="AJ847" i="40"/>
  <c r="AI847" i="40"/>
  <c r="AH847" i="40"/>
  <c r="AG847" i="40"/>
  <c r="AF847" i="40"/>
  <c r="AE847" i="40"/>
  <c r="AD847" i="40"/>
  <c r="AC847" i="40"/>
  <c r="AA847" i="40"/>
  <c r="Z847" i="40"/>
  <c r="K847" i="40"/>
  <c r="G847" i="40"/>
  <c r="F847" i="40"/>
  <c r="H847" i="40" s="1"/>
  <c r="D847" i="40"/>
  <c r="AL846" i="40"/>
  <c r="AK846" i="40"/>
  <c r="AJ846" i="40"/>
  <c r="AI846" i="40"/>
  <c r="AH846" i="40"/>
  <c r="AG846" i="40"/>
  <c r="AF846" i="40"/>
  <c r="AE846" i="40"/>
  <c r="AD846" i="40"/>
  <c r="AC846" i="40"/>
  <c r="AA846" i="40"/>
  <c r="Z846" i="40"/>
  <c r="AB846" i="40" s="1"/>
  <c r="K846" i="40"/>
  <c r="G846" i="40"/>
  <c r="F846" i="40"/>
  <c r="D846" i="40"/>
  <c r="AL845" i="40"/>
  <c r="AK845" i="40"/>
  <c r="AJ845" i="40"/>
  <c r="AI845" i="40"/>
  <c r="AH845" i="40"/>
  <c r="AG845" i="40"/>
  <c r="AF845" i="40"/>
  <c r="AE845" i="40"/>
  <c r="AD845" i="40"/>
  <c r="AC845" i="40"/>
  <c r="AA845" i="40"/>
  <c r="AB845" i="40" s="1"/>
  <c r="Z845" i="40"/>
  <c r="K845" i="40"/>
  <c r="H845" i="40"/>
  <c r="G845" i="40"/>
  <c r="F845" i="40"/>
  <c r="D845" i="40"/>
  <c r="AL844" i="40"/>
  <c r="AK844" i="40"/>
  <c r="AJ844" i="40"/>
  <c r="AI844" i="40"/>
  <c r="AH844" i="40"/>
  <c r="AG844" i="40"/>
  <c r="AF844" i="40"/>
  <c r="AE844" i="40"/>
  <c r="AD844" i="40"/>
  <c r="AC844" i="40"/>
  <c r="AA844" i="40"/>
  <c r="Z844" i="40"/>
  <c r="K844" i="40"/>
  <c r="G844" i="40"/>
  <c r="F844" i="40"/>
  <c r="D844" i="40"/>
  <c r="AL843" i="40"/>
  <c r="AK843" i="40"/>
  <c r="AJ843" i="40"/>
  <c r="AI843" i="40"/>
  <c r="AH843" i="40"/>
  <c r="AG843" i="40"/>
  <c r="AF843" i="40"/>
  <c r="AE843" i="40"/>
  <c r="AD843" i="40"/>
  <c r="AC843" i="40"/>
  <c r="AA843" i="40"/>
  <c r="Z843" i="40"/>
  <c r="K843" i="40"/>
  <c r="G843" i="40"/>
  <c r="F843" i="40"/>
  <c r="D843" i="40"/>
  <c r="AL842" i="40"/>
  <c r="AK842" i="40"/>
  <c r="AJ842" i="40"/>
  <c r="AI842" i="40"/>
  <c r="AH842" i="40"/>
  <c r="AG842" i="40"/>
  <c r="AF842" i="40"/>
  <c r="AE842" i="40"/>
  <c r="AD842" i="40"/>
  <c r="AC842" i="40"/>
  <c r="AB842" i="40"/>
  <c r="AA842" i="40"/>
  <c r="Z842" i="40"/>
  <c r="K842" i="40"/>
  <c r="G842" i="40"/>
  <c r="F842" i="40"/>
  <c r="D842" i="40"/>
  <c r="AL841" i="40"/>
  <c r="AK841" i="40"/>
  <c r="AJ841" i="40"/>
  <c r="AI841" i="40"/>
  <c r="AH841" i="40"/>
  <c r="AG841" i="40"/>
  <c r="AF841" i="40"/>
  <c r="AE841" i="40"/>
  <c r="AD841" i="40"/>
  <c r="AC841" i="40"/>
  <c r="AA841" i="40"/>
  <c r="AB841" i="40" s="1"/>
  <c r="Z841" i="40"/>
  <c r="K841" i="40"/>
  <c r="G841" i="40"/>
  <c r="F841" i="40"/>
  <c r="D841" i="40"/>
  <c r="AL840" i="40"/>
  <c r="AK840" i="40"/>
  <c r="AJ840" i="40"/>
  <c r="AI840" i="40"/>
  <c r="AH840" i="40"/>
  <c r="AG840" i="40"/>
  <c r="AF840" i="40"/>
  <c r="AE840" i="40"/>
  <c r="AD840" i="40"/>
  <c r="AC840" i="40"/>
  <c r="AA840" i="40"/>
  <c r="Z840" i="40"/>
  <c r="K840" i="40"/>
  <c r="G840" i="40"/>
  <c r="F840" i="40"/>
  <c r="H840" i="40" s="1"/>
  <c r="D840" i="40"/>
  <c r="AL839" i="40"/>
  <c r="AK839" i="40"/>
  <c r="AJ839" i="40"/>
  <c r="AI839" i="40"/>
  <c r="AH839" i="40"/>
  <c r="AG839" i="40"/>
  <c r="AF839" i="40"/>
  <c r="AE839" i="40"/>
  <c r="AD839" i="40"/>
  <c r="AC839" i="40"/>
  <c r="AA839" i="40"/>
  <c r="Z839" i="40"/>
  <c r="AB839" i="40" s="1"/>
  <c r="K839" i="40"/>
  <c r="G839" i="40"/>
  <c r="F839" i="40"/>
  <c r="D839" i="40"/>
  <c r="AL838" i="40"/>
  <c r="AK838" i="40"/>
  <c r="AJ838" i="40"/>
  <c r="AI838" i="40"/>
  <c r="AH838" i="40"/>
  <c r="AG838" i="40"/>
  <c r="AF838" i="40"/>
  <c r="AE838" i="40"/>
  <c r="AD838" i="40"/>
  <c r="AC838" i="40"/>
  <c r="AA838" i="40"/>
  <c r="AB838" i="40" s="1"/>
  <c r="AM838" i="40" s="1"/>
  <c r="I838" i="40" s="1"/>
  <c r="Z838" i="40"/>
  <c r="K838" i="40"/>
  <c r="G838" i="40"/>
  <c r="H838" i="40" s="1"/>
  <c r="F838" i="40"/>
  <c r="E838" i="40"/>
  <c r="D838" i="40"/>
  <c r="AL837" i="40"/>
  <c r="AK837" i="40"/>
  <c r="AJ837" i="40"/>
  <c r="AI837" i="40"/>
  <c r="AH837" i="40"/>
  <c r="AG837" i="40"/>
  <c r="AF837" i="40"/>
  <c r="AE837" i="40"/>
  <c r="AD837" i="40"/>
  <c r="AC837" i="40"/>
  <c r="AA837" i="40"/>
  <c r="Z837" i="40"/>
  <c r="K837" i="40"/>
  <c r="G837" i="40"/>
  <c r="F837" i="40"/>
  <c r="D837" i="40"/>
  <c r="AL836" i="40"/>
  <c r="AK836" i="40"/>
  <c r="AJ836" i="40"/>
  <c r="AI836" i="40"/>
  <c r="AH836" i="40"/>
  <c r="AG836" i="40"/>
  <c r="AF836" i="40"/>
  <c r="AE836" i="40"/>
  <c r="AD836" i="40"/>
  <c r="AC836" i="40"/>
  <c r="AB836" i="40"/>
  <c r="AA836" i="40"/>
  <c r="Z836" i="40"/>
  <c r="K836" i="40"/>
  <c r="G836" i="40"/>
  <c r="F836" i="40"/>
  <c r="H836" i="40" s="1"/>
  <c r="D836" i="40"/>
  <c r="AL835" i="40"/>
  <c r="AK835" i="40"/>
  <c r="AJ835" i="40"/>
  <c r="AI835" i="40"/>
  <c r="AH835" i="40"/>
  <c r="AG835" i="40"/>
  <c r="AF835" i="40"/>
  <c r="AE835" i="40"/>
  <c r="AD835" i="40"/>
  <c r="AC835" i="40"/>
  <c r="AA835" i="40"/>
  <c r="Z835" i="40"/>
  <c r="AB835" i="40" s="1"/>
  <c r="K835" i="40"/>
  <c r="G835" i="40"/>
  <c r="F835" i="40"/>
  <c r="D835" i="40"/>
  <c r="AL834" i="40"/>
  <c r="AK834" i="40"/>
  <c r="AJ834" i="40"/>
  <c r="AI834" i="40"/>
  <c r="AH834" i="40"/>
  <c r="AG834" i="40"/>
  <c r="AF834" i="40"/>
  <c r="AE834" i="40"/>
  <c r="AD834" i="40"/>
  <c r="AC834" i="40"/>
  <c r="AA834" i="40"/>
  <c r="Z834" i="40"/>
  <c r="AB834" i="40" s="1"/>
  <c r="P834" i="40"/>
  <c r="K834" i="40"/>
  <c r="G834" i="40"/>
  <c r="F834" i="40"/>
  <c r="D834" i="40"/>
  <c r="AL833" i="40"/>
  <c r="AK833" i="40"/>
  <c r="AJ833" i="40"/>
  <c r="AI833" i="40"/>
  <c r="AH833" i="40"/>
  <c r="AG833" i="40"/>
  <c r="AF833" i="40"/>
  <c r="AE833" i="40"/>
  <c r="AD833" i="40"/>
  <c r="AC833" i="40"/>
  <c r="AA833" i="40"/>
  <c r="Z833" i="40"/>
  <c r="AB833" i="40" s="1"/>
  <c r="K833" i="40"/>
  <c r="H833" i="40"/>
  <c r="G833" i="40"/>
  <c r="F833" i="40"/>
  <c r="D833" i="40"/>
  <c r="AL832" i="40"/>
  <c r="AK832" i="40"/>
  <c r="AJ832" i="40"/>
  <c r="AI832" i="40"/>
  <c r="AH832" i="40"/>
  <c r="AG832" i="40"/>
  <c r="AF832" i="40"/>
  <c r="AE832" i="40"/>
  <c r="AD832" i="40"/>
  <c r="AC832" i="40"/>
  <c r="AB832" i="40"/>
  <c r="AA832" i="40"/>
  <c r="Z832" i="40"/>
  <c r="K832" i="40"/>
  <c r="G832" i="40"/>
  <c r="F832" i="40"/>
  <c r="H832" i="40" s="1"/>
  <c r="D832" i="40"/>
  <c r="AL831" i="40"/>
  <c r="AK831" i="40"/>
  <c r="AJ831" i="40"/>
  <c r="AI831" i="40"/>
  <c r="AH831" i="40"/>
  <c r="AG831" i="40"/>
  <c r="AF831" i="40"/>
  <c r="AE831" i="40"/>
  <c r="AD831" i="40"/>
  <c r="AC831" i="40"/>
  <c r="AA831" i="40"/>
  <c r="Z831" i="40"/>
  <c r="K831" i="40"/>
  <c r="G831" i="40"/>
  <c r="F831" i="40"/>
  <c r="D831" i="40"/>
  <c r="AL830" i="40"/>
  <c r="AK830" i="40"/>
  <c r="AJ830" i="40"/>
  <c r="AI830" i="40"/>
  <c r="AH830" i="40"/>
  <c r="AG830" i="40"/>
  <c r="AF830" i="40"/>
  <c r="AE830" i="40"/>
  <c r="AD830" i="40"/>
  <c r="AC830" i="40"/>
  <c r="AA830" i="40"/>
  <c r="Z830" i="40"/>
  <c r="AB830" i="40" s="1"/>
  <c r="K830" i="40"/>
  <c r="G830" i="40"/>
  <c r="F830" i="40"/>
  <c r="D830" i="40"/>
  <c r="AL829" i="40"/>
  <c r="AK829" i="40"/>
  <c r="AJ829" i="40"/>
  <c r="AI829" i="40"/>
  <c r="AH829" i="40"/>
  <c r="AG829" i="40"/>
  <c r="AF829" i="40"/>
  <c r="AE829" i="40"/>
  <c r="AD829" i="40"/>
  <c r="AC829" i="40"/>
  <c r="AA829" i="40"/>
  <c r="AB829" i="40" s="1"/>
  <c r="Z829" i="40"/>
  <c r="K829" i="40"/>
  <c r="G829" i="40"/>
  <c r="F829" i="40"/>
  <c r="H829" i="40" s="1"/>
  <c r="D829" i="40"/>
  <c r="AL828" i="40"/>
  <c r="AK828" i="40"/>
  <c r="AJ828" i="40"/>
  <c r="AI828" i="40"/>
  <c r="AH828" i="40"/>
  <c r="AG828" i="40"/>
  <c r="AF828" i="40"/>
  <c r="AE828" i="40"/>
  <c r="AD828" i="40"/>
  <c r="AC828" i="40"/>
  <c r="AA828" i="40"/>
  <c r="AB828" i="40" s="1"/>
  <c r="AM828" i="40" s="1"/>
  <c r="I828" i="40" s="1"/>
  <c r="Z828" i="40"/>
  <c r="K828" i="40"/>
  <c r="H828" i="40"/>
  <c r="G828" i="40"/>
  <c r="F828" i="40"/>
  <c r="D828" i="40"/>
  <c r="AL827" i="40"/>
  <c r="AK827" i="40"/>
  <c r="AJ827" i="40"/>
  <c r="AI827" i="40"/>
  <c r="AH827" i="40"/>
  <c r="AG827" i="40"/>
  <c r="AF827" i="40"/>
  <c r="AE827" i="40"/>
  <c r="AD827" i="40"/>
  <c r="AC827" i="40"/>
  <c r="AB827" i="40"/>
  <c r="AA827" i="40"/>
  <c r="Z827" i="40"/>
  <c r="K827" i="40"/>
  <c r="G827" i="40"/>
  <c r="F827" i="40"/>
  <c r="D827" i="40"/>
  <c r="AL826" i="40"/>
  <c r="AK826" i="40"/>
  <c r="AJ826" i="40"/>
  <c r="AI826" i="40"/>
  <c r="AH826" i="40"/>
  <c r="AG826" i="40"/>
  <c r="AF826" i="40"/>
  <c r="AE826" i="40"/>
  <c r="AD826" i="40"/>
  <c r="AC826" i="40"/>
  <c r="AA826" i="40"/>
  <c r="Z826" i="40"/>
  <c r="K826" i="40"/>
  <c r="G826" i="40"/>
  <c r="H826" i="40" s="1"/>
  <c r="F826" i="40"/>
  <c r="D826" i="40"/>
  <c r="AL825" i="40"/>
  <c r="AK825" i="40"/>
  <c r="AJ825" i="40"/>
  <c r="AI825" i="40"/>
  <c r="AH825" i="40"/>
  <c r="AG825" i="40"/>
  <c r="AF825" i="40"/>
  <c r="AE825" i="40"/>
  <c r="AD825" i="40"/>
  <c r="AC825" i="40"/>
  <c r="AA825" i="40"/>
  <c r="AB825" i="40" s="1"/>
  <c r="AM825" i="40" s="1"/>
  <c r="I825" i="40" s="1"/>
  <c r="Z825" i="40"/>
  <c r="K825" i="40"/>
  <c r="G825" i="40"/>
  <c r="F825" i="40"/>
  <c r="H825" i="40" s="1"/>
  <c r="D825" i="40"/>
  <c r="AL824" i="40"/>
  <c r="AK824" i="40"/>
  <c r="AJ824" i="40"/>
  <c r="AI824" i="40"/>
  <c r="AH824" i="40"/>
  <c r="AG824" i="40"/>
  <c r="AF824" i="40"/>
  <c r="AE824" i="40"/>
  <c r="AD824" i="40"/>
  <c r="AC824" i="40"/>
  <c r="AA824" i="40"/>
  <c r="Z824" i="40"/>
  <c r="AB824" i="40" s="1"/>
  <c r="AM824" i="40" s="1"/>
  <c r="I824" i="40" s="1"/>
  <c r="K824" i="40"/>
  <c r="G824" i="40"/>
  <c r="F824" i="40"/>
  <c r="D824" i="40"/>
  <c r="AL823" i="40"/>
  <c r="AK823" i="40"/>
  <c r="AJ823" i="40"/>
  <c r="AI823" i="40"/>
  <c r="AH823" i="40"/>
  <c r="AG823" i="40"/>
  <c r="AF823" i="40"/>
  <c r="AE823" i="40"/>
  <c r="AD823" i="40"/>
  <c r="AC823" i="40"/>
  <c r="AA823" i="40"/>
  <c r="AB823" i="40" s="1"/>
  <c r="AM823" i="40" s="1"/>
  <c r="I823" i="40" s="1"/>
  <c r="Z823" i="40"/>
  <c r="K823" i="40"/>
  <c r="G823" i="40"/>
  <c r="F823" i="40"/>
  <c r="D823" i="40"/>
  <c r="AL822" i="40"/>
  <c r="AK822" i="40"/>
  <c r="AJ822" i="40"/>
  <c r="AI822" i="40"/>
  <c r="AH822" i="40"/>
  <c r="AG822" i="40"/>
  <c r="AF822" i="40"/>
  <c r="AE822" i="40"/>
  <c r="AD822" i="40"/>
  <c r="AC822" i="40"/>
  <c r="AA822" i="40"/>
  <c r="Z822" i="40"/>
  <c r="AB822" i="40" s="1"/>
  <c r="AM822" i="40" s="1"/>
  <c r="I822" i="40" s="1"/>
  <c r="K822" i="40"/>
  <c r="G822" i="40"/>
  <c r="H822" i="40" s="1"/>
  <c r="F822" i="40"/>
  <c r="D822" i="40"/>
  <c r="A822" i="40"/>
  <c r="A823" i="40" s="1"/>
  <c r="A824" i="40" s="1"/>
  <c r="A825" i="40" s="1"/>
  <c r="A826" i="40" s="1"/>
  <c r="A827" i="40" s="1"/>
  <c r="A828" i="40" s="1"/>
  <c r="A829" i="40" s="1"/>
  <c r="A830" i="40" s="1"/>
  <c r="A831" i="40" s="1"/>
  <c r="A832" i="40" s="1"/>
  <c r="A833" i="40" s="1"/>
  <c r="A834" i="40" s="1"/>
  <c r="A835" i="40" s="1"/>
  <c r="A836" i="40" s="1"/>
  <c r="A837" i="40" s="1"/>
  <c r="A838" i="40" s="1"/>
  <c r="A839" i="40" s="1"/>
  <c r="A840" i="40" s="1"/>
  <c r="A841" i="40" s="1"/>
  <c r="A842" i="40" s="1"/>
  <c r="A843" i="40" s="1"/>
  <c r="A844" i="40" s="1"/>
  <c r="A845" i="40" s="1"/>
  <c r="A846" i="40" s="1"/>
  <c r="A847" i="40" s="1"/>
  <c r="A848" i="40" s="1"/>
  <c r="A849" i="40" s="1"/>
  <c r="A850" i="40" s="1"/>
  <c r="A851" i="40" s="1"/>
  <c r="A852" i="40" s="1"/>
  <c r="A853" i="40" s="1"/>
  <c r="A854" i="40" s="1"/>
  <c r="A855" i="40" s="1"/>
  <c r="A856" i="40" s="1"/>
  <c r="AL821" i="40"/>
  <c r="AK821" i="40"/>
  <c r="AJ821" i="40"/>
  <c r="AI821" i="40"/>
  <c r="AH821" i="40"/>
  <c r="AG821" i="40"/>
  <c r="AF821" i="40"/>
  <c r="AE821" i="40"/>
  <c r="AD821" i="40"/>
  <c r="AC821" i="40"/>
  <c r="AB821" i="40"/>
  <c r="AA821" i="40"/>
  <c r="Z821" i="40"/>
  <c r="K821" i="40"/>
  <c r="H821" i="40"/>
  <c r="G821" i="40"/>
  <c r="F821" i="40"/>
  <c r="D821" i="40"/>
  <c r="R813" i="40"/>
  <c r="L813" i="40"/>
  <c r="Q812" i="40"/>
  <c r="P812" i="40"/>
  <c r="Q811" i="40"/>
  <c r="P811" i="40"/>
  <c r="Q810" i="40"/>
  <c r="P810" i="40"/>
  <c r="AM809" i="40"/>
  <c r="I809" i="40" s="1"/>
  <c r="Q809" i="40"/>
  <c r="P809" i="40"/>
  <c r="H809" i="40"/>
  <c r="E809" i="40"/>
  <c r="R808" i="40"/>
  <c r="L808" i="40"/>
  <c r="Q807" i="40"/>
  <c r="P807" i="40"/>
  <c r="Q806" i="40"/>
  <c r="P806" i="40"/>
  <c r="Q805" i="40"/>
  <c r="P805" i="40"/>
  <c r="AM804" i="40"/>
  <c r="Q804" i="40"/>
  <c r="P804" i="40"/>
  <c r="I804" i="40"/>
  <c r="J804" i="40" s="1"/>
  <c r="H804" i="40"/>
  <c r="E804" i="40"/>
  <c r="R803" i="40"/>
  <c r="L803" i="40"/>
  <c r="Q802" i="40"/>
  <c r="P802" i="40"/>
  <c r="Q801" i="40"/>
  <c r="P801" i="40"/>
  <c r="Q800" i="40"/>
  <c r="P800" i="40"/>
  <c r="AM799" i="40"/>
  <c r="I799" i="40" s="1"/>
  <c r="Q799" i="40"/>
  <c r="P799" i="40"/>
  <c r="H799" i="40"/>
  <c r="E799" i="40"/>
  <c r="R798" i="40"/>
  <c r="L798" i="40"/>
  <c r="Q797" i="40"/>
  <c r="P797" i="40"/>
  <c r="Q796" i="40"/>
  <c r="P796" i="40"/>
  <c r="Q795" i="40"/>
  <c r="P795" i="40"/>
  <c r="AM794" i="40"/>
  <c r="I794" i="40" s="1"/>
  <c r="Q794" i="40"/>
  <c r="P794" i="40"/>
  <c r="H794" i="40"/>
  <c r="E794" i="40"/>
  <c r="A794" i="40"/>
  <c r="A799" i="40" s="1"/>
  <c r="R793" i="40"/>
  <c r="L793" i="40"/>
  <c r="Q792" i="40"/>
  <c r="P792" i="40"/>
  <c r="Q791" i="40"/>
  <c r="P791" i="40"/>
  <c r="Q790" i="40"/>
  <c r="P790" i="40"/>
  <c r="AM789" i="40"/>
  <c r="I789" i="40" s="1"/>
  <c r="Q789" i="40"/>
  <c r="P789" i="40"/>
  <c r="H789" i="40"/>
  <c r="E789" i="40"/>
  <c r="AB783" i="40"/>
  <c r="AM783" i="40" s="1"/>
  <c r="I783" i="40" s="1"/>
  <c r="Q783" i="40"/>
  <c r="P783" i="40"/>
  <c r="H783" i="40"/>
  <c r="E783" i="40"/>
  <c r="AB782" i="40"/>
  <c r="AM782" i="40" s="1"/>
  <c r="I782" i="40" s="1"/>
  <c r="J782" i="40" s="1"/>
  <c r="K782" i="40" s="1"/>
  <c r="Q782" i="40"/>
  <c r="P782" i="40"/>
  <c r="H782" i="40"/>
  <c r="E782" i="40"/>
  <c r="AB781" i="40"/>
  <c r="AM781" i="40" s="1"/>
  <c r="I781" i="40" s="1"/>
  <c r="Q781" i="40"/>
  <c r="P781" i="40"/>
  <c r="J781" i="40"/>
  <c r="K781" i="40" s="1"/>
  <c r="H781" i="40"/>
  <c r="E781" i="40"/>
  <c r="AB780" i="40"/>
  <c r="AM780" i="40" s="1"/>
  <c r="I780" i="40" s="1"/>
  <c r="J780" i="40" s="1"/>
  <c r="Q780" i="40"/>
  <c r="P780" i="40"/>
  <c r="H780" i="40"/>
  <c r="E780" i="40"/>
  <c r="AB779" i="40"/>
  <c r="AM779" i="40" s="1"/>
  <c r="I779" i="40" s="1"/>
  <c r="Q779" i="40"/>
  <c r="P779" i="40"/>
  <c r="H779" i="40"/>
  <c r="E779" i="40"/>
  <c r="AB778" i="40"/>
  <c r="AM778" i="40" s="1"/>
  <c r="I778" i="40" s="1"/>
  <c r="J778" i="40" s="1"/>
  <c r="K778" i="40" s="1"/>
  <c r="Q778" i="40"/>
  <c r="P778" i="40"/>
  <c r="H778" i="40"/>
  <c r="E778" i="40"/>
  <c r="AB777" i="40"/>
  <c r="AM777" i="40" s="1"/>
  <c r="I777" i="40" s="1"/>
  <c r="J777" i="40" s="1"/>
  <c r="Q777" i="40"/>
  <c r="P777" i="40"/>
  <c r="H777" i="40"/>
  <c r="E777" i="40"/>
  <c r="R776" i="40"/>
  <c r="L776" i="40"/>
  <c r="Q775" i="40"/>
  <c r="P775" i="40"/>
  <c r="Q774" i="40"/>
  <c r="P774" i="40"/>
  <c r="Q773" i="40"/>
  <c r="P773" i="40"/>
  <c r="Q772" i="40"/>
  <c r="P772" i="40"/>
  <c r="Q771" i="40"/>
  <c r="P771" i="40"/>
  <c r="AB770" i="40"/>
  <c r="AM770" i="40" s="1"/>
  <c r="I770" i="40" s="1"/>
  <c r="W770" i="40"/>
  <c r="Q770" i="40"/>
  <c r="P770" i="40"/>
  <c r="H770" i="40"/>
  <c r="J770" i="40" s="1"/>
  <c r="E770" i="40"/>
  <c r="R769" i="40"/>
  <c r="P879" i="40" s="1"/>
  <c r="L769" i="40"/>
  <c r="Q768" i="40"/>
  <c r="P768" i="40"/>
  <c r="Q767" i="40"/>
  <c r="P767" i="40"/>
  <c r="Q766" i="40"/>
  <c r="P766" i="40"/>
  <c r="Q765" i="40"/>
  <c r="P765" i="40"/>
  <c r="Q764" i="40"/>
  <c r="P764" i="40"/>
  <c r="AB763" i="40"/>
  <c r="AM763" i="40" s="1"/>
  <c r="I763" i="40" s="1"/>
  <c r="J763" i="40" s="1"/>
  <c r="K763" i="40" s="1"/>
  <c r="W763" i="40"/>
  <c r="Q763" i="40"/>
  <c r="P763" i="40"/>
  <c r="H763" i="40"/>
  <c r="E763" i="40"/>
  <c r="R762" i="40"/>
  <c r="L762" i="40"/>
  <c r="P761" i="40"/>
  <c r="P760" i="40"/>
  <c r="Q759" i="40"/>
  <c r="P759" i="40"/>
  <c r="Q758" i="40"/>
  <c r="P758" i="40"/>
  <c r="Q757" i="40"/>
  <c r="P757" i="40"/>
  <c r="AB756" i="40"/>
  <c r="AM756" i="40" s="1"/>
  <c r="I756" i="40" s="1"/>
  <c r="W756" i="40"/>
  <c r="Q756" i="40"/>
  <c r="P756" i="40"/>
  <c r="H756" i="40"/>
  <c r="E756" i="40"/>
  <c r="R755" i="40"/>
  <c r="L755" i="40"/>
  <c r="Q754" i="40"/>
  <c r="P754" i="40"/>
  <c r="Q753" i="40"/>
  <c r="P753" i="40"/>
  <c r="Q752" i="40"/>
  <c r="P752" i="40"/>
  <c r="Q751" i="40"/>
  <c r="P751" i="40"/>
  <c r="Q750" i="40"/>
  <c r="P750" i="40"/>
  <c r="AM749" i="40"/>
  <c r="AB749" i="40"/>
  <c r="W749" i="40"/>
  <c r="Q749" i="40"/>
  <c r="P749" i="40"/>
  <c r="I749" i="40"/>
  <c r="H749" i="40"/>
  <c r="J749" i="40" s="1"/>
  <c r="E749" i="40"/>
  <c r="R748" i="40"/>
  <c r="L748" i="40"/>
  <c r="P747" i="40"/>
  <c r="P746" i="40"/>
  <c r="P745" i="40"/>
  <c r="P744" i="40"/>
  <c r="Q743" i="40"/>
  <c r="P743" i="40"/>
  <c r="AB742" i="40"/>
  <c r="AM742" i="40" s="1"/>
  <c r="W742" i="40"/>
  <c r="Q742" i="40"/>
  <c r="P742" i="40"/>
  <c r="I742" i="40"/>
  <c r="H742" i="40"/>
  <c r="E742" i="40"/>
  <c r="R741" i="40"/>
  <c r="L741" i="40"/>
  <c r="Q740" i="40"/>
  <c r="P740" i="40"/>
  <c r="Q739" i="40"/>
  <c r="P739" i="40"/>
  <c r="Q738" i="40"/>
  <c r="P738" i="40"/>
  <c r="Q737" i="40"/>
  <c r="P737" i="40"/>
  <c r="Q736" i="40"/>
  <c r="P736" i="40"/>
  <c r="AB735" i="40"/>
  <c r="AM735" i="40" s="1"/>
  <c r="I735" i="40" s="1"/>
  <c r="W735" i="40"/>
  <c r="Q735" i="40"/>
  <c r="P735" i="40"/>
  <c r="H735" i="40"/>
  <c r="E735" i="40"/>
  <c r="R734" i="40"/>
  <c r="L734" i="40"/>
  <c r="Q733" i="40"/>
  <c r="P733" i="40"/>
  <c r="Q732" i="40"/>
  <c r="P732" i="40"/>
  <c r="Q731" i="40"/>
  <c r="P731" i="40"/>
  <c r="Q730" i="40"/>
  <c r="P730" i="40"/>
  <c r="P729" i="40"/>
  <c r="AB728" i="40"/>
  <c r="AM728" i="40" s="1"/>
  <c r="I728" i="40" s="1"/>
  <c r="W728" i="40"/>
  <c r="Q728" i="40"/>
  <c r="P728" i="40"/>
  <c r="H728" i="40"/>
  <c r="E728" i="40"/>
  <c r="R727" i="40"/>
  <c r="L727" i="40"/>
  <c r="Q726" i="40"/>
  <c r="P726" i="40"/>
  <c r="Q725" i="40"/>
  <c r="P725" i="40"/>
  <c r="P724" i="40"/>
  <c r="P723" i="40"/>
  <c r="Q722" i="40"/>
  <c r="P722" i="40"/>
  <c r="AB721" i="40"/>
  <c r="AM721" i="40" s="1"/>
  <c r="I721" i="40" s="1"/>
  <c r="W721" i="40"/>
  <c r="Q721" i="40"/>
  <c r="P721" i="40"/>
  <c r="H721" i="40"/>
  <c r="E721" i="40"/>
  <c r="R720" i="40"/>
  <c r="L720" i="40"/>
  <c r="Q719" i="40"/>
  <c r="P719" i="40"/>
  <c r="Q718" i="40"/>
  <c r="P718" i="40"/>
  <c r="Q717" i="40"/>
  <c r="P717" i="40"/>
  <c r="Q716" i="40"/>
  <c r="P716" i="40"/>
  <c r="Q715" i="40"/>
  <c r="P715" i="40"/>
  <c r="AB714" i="40"/>
  <c r="AM714" i="40" s="1"/>
  <c r="I714" i="40" s="1"/>
  <c r="W714" i="40"/>
  <c r="Q714" i="40"/>
  <c r="P714" i="40"/>
  <c r="H714" i="40"/>
  <c r="E714" i="40"/>
  <c r="A714" i="40"/>
  <c r="A721" i="40" s="1"/>
  <c r="A728" i="40" s="1"/>
  <c r="A735" i="40" s="1"/>
  <c r="A742" i="40" s="1"/>
  <c r="A749" i="40" s="1"/>
  <c r="A756" i="40" s="1"/>
  <c r="A763" i="40" s="1"/>
  <c r="A770" i="40" s="1"/>
  <c r="A777" i="40" s="1"/>
  <c r="A778" i="40" s="1"/>
  <c r="A779" i="40" s="1"/>
  <c r="A780" i="40" s="1"/>
  <c r="A781" i="40" s="1"/>
  <c r="A782" i="40" s="1"/>
  <c r="A783" i="40" s="1"/>
  <c r="R713" i="40"/>
  <c r="L713" i="40"/>
  <c r="Q712" i="40"/>
  <c r="P712" i="40"/>
  <c r="P711" i="40"/>
  <c r="Q710" i="40"/>
  <c r="P710" i="40"/>
  <c r="Q709" i="40"/>
  <c r="P709" i="40"/>
  <c r="Q708" i="40"/>
  <c r="P708" i="40"/>
  <c r="AM707" i="40"/>
  <c r="I707" i="40" s="1"/>
  <c r="AB707" i="40"/>
  <c r="W707" i="40"/>
  <c r="Q707" i="40"/>
  <c r="P707" i="40"/>
  <c r="H707" i="40"/>
  <c r="E707" i="40"/>
  <c r="R705" i="40"/>
  <c r="L705" i="40"/>
  <c r="Q704" i="40"/>
  <c r="P704" i="40"/>
  <c r="Q703" i="40"/>
  <c r="P703" i="40"/>
  <c r="Q702" i="40"/>
  <c r="P702" i="40"/>
  <c r="Q701" i="40"/>
  <c r="P701" i="40"/>
  <c r="AB700" i="40"/>
  <c r="AM700" i="40" s="1"/>
  <c r="W700" i="40"/>
  <c r="Q700" i="40"/>
  <c r="P700" i="40"/>
  <c r="I700" i="40"/>
  <c r="H700" i="40"/>
  <c r="E700" i="40"/>
  <c r="R699" i="40"/>
  <c r="L699" i="40"/>
  <c r="Q698" i="40"/>
  <c r="P698" i="40"/>
  <c r="Q697" i="40"/>
  <c r="P697" i="40"/>
  <c r="Q696" i="40"/>
  <c r="P696" i="40"/>
  <c r="AB694" i="40"/>
  <c r="AM694" i="40" s="1"/>
  <c r="I694" i="40" s="1"/>
  <c r="W694" i="40"/>
  <c r="P694" i="40"/>
  <c r="H694" i="40"/>
  <c r="E694" i="40"/>
  <c r="R693" i="40"/>
  <c r="L693" i="40"/>
  <c r="Q692" i="40"/>
  <c r="P692" i="40"/>
  <c r="Q691" i="40"/>
  <c r="P691" i="40"/>
  <c r="Q690" i="40"/>
  <c r="P690" i="40"/>
  <c r="P689" i="40"/>
  <c r="AM688" i="40"/>
  <c r="AB688" i="40"/>
  <c r="W688" i="40"/>
  <c r="Q688" i="40"/>
  <c r="P688" i="40"/>
  <c r="I688" i="40"/>
  <c r="H688" i="40"/>
  <c r="J688" i="40" s="1"/>
  <c r="E688" i="40"/>
  <c r="R687" i="40"/>
  <c r="L687" i="40"/>
  <c r="Q686" i="40"/>
  <c r="P686" i="40"/>
  <c r="Q685" i="40"/>
  <c r="P685" i="40"/>
  <c r="P684" i="40"/>
  <c r="AB682" i="40"/>
  <c r="AM682" i="40" s="1"/>
  <c r="I682" i="40" s="1"/>
  <c r="W682" i="40"/>
  <c r="P682" i="40"/>
  <c r="H682" i="40"/>
  <c r="E682" i="40"/>
  <c r="R681" i="40"/>
  <c r="L681" i="40"/>
  <c r="P680" i="40"/>
  <c r="P679" i="40"/>
  <c r="P677" i="40"/>
  <c r="AB676" i="40"/>
  <c r="AM676" i="40" s="1"/>
  <c r="W676" i="40"/>
  <c r="Q676" i="40"/>
  <c r="P676" i="40"/>
  <c r="I676" i="40"/>
  <c r="H676" i="40"/>
  <c r="E676" i="40"/>
  <c r="R675" i="40"/>
  <c r="L675" i="40"/>
  <c r="Q674" i="40"/>
  <c r="P674" i="40"/>
  <c r="Q673" i="40"/>
  <c r="P673" i="40"/>
  <c r="Q672" i="40"/>
  <c r="P672" i="40"/>
  <c r="Q671" i="40"/>
  <c r="P671" i="40"/>
  <c r="AB670" i="40"/>
  <c r="AM670" i="40" s="1"/>
  <c r="I670" i="40" s="1"/>
  <c r="W670" i="40"/>
  <c r="Q670" i="40"/>
  <c r="P670" i="40"/>
  <c r="H670" i="40"/>
  <c r="E670" i="40"/>
  <c r="R669" i="40"/>
  <c r="L669" i="40"/>
  <c r="Q668" i="40"/>
  <c r="P668" i="40"/>
  <c r="Q667" i="40"/>
  <c r="P667" i="40"/>
  <c r="Q666" i="40"/>
  <c r="P666" i="40"/>
  <c r="Q665" i="40"/>
  <c r="P665" i="40"/>
  <c r="AM664" i="40"/>
  <c r="I664" i="40" s="1"/>
  <c r="J664" i="40" s="1"/>
  <c r="K664" i="40" s="1"/>
  <c r="AB664" i="40"/>
  <c r="W664" i="40"/>
  <c r="Q664" i="40"/>
  <c r="P664" i="40"/>
  <c r="H664" i="40"/>
  <c r="E664" i="40"/>
  <c r="R663" i="40"/>
  <c r="L663" i="40"/>
  <c r="Q662" i="40"/>
  <c r="P662" i="40"/>
  <c r="Q661" i="40"/>
  <c r="P661" i="40"/>
  <c r="P660" i="40"/>
  <c r="AB658" i="40"/>
  <c r="AM658" i="40" s="1"/>
  <c r="W658" i="40"/>
  <c r="I658" i="40"/>
  <c r="J658" i="40" s="1"/>
  <c r="H658" i="40"/>
  <c r="E658" i="40"/>
  <c r="R657" i="40"/>
  <c r="L657" i="40"/>
  <c r="Q656" i="40"/>
  <c r="P656" i="40"/>
  <c r="Q655" i="40"/>
  <c r="P655" i="40"/>
  <c r="Q654" i="40"/>
  <c r="P654" i="40"/>
  <c r="Q653" i="40"/>
  <c r="P653" i="40"/>
  <c r="AB652" i="40"/>
  <c r="AM652" i="40" s="1"/>
  <c r="I652" i="40" s="1"/>
  <c r="W652" i="40"/>
  <c r="Q652" i="40"/>
  <c r="P652" i="40"/>
  <c r="H652" i="40"/>
  <c r="E652" i="40"/>
  <c r="R651" i="40"/>
  <c r="L651" i="40"/>
  <c r="Q650" i="40"/>
  <c r="P650" i="40"/>
  <c r="Q649" i="40"/>
  <c r="P649" i="40"/>
  <c r="Q648" i="40"/>
  <c r="P648" i="40"/>
  <c r="Q647" i="40"/>
  <c r="P647" i="40"/>
  <c r="AM646" i="40"/>
  <c r="I646" i="40" s="1"/>
  <c r="AB646" i="40"/>
  <c r="W646" i="40"/>
  <c r="Q646" i="40"/>
  <c r="P646" i="40"/>
  <c r="H646" i="40"/>
  <c r="E646" i="40"/>
  <c r="R645" i="40"/>
  <c r="L645" i="40"/>
  <c r="Q644" i="40"/>
  <c r="P644" i="40"/>
  <c r="Q643" i="40"/>
  <c r="P643" i="40"/>
  <c r="Q642" i="40"/>
  <c r="P642" i="40"/>
  <c r="Q641" i="40"/>
  <c r="P641" i="40"/>
  <c r="AB640" i="40"/>
  <c r="AM640" i="40" s="1"/>
  <c r="I640" i="40" s="1"/>
  <c r="W640" i="40"/>
  <c r="P640" i="40"/>
  <c r="J640" i="40"/>
  <c r="H640" i="40"/>
  <c r="E640" i="40"/>
  <c r="A640" i="40"/>
  <c r="A646" i="40" s="1"/>
  <c r="A652" i="40" s="1"/>
  <c r="A658" i="40" s="1"/>
  <c r="A664" i="40" s="1"/>
  <c r="A670" i="40" s="1"/>
  <c r="A676" i="40" s="1"/>
  <c r="A682" i="40" s="1"/>
  <c r="A688" i="40" s="1"/>
  <c r="A694" i="40" s="1"/>
  <c r="A700" i="40" s="1"/>
  <c r="R639" i="40"/>
  <c r="L639" i="40"/>
  <c r="Q638" i="40"/>
  <c r="P638" i="40"/>
  <c r="Q637" i="40"/>
  <c r="P637" i="40"/>
  <c r="P636" i="40"/>
  <c r="P635" i="40"/>
  <c r="AB634" i="40"/>
  <c r="AM634" i="40" s="1"/>
  <c r="W634" i="40"/>
  <c r="P634" i="40"/>
  <c r="I634" i="40"/>
  <c r="H634" i="40"/>
  <c r="E634" i="40"/>
  <c r="R632" i="40"/>
  <c r="L632" i="40"/>
  <c r="Q631" i="40"/>
  <c r="P631" i="40"/>
  <c r="Q630" i="40"/>
  <c r="P630" i="40"/>
  <c r="Q629" i="40"/>
  <c r="P629" i="40"/>
  <c r="Q628" i="40"/>
  <c r="P628" i="40"/>
  <c r="AB627" i="40"/>
  <c r="AM627" i="40" s="1"/>
  <c r="I627" i="40" s="1"/>
  <c r="Q627" i="40"/>
  <c r="P627" i="40"/>
  <c r="H627" i="40"/>
  <c r="AW627" i="40" s="1"/>
  <c r="E627" i="40"/>
  <c r="R626" i="40"/>
  <c r="L626" i="40"/>
  <c r="Q625" i="40"/>
  <c r="P625" i="40"/>
  <c r="Q624" i="40"/>
  <c r="P624" i="40"/>
  <c r="Q623" i="40"/>
  <c r="P623" i="40"/>
  <c r="Q622" i="40"/>
  <c r="P622" i="40"/>
  <c r="AW621" i="40"/>
  <c r="AB621" i="40"/>
  <c r="AM621" i="40" s="1"/>
  <c r="I621" i="40" s="1"/>
  <c r="Q621" i="40"/>
  <c r="P621" i="40"/>
  <c r="H621" i="40"/>
  <c r="J621" i="40" s="1"/>
  <c r="K621" i="40" s="1"/>
  <c r="E621" i="40"/>
  <c r="R620" i="40"/>
  <c r="L620" i="40"/>
  <c r="Q619" i="40"/>
  <c r="P619" i="40"/>
  <c r="Q618" i="40"/>
  <c r="P618" i="40"/>
  <c r="Q617" i="40"/>
  <c r="P617" i="40"/>
  <c r="Q616" i="40"/>
  <c r="P616" i="40"/>
  <c r="AB615" i="40"/>
  <c r="AM615" i="40" s="1"/>
  <c r="I615" i="40" s="1"/>
  <c r="Q615" i="40"/>
  <c r="P615" i="40"/>
  <c r="H615" i="40"/>
  <c r="AW615" i="40" s="1"/>
  <c r="E615" i="40"/>
  <c r="R614" i="40"/>
  <c r="L614" i="40"/>
  <c r="P613" i="40"/>
  <c r="P612" i="40"/>
  <c r="P611" i="40"/>
  <c r="P610" i="40"/>
  <c r="AW609" i="40"/>
  <c r="AB609" i="40"/>
  <c r="AM609" i="40" s="1"/>
  <c r="I609" i="40" s="1"/>
  <c r="P609" i="40"/>
  <c r="H609" i="40"/>
  <c r="E609" i="40"/>
  <c r="R608" i="40"/>
  <c r="L608" i="40"/>
  <c r="Q607" i="40"/>
  <c r="P607" i="40"/>
  <c r="Q606" i="40"/>
  <c r="P606" i="40"/>
  <c r="Q605" i="40"/>
  <c r="P605" i="40"/>
  <c r="Q604" i="40"/>
  <c r="P604" i="40"/>
  <c r="AB603" i="40"/>
  <c r="AM603" i="40" s="1"/>
  <c r="I603" i="40" s="1"/>
  <c r="P603" i="40"/>
  <c r="H603" i="40"/>
  <c r="AW603" i="40" s="1"/>
  <c r="E603" i="40"/>
  <c r="R602" i="40"/>
  <c r="L602" i="40"/>
  <c r="Q601" i="40"/>
  <c r="P601" i="40"/>
  <c r="Q600" i="40"/>
  <c r="P600" i="40"/>
  <c r="Q599" i="40"/>
  <c r="P599" i="40"/>
  <c r="P598" i="40"/>
  <c r="AM597" i="40"/>
  <c r="I597" i="40" s="1"/>
  <c r="AB597" i="40"/>
  <c r="Q597" i="40"/>
  <c r="P597" i="40"/>
  <c r="H597" i="40"/>
  <c r="E597" i="40"/>
  <c r="R596" i="40"/>
  <c r="L596" i="40"/>
  <c r="Q595" i="40"/>
  <c r="P595" i="40"/>
  <c r="Q594" i="40"/>
  <c r="P594" i="40"/>
  <c r="Q593" i="40"/>
  <c r="P593" i="40"/>
  <c r="P592" i="40"/>
  <c r="AM591" i="40"/>
  <c r="I591" i="40" s="1"/>
  <c r="AB591" i="40"/>
  <c r="P591" i="40"/>
  <c r="H591" i="40"/>
  <c r="E591" i="40"/>
  <c r="R590" i="40"/>
  <c r="L590" i="40"/>
  <c r="Q589" i="40"/>
  <c r="P589" i="40"/>
  <c r="Q588" i="40"/>
  <c r="P588" i="40"/>
  <c r="Q587" i="40"/>
  <c r="P587" i="40"/>
  <c r="Q586" i="40"/>
  <c r="P586" i="40"/>
  <c r="AB585" i="40"/>
  <c r="AM585" i="40" s="1"/>
  <c r="I585" i="40" s="1"/>
  <c r="Q585" i="40"/>
  <c r="P585" i="40"/>
  <c r="H585" i="40"/>
  <c r="AW585" i="40" s="1"/>
  <c r="E585" i="40"/>
  <c r="R584" i="40"/>
  <c r="L584" i="40"/>
  <c r="P583" i="40"/>
  <c r="P580" i="40"/>
  <c r="AW579" i="40"/>
  <c r="AM579" i="40"/>
  <c r="I579" i="40" s="1"/>
  <c r="AB579" i="40"/>
  <c r="H579" i="40"/>
  <c r="E579" i="40"/>
  <c r="R578" i="40"/>
  <c r="L578" i="40"/>
  <c r="Q577" i="40"/>
  <c r="P577" i="40"/>
  <c r="Q576" i="40"/>
  <c r="P576" i="40"/>
  <c r="Q575" i="40"/>
  <c r="P575" i="40"/>
  <c r="Q574" i="40"/>
  <c r="P574" i="40"/>
  <c r="AB573" i="40"/>
  <c r="AM573" i="40" s="1"/>
  <c r="I573" i="40" s="1"/>
  <c r="P573" i="40"/>
  <c r="H573" i="40"/>
  <c r="E573" i="40"/>
  <c r="R572" i="40"/>
  <c r="L572" i="40"/>
  <c r="Q571" i="40"/>
  <c r="P571" i="40"/>
  <c r="D571" i="40"/>
  <c r="D572" i="40" s="1"/>
  <c r="Q570" i="40"/>
  <c r="P570" i="40"/>
  <c r="Q569" i="40"/>
  <c r="P569" i="40"/>
  <c r="Q568" i="40"/>
  <c r="P568" i="40"/>
  <c r="AW567" i="40"/>
  <c r="AM567" i="40"/>
  <c r="I567" i="40" s="1"/>
  <c r="AB567" i="40"/>
  <c r="H567" i="40"/>
  <c r="E567" i="40"/>
  <c r="R566" i="40"/>
  <c r="L566" i="40"/>
  <c r="D566" i="40"/>
  <c r="Q565" i="40"/>
  <c r="P565" i="40"/>
  <c r="D565" i="40"/>
  <c r="Q564" i="40"/>
  <c r="P564" i="40"/>
  <c r="Q563" i="40"/>
  <c r="P563" i="40"/>
  <c r="Q562" i="40"/>
  <c r="P562" i="40"/>
  <c r="AB561" i="40"/>
  <c r="AM561" i="40" s="1"/>
  <c r="I561" i="40" s="1"/>
  <c r="H561" i="40"/>
  <c r="AW561" i="40" s="1"/>
  <c r="E561" i="40"/>
  <c r="R560" i="40"/>
  <c r="L560" i="40"/>
  <c r="Q559" i="40"/>
  <c r="P559" i="40"/>
  <c r="P558" i="40"/>
  <c r="P557" i="40"/>
  <c r="AW555" i="40"/>
  <c r="AM555" i="40"/>
  <c r="I555" i="40" s="1"/>
  <c r="AB555" i="40"/>
  <c r="H555" i="40"/>
  <c r="E555" i="40"/>
  <c r="R554" i="40"/>
  <c r="P843" i="40" s="1"/>
  <c r="L554" i="40"/>
  <c r="P553" i="40"/>
  <c r="P552" i="40"/>
  <c r="P551" i="40"/>
  <c r="P550" i="40"/>
  <c r="AB549" i="40"/>
  <c r="AM549" i="40" s="1"/>
  <c r="I549" i="40" s="1"/>
  <c r="P549" i="40"/>
  <c r="H549" i="40"/>
  <c r="AW549" i="40" s="1"/>
  <c r="E549" i="40"/>
  <c r="R548" i="40"/>
  <c r="L548" i="40"/>
  <c r="Q547" i="40"/>
  <c r="P547" i="40"/>
  <c r="Q546" i="40"/>
  <c r="P546" i="40"/>
  <c r="Q545" i="40"/>
  <c r="P545" i="40"/>
  <c r="Q544" i="40"/>
  <c r="P544" i="40"/>
  <c r="AB543" i="40"/>
  <c r="AM543" i="40" s="1"/>
  <c r="I543" i="40" s="1"/>
  <c r="Q543" i="40"/>
  <c r="P543" i="40"/>
  <c r="H543" i="40"/>
  <c r="AW543" i="40" s="1"/>
  <c r="E543" i="40"/>
  <c r="R542" i="40"/>
  <c r="P841" i="40" s="1"/>
  <c r="L542" i="40"/>
  <c r="Q541" i="40"/>
  <c r="P541" i="40"/>
  <c r="P540" i="40"/>
  <c r="P539" i="40"/>
  <c r="P538" i="40"/>
  <c r="AB537" i="40"/>
  <c r="AM537" i="40" s="1"/>
  <c r="I537" i="40" s="1"/>
  <c r="P537" i="40"/>
  <c r="H537" i="40"/>
  <c r="E537" i="40"/>
  <c r="R536" i="40"/>
  <c r="L536" i="40"/>
  <c r="Q535" i="40"/>
  <c r="P535" i="40"/>
  <c r="P532" i="40"/>
  <c r="AB531" i="40"/>
  <c r="AM531" i="40" s="1"/>
  <c r="I531" i="40" s="1"/>
  <c r="P531" i="40"/>
  <c r="H531" i="40"/>
  <c r="J531" i="40" s="1"/>
  <c r="E531" i="40"/>
  <c r="R530" i="40"/>
  <c r="L530" i="40"/>
  <c r="Q529" i="40"/>
  <c r="P529" i="40"/>
  <c r="Q528" i="40"/>
  <c r="P528" i="40"/>
  <c r="P527" i="40"/>
  <c r="P526" i="40"/>
  <c r="AM525" i="40"/>
  <c r="I525" i="40" s="1"/>
  <c r="AB525" i="40"/>
  <c r="P525" i="40"/>
  <c r="H525" i="40"/>
  <c r="AW525" i="40" s="1"/>
  <c r="E525" i="40"/>
  <c r="R524" i="40"/>
  <c r="L524" i="40"/>
  <c r="Q523" i="40"/>
  <c r="P523" i="40"/>
  <c r="Q522" i="40"/>
  <c r="P522" i="40"/>
  <c r="Q521" i="40"/>
  <c r="P521" i="40"/>
  <c r="Q520" i="40"/>
  <c r="P520" i="40"/>
  <c r="AM519" i="40"/>
  <c r="I519" i="40" s="1"/>
  <c r="AB519" i="40"/>
  <c r="Q519" i="40"/>
  <c r="P519" i="40"/>
  <c r="H519" i="40"/>
  <c r="E519" i="40"/>
  <c r="R518" i="40"/>
  <c r="L518" i="40"/>
  <c r="Q517" i="40"/>
  <c r="P517" i="40"/>
  <c r="Q516" i="40"/>
  <c r="P516" i="40"/>
  <c r="Q515" i="40"/>
  <c r="P515" i="40"/>
  <c r="Q514" i="40"/>
  <c r="P514" i="40"/>
  <c r="AB513" i="40"/>
  <c r="AM513" i="40" s="1"/>
  <c r="Q513" i="40"/>
  <c r="P513" i="40"/>
  <c r="I513" i="40"/>
  <c r="H513" i="40"/>
  <c r="AW513" i="40" s="1"/>
  <c r="E513" i="40"/>
  <c r="R512" i="40"/>
  <c r="L512" i="40"/>
  <c r="Q511" i="40"/>
  <c r="P511" i="40"/>
  <c r="Q510" i="40"/>
  <c r="P510" i="40"/>
  <c r="P509" i="40"/>
  <c r="AB507" i="40"/>
  <c r="AM507" i="40" s="1"/>
  <c r="I507" i="40" s="1"/>
  <c r="H507" i="40"/>
  <c r="AW507" i="40" s="1"/>
  <c r="E507" i="40"/>
  <c r="R506" i="40"/>
  <c r="L506" i="40"/>
  <c r="Q505" i="40"/>
  <c r="P505" i="40"/>
  <c r="Q504" i="40"/>
  <c r="P504" i="40"/>
  <c r="Q503" i="40"/>
  <c r="P503" i="40"/>
  <c r="Q502" i="40"/>
  <c r="P502" i="40"/>
  <c r="AB501" i="40"/>
  <c r="AM501" i="40" s="1"/>
  <c r="I501" i="40" s="1"/>
  <c r="Q501" i="40"/>
  <c r="P501" i="40"/>
  <c r="H501" i="40"/>
  <c r="E501" i="40"/>
  <c r="R500" i="40"/>
  <c r="L500" i="40"/>
  <c r="Q499" i="40"/>
  <c r="P499" i="40"/>
  <c r="Q498" i="40"/>
  <c r="P498" i="40"/>
  <c r="Q497" i="40"/>
  <c r="P497" i="40"/>
  <c r="Q496" i="40"/>
  <c r="P496" i="40"/>
  <c r="AW495" i="40"/>
  <c r="AB495" i="40"/>
  <c r="AM495" i="40" s="1"/>
  <c r="I495" i="40" s="1"/>
  <c r="Q495" i="40"/>
  <c r="P495" i="40"/>
  <c r="H495" i="40"/>
  <c r="E495" i="40"/>
  <c r="R494" i="40"/>
  <c r="L494" i="40"/>
  <c r="Q493" i="40"/>
  <c r="P493" i="40"/>
  <c r="Q492" i="40"/>
  <c r="P492" i="40"/>
  <c r="P490" i="40"/>
  <c r="AM489" i="40"/>
  <c r="I489" i="40" s="1"/>
  <c r="AB489" i="40"/>
  <c r="P489" i="40"/>
  <c r="H489" i="40"/>
  <c r="AW489" i="40" s="1"/>
  <c r="E489" i="40"/>
  <c r="R488" i="40"/>
  <c r="L488" i="40"/>
  <c r="Q487" i="40"/>
  <c r="P487" i="40"/>
  <c r="Q486" i="40"/>
  <c r="P486" i="40"/>
  <c r="Q485" i="40"/>
  <c r="P485" i="40"/>
  <c r="Q484" i="40"/>
  <c r="P484" i="40"/>
  <c r="AM483" i="40"/>
  <c r="I483" i="40" s="1"/>
  <c r="AB483" i="40"/>
  <c r="Q483" i="40"/>
  <c r="P483" i="40"/>
  <c r="H483" i="40"/>
  <c r="E483" i="40"/>
  <c r="R482" i="40"/>
  <c r="P831" i="40" s="1"/>
  <c r="L482" i="40"/>
  <c r="P481" i="40"/>
  <c r="P480" i="40"/>
  <c r="P479" i="40"/>
  <c r="AW477" i="40"/>
  <c r="AB477" i="40"/>
  <c r="AM477" i="40" s="1"/>
  <c r="I477" i="40" s="1"/>
  <c r="H477" i="40"/>
  <c r="E477" i="40"/>
  <c r="R476" i="40"/>
  <c r="L476" i="40"/>
  <c r="P475" i="40"/>
  <c r="P474" i="40"/>
  <c r="P473" i="40"/>
  <c r="P472" i="40"/>
  <c r="AW471" i="40"/>
  <c r="AB471" i="40"/>
  <c r="AM471" i="40" s="1"/>
  <c r="I471" i="40" s="1"/>
  <c r="J471" i="40" s="1"/>
  <c r="K471" i="40" s="1"/>
  <c r="P471" i="40"/>
  <c r="H471" i="40"/>
  <c r="E471" i="40"/>
  <c r="R470" i="40"/>
  <c r="L470" i="40"/>
  <c r="Q469" i="40"/>
  <c r="P469" i="40"/>
  <c r="Q468" i="40"/>
  <c r="P468" i="40"/>
  <c r="Q467" i="40"/>
  <c r="P467" i="40"/>
  <c r="Q466" i="40"/>
  <c r="P466" i="40"/>
  <c r="AB465" i="40"/>
  <c r="AM465" i="40" s="1"/>
  <c r="I465" i="40" s="1"/>
  <c r="P465" i="40"/>
  <c r="H465" i="40"/>
  <c r="AW465" i="40" s="1"/>
  <c r="E465" i="40"/>
  <c r="R464" i="40"/>
  <c r="L464" i="40"/>
  <c r="Q463" i="40"/>
  <c r="P463" i="40"/>
  <c r="Q462" i="40"/>
  <c r="P462" i="40"/>
  <c r="Q461" i="40"/>
  <c r="P461" i="40"/>
  <c r="Q460" i="40"/>
  <c r="P460" i="40"/>
  <c r="AW459" i="40"/>
  <c r="AB459" i="40"/>
  <c r="AM459" i="40" s="1"/>
  <c r="I459" i="40" s="1"/>
  <c r="J459" i="40" s="1"/>
  <c r="K459" i="40" s="1"/>
  <c r="P459" i="40"/>
  <c r="H459" i="40"/>
  <c r="E459" i="40"/>
  <c r="R458" i="40"/>
  <c r="L458" i="40"/>
  <c r="AB453" i="40"/>
  <c r="AM453" i="40" s="1"/>
  <c r="I453" i="40" s="1"/>
  <c r="H453" i="40"/>
  <c r="AW453" i="40" s="1"/>
  <c r="E453" i="40"/>
  <c r="R452" i="40"/>
  <c r="L452" i="40"/>
  <c r="Q451" i="40"/>
  <c r="P451" i="40"/>
  <c r="Q450" i="40"/>
  <c r="P450" i="40"/>
  <c r="Q449" i="40"/>
  <c r="P449" i="40"/>
  <c r="P448" i="40"/>
  <c r="AM447" i="40"/>
  <c r="I447" i="40" s="1"/>
  <c r="AB447" i="40"/>
  <c r="P447" i="40"/>
  <c r="H447" i="40"/>
  <c r="E447" i="40"/>
  <c r="R446" i="40"/>
  <c r="L446" i="40"/>
  <c r="Q445" i="40"/>
  <c r="P445" i="40"/>
  <c r="P444" i="40"/>
  <c r="P443" i="40"/>
  <c r="P442" i="40"/>
  <c r="AB441" i="40"/>
  <c r="AM441" i="40" s="1"/>
  <c r="I441" i="40" s="1"/>
  <c r="H441" i="40"/>
  <c r="AW441" i="40" s="1"/>
  <c r="E441" i="40"/>
  <c r="R440" i="40"/>
  <c r="L440" i="40"/>
  <c r="Q439" i="40"/>
  <c r="P439" i="40"/>
  <c r="Q438" i="40"/>
  <c r="P438" i="40"/>
  <c r="P437" i="40"/>
  <c r="P436" i="40"/>
  <c r="AM435" i="40"/>
  <c r="I435" i="40" s="1"/>
  <c r="AB435" i="40"/>
  <c r="H435" i="40"/>
  <c r="AW435" i="40" s="1"/>
  <c r="E435" i="40"/>
  <c r="R434" i="40"/>
  <c r="L434" i="40"/>
  <c r="Q433" i="40"/>
  <c r="P433" i="40"/>
  <c r="Q432" i="40"/>
  <c r="P432" i="40"/>
  <c r="P431" i="40"/>
  <c r="AB429" i="40"/>
  <c r="AM429" i="40" s="1"/>
  <c r="I429" i="40" s="1"/>
  <c r="H429" i="40"/>
  <c r="AW429" i="40" s="1"/>
  <c r="E429" i="40"/>
  <c r="R428" i="40"/>
  <c r="P822" i="40" s="1"/>
  <c r="L428" i="40"/>
  <c r="P427" i="40"/>
  <c r="P426" i="40"/>
  <c r="P425" i="40"/>
  <c r="AW423" i="40"/>
  <c r="AB423" i="40"/>
  <c r="AM423" i="40" s="1"/>
  <c r="I423" i="40" s="1"/>
  <c r="J423" i="40" s="1"/>
  <c r="K423" i="40" s="1"/>
  <c r="H423" i="40"/>
  <c r="E423" i="40"/>
  <c r="A423" i="40"/>
  <c r="A429" i="40" s="1"/>
  <c r="A435" i="40" s="1"/>
  <c r="A441" i="40" s="1"/>
  <c r="A447" i="40" s="1"/>
  <c r="A453" i="40" s="1"/>
  <c r="A459" i="40" s="1"/>
  <c r="A465" i="40" s="1"/>
  <c r="A471" i="40" s="1"/>
  <c r="A477" i="40" s="1"/>
  <c r="A483" i="40" s="1"/>
  <c r="A489" i="40" s="1"/>
  <c r="A495" i="40" s="1"/>
  <c r="A501" i="40" s="1"/>
  <c r="A507" i="40" s="1"/>
  <c r="A513" i="40" s="1"/>
  <c r="A519" i="40" s="1"/>
  <c r="A525" i="40" s="1"/>
  <c r="A531" i="40" s="1"/>
  <c r="A537" i="40" s="1"/>
  <c r="A543" i="40" s="1"/>
  <c r="A549" i="40" s="1"/>
  <c r="A555" i="40" s="1"/>
  <c r="A561" i="40" s="1"/>
  <c r="A567" i="40" s="1"/>
  <c r="A573" i="40" s="1"/>
  <c r="A579" i="40" s="1"/>
  <c r="A585" i="40" s="1"/>
  <c r="A591" i="40" s="1"/>
  <c r="A597" i="40" s="1"/>
  <c r="A603" i="40" s="1"/>
  <c r="A609" i="40" s="1"/>
  <c r="A615" i="40" s="1"/>
  <c r="A621" i="40" s="1"/>
  <c r="A627" i="40" s="1"/>
  <c r="R422" i="40"/>
  <c r="L422" i="40"/>
  <c r="Q421" i="40"/>
  <c r="P421" i="40"/>
  <c r="Q420" i="40"/>
  <c r="P420" i="40"/>
  <c r="P419" i="40"/>
  <c r="P418" i="40"/>
  <c r="AB417" i="40"/>
  <c r="AM417" i="40" s="1"/>
  <c r="I417" i="40" s="1"/>
  <c r="P417" i="40"/>
  <c r="H417" i="40"/>
  <c r="E417" i="40"/>
  <c r="R409" i="40"/>
  <c r="L409" i="40"/>
  <c r="Q408" i="40"/>
  <c r="P408" i="40"/>
  <c r="Q407" i="40"/>
  <c r="P407" i="40"/>
  <c r="Q406" i="40"/>
  <c r="P406" i="40"/>
  <c r="AM405" i="40"/>
  <c r="J405" i="40" s="1"/>
  <c r="Q405" i="40"/>
  <c r="P405" i="40"/>
  <c r="G405" i="40"/>
  <c r="E897" i="40" s="1"/>
  <c r="R404" i="40"/>
  <c r="L404" i="40"/>
  <c r="Q403" i="40"/>
  <c r="P403" i="40"/>
  <c r="Q402" i="40"/>
  <c r="P402" i="40"/>
  <c r="Q401" i="40"/>
  <c r="P401" i="40"/>
  <c r="AM400" i="40"/>
  <c r="J400" i="40" s="1"/>
  <c r="Q400" i="40"/>
  <c r="P400" i="40"/>
  <c r="G400" i="40"/>
  <c r="E896" i="40" s="1"/>
  <c r="R399" i="40"/>
  <c r="L399" i="40"/>
  <c r="Q398" i="40"/>
  <c r="P398" i="40"/>
  <c r="Q397" i="40"/>
  <c r="P397" i="40"/>
  <c r="Q396" i="40"/>
  <c r="P396" i="40"/>
  <c r="AM395" i="40"/>
  <c r="J395" i="40" s="1"/>
  <c r="Q395" i="40"/>
  <c r="P395" i="40"/>
  <c r="G395" i="40"/>
  <c r="E895" i="40" s="1"/>
  <c r="R394" i="40"/>
  <c r="L394" i="40"/>
  <c r="Q393" i="40"/>
  <c r="P393" i="40"/>
  <c r="Q392" i="40"/>
  <c r="P392" i="40"/>
  <c r="Q391" i="40"/>
  <c r="P391" i="40"/>
  <c r="AM390" i="40"/>
  <c r="J390" i="40" s="1"/>
  <c r="Q390" i="40"/>
  <c r="P390" i="40"/>
  <c r="G390" i="40"/>
  <c r="R389" i="40"/>
  <c r="L389" i="40"/>
  <c r="Q388" i="40"/>
  <c r="P388" i="40"/>
  <c r="Q387" i="40"/>
  <c r="P387" i="40"/>
  <c r="Q386" i="40"/>
  <c r="P386" i="40"/>
  <c r="AM385" i="40"/>
  <c r="J385" i="40" s="1"/>
  <c r="K385" i="40" s="1"/>
  <c r="Q385" i="40"/>
  <c r="P385" i="40"/>
  <c r="G385" i="40"/>
  <c r="E893" i="40" s="1"/>
  <c r="AB379" i="40"/>
  <c r="AM379" i="40" s="1"/>
  <c r="J379" i="40" s="1"/>
  <c r="Q379" i="40"/>
  <c r="P379" i="40"/>
  <c r="G379" i="40"/>
  <c r="E887" i="40" s="1"/>
  <c r="AM378" i="40"/>
  <c r="J378" i="40" s="1"/>
  <c r="AB378" i="40"/>
  <c r="Q378" i="40"/>
  <c r="P378" i="40"/>
  <c r="G378" i="40"/>
  <c r="E886" i="40" s="1"/>
  <c r="AB377" i="40"/>
  <c r="AM377" i="40" s="1"/>
  <c r="Q377" i="40"/>
  <c r="P377" i="40"/>
  <c r="J377" i="40"/>
  <c r="G377" i="40"/>
  <c r="AB376" i="40"/>
  <c r="AM376" i="40" s="1"/>
  <c r="J376" i="40" s="1"/>
  <c r="Q376" i="40"/>
  <c r="P376" i="40"/>
  <c r="G376" i="40"/>
  <c r="E884" i="40" s="1"/>
  <c r="AM375" i="40"/>
  <c r="J375" i="40" s="1"/>
  <c r="K375" i="40" s="1"/>
  <c r="AB375" i="40"/>
  <c r="Q375" i="40"/>
  <c r="P375" i="40"/>
  <c r="G375" i="40"/>
  <c r="E883" i="40" s="1"/>
  <c r="AB374" i="40"/>
  <c r="AM374" i="40" s="1"/>
  <c r="J374" i="40" s="1"/>
  <c r="Q374" i="40"/>
  <c r="P374" i="40"/>
  <c r="G374" i="40"/>
  <c r="E882" i="40" s="1"/>
  <c r="AB373" i="40"/>
  <c r="AM373" i="40" s="1"/>
  <c r="J373" i="40" s="1"/>
  <c r="Q373" i="40"/>
  <c r="P373" i="40"/>
  <c r="G373" i="40"/>
  <c r="R372" i="40"/>
  <c r="L372" i="40"/>
  <c r="Q371" i="40"/>
  <c r="P371" i="40"/>
  <c r="Q370" i="40"/>
  <c r="P370" i="40"/>
  <c r="Q369" i="40"/>
  <c r="P369" i="40"/>
  <c r="Q367" i="40"/>
  <c r="P367" i="40"/>
  <c r="AB366" i="40"/>
  <c r="AM366" i="40" s="1"/>
  <c r="J366" i="40" s="1"/>
  <c r="Q366" i="40"/>
  <c r="P366" i="40"/>
  <c r="G366" i="40"/>
  <c r="E880" i="40" s="1"/>
  <c r="R365" i="40"/>
  <c r="L365" i="40"/>
  <c r="Q364" i="40"/>
  <c r="P364" i="40"/>
  <c r="Q363" i="40"/>
  <c r="P363" i="40"/>
  <c r="P361" i="40"/>
  <c r="P360" i="40"/>
  <c r="AB359" i="40"/>
  <c r="AM359" i="40" s="1"/>
  <c r="P359" i="40"/>
  <c r="J359" i="40"/>
  <c r="G359" i="40"/>
  <c r="R358" i="40"/>
  <c r="L358" i="40"/>
  <c r="Q357" i="40"/>
  <c r="P357" i="40"/>
  <c r="Q356" i="40"/>
  <c r="P356" i="40"/>
  <c r="Q355" i="40"/>
  <c r="P355" i="40"/>
  <c r="P353" i="40"/>
  <c r="AM352" i="40"/>
  <c r="J352" i="40" s="1"/>
  <c r="AB352" i="40"/>
  <c r="P352" i="40"/>
  <c r="G352" i="40"/>
  <c r="E878" i="40" s="1"/>
  <c r="R351" i="40"/>
  <c r="L351" i="40"/>
  <c r="Q350" i="40"/>
  <c r="P350" i="40"/>
  <c r="Q349" i="40"/>
  <c r="P349" i="40"/>
  <c r="Q348" i="40"/>
  <c r="P348" i="40"/>
  <c r="Q346" i="40"/>
  <c r="P346" i="40"/>
  <c r="AM345" i="40"/>
  <c r="J345" i="40" s="1"/>
  <c r="AB345" i="40"/>
  <c r="Q345" i="40"/>
  <c r="P345" i="40"/>
  <c r="G345" i="40"/>
  <c r="E877" i="40" s="1"/>
  <c r="R344" i="40"/>
  <c r="L344" i="40"/>
  <c r="Q343" i="40"/>
  <c r="P343" i="40"/>
  <c r="Q342" i="40"/>
  <c r="P342" i="40"/>
  <c r="Q341" i="40"/>
  <c r="P341" i="40"/>
  <c r="P340" i="40"/>
  <c r="P339" i="40"/>
  <c r="AB338" i="40"/>
  <c r="AM338" i="40" s="1"/>
  <c r="J338" i="40" s="1"/>
  <c r="Q338" i="40"/>
  <c r="P338" i="40"/>
  <c r="G338" i="40"/>
  <c r="E876" i="40" s="1"/>
  <c r="R337" i="40"/>
  <c r="L337" i="40"/>
  <c r="Q336" i="40"/>
  <c r="P336" i="40"/>
  <c r="Q335" i="40"/>
  <c r="P335" i="40"/>
  <c r="Q334" i="40"/>
  <c r="P334" i="40"/>
  <c r="Q333" i="40"/>
  <c r="P333" i="40"/>
  <c r="Q332" i="40"/>
  <c r="P332" i="40"/>
  <c r="AM331" i="40"/>
  <c r="J331" i="40" s="1"/>
  <c r="AB331" i="40"/>
  <c r="Q331" i="40"/>
  <c r="P331" i="40"/>
  <c r="G331" i="40"/>
  <c r="E875" i="40" s="1"/>
  <c r="R330" i="40"/>
  <c r="L330" i="40"/>
  <c r="Q329" i="40"/>
  <c r="P329" i="40"/>
  <c r="Q328" i="40"/>
  <c r="P328" i="40"/>
  <c r="Q327" i="40"/>
  <c r="P327" i="40"/>
  <c r="Q326" i="40"/>
  <c r="P326" i="40"/>
  <c r="Q325" i="40"/>
  <c r="P325" i="40"/>
  <c r="AB324" i="40"/>
  <c r="AM324" i="40" s="1"/>
  <c r="J324" i="40" s="1"/>
  <c r="Q324" i="40"/>
  <c r="P324" i="40"/>
  <c r="G324" i="40"/>
  <c r="E874" i="40" s="1"/>
  <c r="R323" i="40"/>
  <c r="P873" i="40" s="1"/>
  <c r="L323" i="40"/>
  <c r="Q322" i="40"/>
  <c r="P322" i="40"/>
  <c r="Q321" i="40"/>
  <c r="P321" i="40"/>
  <c r="Q320" i="40"/>
  <c r="P320" i="40"/>
  <c r="Q319" i="40"/>
  <c r="P319" i="40"/>
  <c r="P318" i="40"/>
  <c r="AB317" i="40"/>
  <c r="AM317" i="40" s="1"/>
  <c r="J317" i="40" s="1"/>
  <c r="P317" i="40"/>
  <c r="G317" i="40"/>
  <c r="E873" i="40" s="1"/>
  <c r="R316" i="40"/>
  <c r="L316" i="40"/>
  <c r="Q315" i="40"/>
  <c r="P315" i="40"/>
  <c r="Q314" i="40"/>
  <c r="P314" i="40"/>
  <c r="Q313" i="40"/>
  <c r="P313" i="40"/>
  <c r="Q312" i="40"/>
  <c r="P312" i="40"/>
  <c r="Q311" i="40"/>
  <c r="P311" i="40"/>
  <c r="AB310" i="40"/>
  <c r="AM310" i="40" s="1"/>
  <c r="J310" i="40" s="1"/>
  <c r="Q310" i="40"/>
  <c r="P310" i="40"/>
  <c r="G310" i="40"/>
  <c r="K310" i="40" s="1"/>
  <c r="A310" i="40"/>
  <c r="A317" i="40" s="1"/>
  <c r="A324" i="40" s="1"/>
  <c r="A331" i="40" s="1"/>
  <c r="A338" i="40" s="1"/>
  <c r="A345" i="40" s="1"/>
  <c r="A352" i="40" s="1"/>
  <c r="A359" i="40" s="1"/>
  <c r="A366" i="40" s="1"/>
  <c r="A373" i="40" s="1"/>
  <c r="A374" i="40" s="1"/>
  <c r="A375" i="40" s="1"/>
  <c r="A376" i="40" s="1"/>
  <c r="A377" i="40" s="1"/>
  <c r="A378" i="40" s="1"/>
  <c r="A379" i="40" s="1"/>
  <c r="R309" i="40"/>
  <c r="L309" i="40"/>
  <c r="Q308" i="40"/>
  <c r="P308" i="40"/>
  <c r="Q307" i="40"/>
  <c r="P307" i="40"/>
  <c r="Q306" i="40"/>
  <c r="P306" i="40"/>
  <c r="P305" i="40"/>
  <c r="P304" i="40"/>
  <c r="AB303" i="40"/>
  <c r="AM303" i="40" s="1"/>
  <c r="J303" i="40" s="1"/>
  <c r="G303" i="40"/>
  <c r="E871" i="40" s="1"/>
  <c r="R301" i="40"/>
  <c r="L301" i="40"/>
  <c r="Q300" i="40"/>
  <c r="P300" i="40"/>
  <c r="Q299" i="40"/>
  <c r="P299" i="40"/>
  <c r="Q298" i="40"/>
  <c r="P298" i="40"/>
  <c r="Q297" i="40"/>
  <c r="P297" i="40"/>
  <c r="AB296" i="40"/>
  <c r="AM296" i="40" s="1"/>
  <c r="J296" i="40" s="1"/>
  <c r="Q296" i="40"/>
  <c r="P296" i="40"/>
  <c r="G296" i="40"/>
  <c r="R295" i="40"/>
  <c r="L295" i="40"/>
  <c r="Q294" i="40"/>
  <c r="P294" i="40"/>
  <c r="Q293" i="40"/>
  <c r="P293" i="40"/>
  <c r="Q292" i="40"/>
  <c r="P292" i="40"/>
  <c r="Q291" i="40"/>
  <c r="P291" i="40"/>
  <c r="AB290" i="40"/>
  <c r="AM290" i="40" s="1"/>
  <c r="J290" i="40" s="1"/>
  <c r="P290" i="40"/>
  <c r="G290" i="40"/>
  <c r="R289" i="40"/>
  <c r="L289" i="40"/>
  <c r="Q288" i="40"/>
  <c r="P288" i="40"/>
  <c r="Q287" i="40"/>
  <c r="P287" i="40"/>
  <c r="Q286" i="40"/>
  <c r="P286" i="40"/>
  <c r="Q285" i="40"/>
  <c r="P285" i="40"/>
  <c r="AB284" i="40"/>
  <c r="AM284" i="40" s="1"/>
  <c r="J284" i="40" s="1"/>
  <c r="Q284" i="40"/>
  <c r="P284" i="40"/>
  <c r="G284" i="40"/>
  <c r="E867" i="40" s="1"/>
  <c r="R283" i="40"/>
  <c r="L283" i="40"/>
  <c r="Q282" i="40"/>
  <c r="P282" i="40"/>
  <c r="Q281" i="40"/>
  <c r="P281" i="40"/>
  <c r="Q280" i="40"/>
  <c r="P280" i="40"/>
  <c r="Q279" i="40"/>
  <c r="P279" i="40"/>
  <c r="AB278" i="40"/>
  <c r="AM278" i="40" s="1"/>
  <c r="J278" i="40" s="1"/>
  <c r="P278" i="40"/>
  <c r="G278" i="40"/>
  <c r="E866" i="40" s="1"/>
  <c r="R277" i="40"/>
  <c r="L277" i="40"/>
  <c r="Q276" i="40"/>
  <c r="P276" i="40"/>
  <c r="Q275" i="40"/>
  <c r="P275" i="40"/>
  <c r="Q274" i="40"/>
  <c r="P274" i="40"/>
  <c r="P273" i="40"/>
  <c r="AB272" i="40"/>
  <c r="AM272" i="40" s="1"/>
  <c r="J272" i="40" s="1"/>
  <c r="P272" i="40"/>
  <c r="G272" i="40"/>
  <c r="E865" i="40" s="1"/>
  <c r="R271" i="40"/>
  <c r="L271" i="40"/>
  <c r="Q270" i="40"/>
  <c r="P270" i="40"/>
  <c r="Q269" i="40"/>
  <c r="P269" i="40"/>
  <c r="Q268" i="40"/>
  <c r="P268" i="40"/>
  <c r="Q267" i="40"/>
  <c r="P267" i="40"/>
  <c r="AB266" i="40"/>
  <c r="AM266" i="40" s="1"/>
  <c r="J266" i="40" s="1"/>
  <c r="K266" i="40" s="1"/>
  <c r="Q266" i="40"/>
  <c r="P266" i="40"/>
  <c r="G266" i="40"/>
  <c r="E864" i="40" s="1"/>
  <c r="R265" i="40"/>
  <c r="L265" i="40"/>
  <c r="Q264" i="40"/>
  <c r="P264" i="40"/>
  <c r="Q263" i="40"/>
  <c r="P263" i="40"/>
  <c r="Q262" i="40"/>
  <c r="P262" i="40"/>
  <c r="Q261" i="40"/>
  <c r="P261" i="40"/>
  <c r="AB260" i="40"/>
  <c r="AM260" i="40" s="1"/>
  <c r="J260" i="40" s="1"/>
  <c r="Q260" i="40"/>
  <c r="P260" i="40"/>
  <c r="G260" i="40"/>
  <c r="E863" i="40" s="1"/>
  <c r="R259" i="40"/>
  <c r="L259" i="40"/>
  <c r="Q258" i="40"/>
  <c r="P258" i="40"/>
  <c r="Q257" i="40"/>
  <c r="P257" i="40"/>
  <c r="Q256" i="40"/>
  <c r="P256" i="40"/>
  <c r="P255" i="40"/>
  <c r="AB254" i="40"/>
  <c r="AM254" i="40" s="1"/>
  <c r="J254" i="40" s="1"/>
  <c r="P254" i="40"/>
  <c r="G254" i="40"/>
  <c r="R253" i="40"/>
  <c r="L253" i="40"/>
  <c r="Q252" i="40"/>
  <c r="P252" i="40"/>
  <c r="Q251" i="40"/>
  <c r="P251" i="40"/>
  <c r="Q250" i="40"/>
  <c r="P250" i="40"/>
  <c r="Q249" i="40"/>
  <c r="P249" i="40"/>
  <c r="AB248" i="40"/>
  <c r="AM248" i="40" s="1"/>
  <c r="J248" i="40" s="1"/>
  <c r="Q248" i="40"/>
  <c r="P248" i="40"/>
  <c r="G248" i="40"/>
  <c r="R247" i="40"/>
  <c r="L247" i="40"/>
  <c r="Q246" i="40"/>
  <c r="P246" i="40"/>
  <c r="Q245" i="40"/>
  <c r="P245" i="40"/>
  <c r="Q244" i="40"/>
  <c r="P244" i="40"/>
  <c r="Q243" i="40"/>
  <c r="P243" i="40"/>
  <c r="AB242" i="40"/>
  <c r="AM242" i="40" s="1"/>
  <c r="J242" i="40" s="1"/>
  <c r="Q242" i="40"/>
  <c r="P242" i="40"/>
  <c r="G242" i="40"/>
  <c r="E860" i="40" s="1"/>
  <c r="R241" i="40"/>
  <c r="L241" i="40"/>
  <c r="Q240" i="40"/>
  <c r="P240" i="40"/>
  <c r="Q239" i="40"/>
  <c r="P239" i="40"/>
  <c r="Q238" i="40"/>
  <c r="P238" i="40"/>
  <c r="P237" i="40"/>
  <c r="AB236" i="40"/>
  <c r="AM236" i="40" s="1"/>
  <c r="J236" i="40" s="1"/>
  <c r="P236" i="40"/>
  <c r="G236" i="40"/>
  <c r="E859" i="40" s="1"/>
  <c r="R235" i="40"/>
  <c r="L235" i="40"/>
  <c r="Q234" i="40"/>
  <c r="P234" i="40"/>
  <c r="Q233" i="40"/>
  <c r="P233" i="40"/>
  <c r="Q232" i="40"/>
  <c r="P232" i="40"/>
  <c r="P231" i="40"/>
  <c r="AB230" i="40"/>
  <c r="AM230" i="40" s="1"/>
  <c r="J230" i="40" s="1"/>
  <c r="K230" i="40" s="1"/>
  <c r="P230" i="40"/>
  <c r="G230" i="40"/>
  <c r="E858" i="40" s="1"/>
  <c r="R228" i="40"/>
  <c r="L228" i="40"/>
  <c r="Q227" i="40"/>
  <c r="P227" i="40"/>
  <c r="Q226" i="40"/>
  <c r="P226" i="40"/>
  <c r="Q225" i="40"/>
  <c r="P225" i="40"/>
  <c r="Q224" i="40"/>
  <c r="P224" i="40"/>
  <c r="AB223" i="40"/>
  <c r="AM223" i="40" s="1"/>
  <c r="J223" i="40" s="1"/>
  <c r="Q223" i="40"/>
  <c r="P223" i="40"/>
  <c r="G223" i="40"/>
  <c r="E856" i="40" s="1"/>
  <c r="R222" i="40"/>
  <c r="L222" i="40"/>
  <c r="Q221" i="40"/>
  <c r="P221" i="40"/>
  <c r="Q220" i="40"/>
  <c r="P220" i="40"/>
  <c r="Q219" i="40"/>
  <c r="P219" i="40"/>
  <c r="Q218" i="40"/>
  <c r="P218" i="40"/>
  <c r="AB217" i="40"/>
  <c r="AM217" i="40" s="1"/>
  <c r="J217" i="40" s="1"/>
  <c r="K217" i="40" s="1"/>
  <c r="C176" i="41" s="1"/>
  <c r="Q217" i="40"/>
  <c r="P217" i="40"/>
  <c r="G217" i="40"/>
  <c r="E855" i="40" s="1"/>
  <c r="R216" i="40"/>
  <c r="L216" i="40"/>
  <c r="Q215" i="40"/>
  <c r="P215" i="40"/>
  <c r="Q214" i="40"/>
  <c r="P214" i="40"/>
  <c r="Q213" i="40"/>
  <c r="P213" i="40"/>
  <c r="Q212" i="40"/>
  <c r="P212" i="40"/>
  <c r="AB211" i="40"/>
  <c r="AM211" i="40" s="1"/>
  <c r="J211" i="40" s="1"/>
  <c r="Q211" i="40"/>
  <c r="P211" i="40"/>
  <c r="G211" i="40"/>
  <c r="E854" i="40" s="1"/>
  <c r="R210" i="40"/>
  <c r="L210" i="40"/>
  <c r="Q209" i="40"/>
  <c r="P209" i="40"/>
  <c r="Q208" i="40"/>
  <c r="P208" i="40"/>
  <c r="Q207" i="40"/>
  <c r="P207" i="40"/>
  <c r="Q206" i="40"/>
  <c r="P206" i="40"/>
  <c r="AB205" i="40"/>
  <c r="AM205" i="40" s="1"/>
  <c r="J205" i="40" s="1"/>
  <c r="K205" i="40" s="1"/>
  <c r="P205" i="40"/>
  <c r="G205" i="40"/>
  <c r="E853" i="40" s="1"/>
  <c r="R204" i="40"/>
  <c r="L204" i="40"/>
  <c r="Q203" i="40"/>
  <c r="P203" i="40"/>
  <c r="Q202" i="40"/>
  <c r="P202" i="40"/>
  <c r="Q201" i="40"/>
  <c r="P201" i="40"/>
  <c r="Q200" i="40"/>
  <c r="P200" i="40"/>
  <c r="AB199" i="40"/>
  <c r="AM199" i="40" s="1"/>
  <c r="J199" i="40" s="1"/>
  <c r="P199" i="40"/>
  <c r="G199" i="40"/>
  <c r="R198" i="40"/>
  <c r="L198" i="40"/>
  <c r="Q197" i="40"/>
  <c r="P197" i="40"/>
  <c r="Q196" i="40"/>
  <c r="P196" i="40"/>
  <c r="Q195" i="40"/>
  <c r="P195" i="40"/>
  <c r="Q194" i="40"/>
  <c r="P194" i="40"/>
  <c r="AB193" i="40"/>
  <c r="AM193" i="40" s="1"/>
  <c r="J193" i="40" s="1"/>
  <c r="P193" i="40"/>
  <c r="G193" i="40"/>
  <c r="E851" i="40" s="1"/>
  <c r="R192" i="40"/>
  <c r="L192" i="40"/>
  <c r="Q191" i="40"/>
  <c r="P191" i="40"/>
  <c r="Q190" i="40"/>
  <c r="P190" i="40"/>
  <c r="Q189" i="40"/>
  <c r="P189" i="40"/>
  <c r="Q188" i="40"/>
  <c r="P188" i="40"/>
  <c r="AB187" i="40"/>
  <c r="AM187" i="40" s="1"/>
  <c r="J187" i="40" s="1"/>
  <c r="P187" i="40"/>
  <c r="G187" i="40"/>
  <c r="E850" i="40" s="1"/>
  <c r="R186" i="40"/>
  <c r="L186" i="40"/>
  <c r="Q185" i="40"/>
  <c r="P185" i="40"/>
  <c r="Q184" i="40"/>
  <c r="P184" i="40"/>
  <c r="Q183" i="40"/>
  <c r="P183" i="40"/>
  <c r="Q182" i="40"/>
  <c r="P182" i="40"/>
  <c r="AB181" i="40"/>
  <c r="AM181" i="40" s="1"/>
  <c r="J181" i="40" s="1"/>
  <c r="Q181" i="40"/>
  <c r="P181" i="40"/>
  <c r="G181" i="40"/>
  <c r="R180" i="40"/>
  <c r="L180" i="40"/>
  <c r="Q179" i="40"/>
  <c r="P179" i="40"/>
  <c r="Q178" i="40"/>
  <c r="P178" i="40"/>
  <c r="Q177" i="40"/>
  <c r="P177" i="40"/>
  <c r="Q176" i="40"/>
  <c r="P176" i="40"/>
  <c r="AB175" i="40"/>
  <c r="AM175" i="40" s="1"/>
  <c r="J175" i="40" s="1"/>
  <c r="P175" i="40"/>
  <c r="G175" i="40"/>
  <c r="R174" i="40"/>
  <c r="L174" i="40"/>
  <c r="Q173" i="40"/>
  <c r="P173" i="40"/>
  <c r="Q172" i="40"/>
  <c r="P172" i="40"/>
  <c r="Q171" i="40"/>
  <c r="P171" i="40"/>
  <c r="Q170" i="40"/>
  <c r="P170" i="40"/>
  <c r="AB169" i="40"/>
  <c r="AM169" i="40" s="1"/>
  <c r="J169" i="40" s="1"/>
  <c r="Q169" i="40"/>
  <c r="P169" i="40"/>
  <c r="G169" i="40"/>
  <c r="E847" i="40" s="1"/>
  <c r="R168" i="40"/>
  <c r="L168" i="40"/>
  <c r="Q167" i="40"/>
  <c r="P167" i="40"/>
  <c r="Q166" i="40"/>
  <c r="P166" i="40"/>
  <c r="Q165" i="40"/>
  <c r="P165" i="40"/>
  <c r="Q164" i="40"/>
  <c r="P164" i="40"/>
  <c r="AB163" i="40"/>
  <c r="AM163" i="40" s="1"/>
  <c r="J163" i="40" s="1"/>
  <c r="Q163" i="40"/>
  <c r="P163" i="40"/>
  <c r="G163" i="40"/>
  <c r="R162" i="40"/>
  <c r="L162" i="40"/>
  <c r="Q161" i="40"/>
  <c r="P161" i="40"/>
  <c r="Q160" i="40"/>
  <c r="P160" i="40"/>
  <c r="Q159" i="40"/>
  <c r="P159" i="40"/>
  <c r="Q158" i="40"/>
  <c r="P158" i="40"/>
  <c r="AB157" i="40"/>
  <c r="AM157" i="40" s="1"/>
  <c r="J157" i="40" s="1"/>
  <c r="K157" i="40" s="1"/>
  <c r="Q157" i="40"/>
  <c r="P157" i="40"/>
  <c r="G157" i="40"/>
  <c r="E845" i="40" s="1"/>
  <c r="R156" i="40"/>
  <c r="L156" i="40"/>
  <c r="Q155" i="40"/>
  <c r="P155" i="40"/>
  <c r="Q154" i="40"/>
  <c r="P154" i="40"/>
  <c r="Q153" i="40"/>
  <c r="P153" i="40"/>
  <c r="Q152" i="40"/>
  <c r="P152" i="40"/>
  <c r="AB151" i="40"/>
  <c r="AM151" i="40" s="1"/>
  <c r="J151" i="40" s="1"/>
  <c r="P151" i="40"/>
  <c r="G151" i="40"/>
  <c r="E844" i="40" s="1"/>
  <c r="R150" i="40"/>
  <c r="L150" i="40"/>
  <c r="Q149" i="40"/>
  <c r="P149" i="40"/>
  <c r="Q148" i="40"/>
  <c r="P148" i="40"/>
  <c r="Q147" i="40"/>
  <c r="P147" i="40"/>
  <c r="Q146" i="40"/>
  <c r="P146" i="40"/>
  <c r="AB145" i="40"/>
  <c r="AM145" i="40" s="1"/>
  <c r="J145" i="40" s="1"/>
  <c r="K145" i="40" s="1"/>
  <c r="P145" i="40"/>
  <c r="G145" i="40"/>
  <c r="E843" i="40" s="1"/>
  <c r="R144" i="40"/>
  <c r="L144" i="40"/>
  <c r="Q143" i="40"/>
  <c r="P143" i="40"/>
  <c r="Q142" i="40"/>
  <c r="P142" i="40"/>
  <c r="Q141" i="40"/>
  <c r="P141" i="40"/>
  <c r="Q140" i="40"/>
  <c r="P140" i="40"/>
  <c r="AM139" i="40"/>
  <c r="J139" i="40" s="1"/>
  <c r="K139" i="40" s="1"/>
  <c r="AB139" i="40"/>
  <c r="Q139" i="40"/>
  <c r="P139" i="40"/>
  <c r="G139" i="40"/>
  <c r="E842" i="40" s="1"/>
  <c r="R138" i="40"/>
  <c r="L138" i="40"/>
  <c r="Q137" i="40"/>
  <c r="P137" i="40"/>
  <c r="Q136" i="40"/>
  <c r="P136" i="40"/>
  <c r="Q135" i="40"/>
  <c r="P135" i="40"/>
  <c r="Q134" i="40"/>
  <c r="P134" i="40"/>
  <c r="AB133" i="40"/>
  <c r="AM133" i="40" s="1"/>
  <c r="J133" i="40" s="1"/>
  <c r="K133" i="40" s="1"/>
  <c r="P133" i="40"/>
  <c r="G133" i="40"/>
  <c r="E841" i="40" s="1"/>
  <c r="R132" i="40"/>
  <c r="L132" i="40"/>
  <c r="Q131" i="40"/>
  <c r="P131" i="40"/>
  <c r="Q130" i="40"/>
  <c r="P130" i="40"/>
  <c r="Q129" i="40"/>
  <c r="P129" i="40"/>
  <c r="P128" i="40"/>
  <c r="AB127" i="40"/>
  <c r="AM127" i="40" s="1"/>
  <c r="J127" i="40" s="1"/>
  <c r="P127" i="40"/>
  <c r="G127" i="40"/>
  <c r="E840" i="40" s="1"/>
  <c r="R126" i="40"/>
  <c r="L126" i="40"/>
  <c r="Q125" i="40"/>
  <c r="P125" i="40"/>
  <c r="Q124" i="40"/>
  <c r="P124" i="40"/>
  <c r="Q123" i="40"/>
  <c r="P123" i="40"/>
  <c r="P122" i="40"/>
  <c r="AB121" i="40"/>
  <c r="AM121" i="40" s="1"/>
  <c r="J121" i="40" s="1"/>
  <c r="K121" i="40" s="1"/>
  <c r="P121" i="40"/>
  <c r="G121" i="40"/>
  <c r="E839" i="40" s="1"/>
  <c r="R120" i="40"/>
  <c r="L120" i="40"/>
  <c r="Q119" i="40"/>
  <c r="P119" i="40"/>
  <c r="Q118" i="40"/>
  <c r="P118" i="40"/>
  <c r="Q117" i="40"/>
  <c r="P117" i="40"/>
  <c r="Q116" i="40"/>
  <c r="P116" i="40"/>
  <c r="AB115" i="40"/>
  <c r="AM115" i="40" s="1"/>
  <c r="J115" i="40" s="1"/>
  <c r="Q115" i="40"/>
  <c r="P115" i="40"/>
  <c r="G115" i="40"/>
  <c r="R114" i="40"/>
  <c r="L114" i="40"/>
  <c r="Q113" i="40"/>
  <c r="P113" i="40"/>
  <c r="Q112" i="40"/>
  <c r="P112" i="40"/>
  <c r="Q111" i="40"/>
  <c r="P111" i="40"/>
  <c r="Q110" i="40"/>
  <c r="P110" i="40"/>
  <c r="AB109" i="40"/>
  <c r="AM109" i="40" s="1"/>
  <c r="J109" i="40" s="1"/>
  <c r="Q109" i="40"/>
  <c r="P109" i="40"/>
  <c r="G109" i="40"/>
  <c r="E837" i="40" s="1"/>
  <c r="R108" i="40"/>
  <c r="L108" i="40"/>
  <c r="Q107" i="40"/>
  <c r="P107" i="40"/>
  <c r="Q106" i="40"/>
  <c r="P106" i="40"/>
  <c r="Q105" i="40"/>
  <c r="P105" i="40"/>
  <c r="P104" i="40"/>
  <c r="AB103" i="40"/>
  <c r="AM103" i="40" s="1"/>
  <c r="J103" i="40" s="1"/>
  <c r="P103" i="40"/>
  <c r="G103" i="40"/>
  <c r="E836" i="40" s="1"/>
  <c r="R102" i="40"/>
  <c r="L102" i="40"/>
  <c r="Q101" i="40"/>
  <c r="P101" i="40"/>
  <c r="Q100" i="40"/>
  <c r="P100" i="40"/>
  <c r="Q99" i="40"/>
  <c r="P99" i="40"/>
  <c r="Q98" i="40"/>
  <c r="P98" i="40"/>
  <c r="AM97" i="40"/>
  <c r="J97" i="40" s="1"/>
  <c r="AB97" i="40"/>
  <c r="Q97" i="40"/>
  <c r="P97" i="40"/>
  <c r="G97" i="40"/>
  <c r="R96" i="40"/>
  <c r="L96" i="40"/>
  <c r="Q95" i="40"/>
  <c r="P95" i="40"/>
  <c r="Q94" i="40"/>
  <c r="P94" i="40"/>
  <c r="Q93" i="40"/>
  <c r="P93" i="40"/>
  <c r="Q92" i="40"/>
  <c r="P92" i="40"/>
  <c r="AB91" i="40"/>
  <c r="AM91" i="40" s="1"/>
  <c r="J91" i="40" s="1"/>
  <c r="Q91" i="40"/>
  <c r="P91" i="40"/>
  <c r="G91" i="40"/>
  <c r="R90" i="40"/>
  <c r="L90" i="40"/>
  <c r="Q89" i="40"/>
  <c r="P89" i="40"/>
  <c r="Q88" i="40"/>
  <c r="P88" i="40"/>
  <c r="P87" i="40"/>
  <c r="P86" i="40"/>
  <c r="AB85" i="40"/>
  <c r="AM85" i="40" s="1"/>
  <c r="J85" i="40" s="1"/>
  <c r="P85" i="40"/>
  <c r="G85" i="40"/>
  <c r="E833" i="40" s="1"/>
  <c r="R84" i="40"/>
  <c r="L84" i="40"/>
  <c r="Q83" i="40"/>
  <c r="P83" i="40"/>
  <c r="Q82" i="40"/>
  <c r="P82" i="40"/>
  <c r="Q81" i="40"/>
  <c r="P81" i="40"/>
  <c r="Q80" i="40"/>
  <c r="P80" i="40"/>
  <c r="AB79" i="40"/>
  <c r="AM79" i="40" s="1"/>
  <c r="Q79" i="40"/>
  <c r="P79" i="40"/>
  <c r="J79" i="40"/>
  <c r="G79" i="40"/>
  <c r="R78" i="40"/>
  <c r="L78" i="40"/>
  <c r="Q77" i="40"/>
  <c r="P77" i="40"/>
  <c r="Q76" i="40"/>
  <c r="P76" i="40"/>
  <c r="Q75" i="40"/>
  <c r="P75" i="40"/>
  <c r="Q74" i="40"/>
  <c r="P74" i="40"/>
  <c r="AM73" i="40"/>
  <c r="J73" i="40" s="1"/>
  <c r="K73" i="40" s="1"/>
  <c r="AB73" i="40"/>
  <c r="P73" i="40"/>
  <c r="G73" i="40"/>
  <c r="E831" i="40" s="1"/>
  <c r="R72" i="40"/>
  <c r="L72" i="40"/>
  <c r="Q71" i="40"/>
  <c r="P71" i="40"/>
  <c r="Q70" i="40"/>
  <c r="P70" i="40"/>
  <c r="Q69" i="40"/>
  <c r="P69" i="40"/>
  <c r="P68" i="40"/>
  <c r="AM67" i="40"/>
  <c r="J67" i="40" s="1"/>
  <c r="AB67" i="40"/>
  <c r="P67" i="40"/>
  <c r="G67" i="40"/>
  <c r="E830" i="40" s="1"/>
  <c r="R66" i="40"/>
  <c r="P829" i="40" s="1"/>
  <c r="L66" i="40"/>
  <c r="Q65" i="40"/>
  <c r="P65" i="40"/>
  <c r="Q64" i="40"/>
  <c r="P64" i="40"/>
  <c r="Q63" i="40"/>
  <c r="P63" i="40"/>
  <c r="Q62" i="40"/>
  <c r="P62" i="40"/>
  <c r="AM61" i="40"/>
  <c r="J61" i="40" s="1"/>
  <c r="K61" i="40" s="1"/>
  <c r="K66" i="40" s="1"/>
  <c r="AB61" i="40"/>
  <c r="P61" i="40"/>
  <c r="G61" i="40"/>
  <c r="E829" i="40" s="1"/>
  <c r="R60" i="40"/>
  <c r="L60" i="40"/>
  <c r="Q59" i="40"/>
  <c r="P59" i="40"/>
  <c r="Q58" i="40"/>
  <c r="P58" i="40"/>
  <c r="Q57" i="40"/>
  <c r="P57" i="40"/>
  <c r="Q56" i="40"/>
  <c r="P56" i="40"/>
  <c r="AB55" i="40"/>
  <c r="AM55" i="40" s="1"/>
  <c r="J55" i="40" s="1"/>
  <c r="K55" i="40" s="1"/>
  <c r="P55" i="40"/>
  <c r="G55" i="40"/>
  <c r="E828" i="40" s="1"/>
  <c r="R54" i="40"/>
  <c r="L54" i="40"/>
  <c r="Q53" i="40"/>
  <c r="P53" i="40"/>
  <c r="Q52" i="40"/>
  <c r="P52" i="40"/>
  <c r="Q51" i="40"/>
  <c r="P51" i="40"/>
  <c r="Q50" i="40"/>
  <c r="P50" i="40"/>
  <c r="AB49" i="40"/>
  <c r="AM49" i="40" s="1"/>
  <c r="J49" i="40" s="1"/>
  <c r="K49" i="40" s="1"/>
  <c r="Q49" i="40"/>
  <c r="P49" i="40"/>
  <c r="G49" i="40"/>
  <c r="E827" i="40" s="1"/>
  <c r="R48" i="40"/>
  <c r="L48" i="40"/>
  <c r="Q47" i="40"/>
  <c r="P47" i="40"/>
  <c r="Q46" i="40"/>
  <c r="P46" i="40"/>
  <c r="Q45" i="40"/>
  <c r="P45" i="40"/>
  <c r="Q44" i="40"/>
  <c r="P44" i="40"/>
  <c r="AB43" i="40"/>
  <c r="AM43" i="40" s="1"/>
  <c r="J43" i="40" s="1"/>
  <c r="K43" i="40" s="1"/>
  <c r="C50" i="41" s="1"/>
  <c r="J50" i="41" s="1"/>
  <c r="Q43" i="40"/>
  <c r="P43" i="40"/>
  <c r="G43" i="40"/>
  <c r="E826" i="40" s="1"/>
  <c r="R42" i="40"/>
  <c r="L42" i="40"/>
  <c r="Q41" i="40"/>
  <c r="P41" i="40"/>
  <c r="Q40" i="40"/>
  <c r="P40" i="40"/>
  <c r="Q39" i="40"/>
  <c r="P39" i="40"/>
  <c r="P38" i="40"/>
  <c r="AM37" i="40"/>
  <c r="J37" i="40" s="1"/>
  <c r="K37" i="40" s="1"/>
  <c r="AB37" i="40"/>
  <c r="P37" i="40"/>
  <c r="G37" i="40"/>
  <c r="E825" i="40" s="1"/>
  <c r="R36" i="40"/>
  <c r="L36" i="40"/>
  <c r="Q35" i="40"/>
  <c r="P35" i="40"/>
  <c r="Q34" i="40"/>
  <c r="P34" i="40"/>
  <c r="Q33" i="40"/>
  <c r="P33" i="40"/>
  <c r="P32" i="40"/>
  <c r="AM31" i="40"/>
  <c r="J31" i="40" s="1"/>
  <c r="AB31" i="40"/>
  <c r="P31" i="40"/>
  <c r="G31" i="40"/>
  <c r="R30" i="40"/>
  <c r="L30" i="40"/>
  <c r="Q29" i="40"/>
  <c r="P29" i="40"/>
  <c r="Q28" i="40"/>
  <c r="P28" i="40"/>
  <c r="Q27" i="40"/>
  <c r="P27" i="40"/>
  <c r="Q26" i="40"/>
  <c r="P26" i="40"/>
  <c r="AB25" i="40"/>
  <c r="AM25" i="40" s="1"/>
  <c r="J25" i="40" s="1"/>
  <c r="Q25" i="40"/>
  <c r="P25" i="40"/>
  <c r="G25" i="40"/>
  <c r="E823" i="40" s="1"/>
  <c r="R24" i="40"/>
  <c r="L24" i="40"/>
  <c r="Q23" i="40"/>
  <c r="P23" i="40"/>
  <c r="Q22" i="40"/>
  <c r="P22" i="40"/>
  <c r="Q21" i="40"/>
  <c r="P21" i="40"/>
  <c r="Q20" i="40"/>
  <c r="P20" i="40"/>
  <c r="AB19" i="40"/>
  <c r="AM19" i="40" s="1"/>
  <c r="J19" i="40" s="1"/>
  <c r="K19" i="40" s="1"/>
  <c r="Q19" i="40"/>
  <c r="P19" i="40"/>
  <c r="G19" i="40"/>
  <c r="E822" i="40" s="1"/>
  <c r="A19" i="40"/>
  <c r="A25" i="40" s="1"/>
  <c r="A31" i="40" s="1"/>
  <c r="A37" i="40" s="1"/>
  <c r="A43" i="40" s="1"/>
  <c r="A49" i="40" s="1"/>
  <c r="A55" i="40" s="1"/>
  <c r="A61" i="40" s="1"/>
  <c r="A67" i="40" s="1"/>
  <c r="A73" i="40" s="1"/>
  <c r="A79" i="40" s="1"/>
  <c r="A85" i="40" s="1"/>
  <c r="A91" i="40" s="1"/>
  <c r="A97" i="40" s="1"/>
  <c r="A103" i="40" s="1"/>
  <c r="A109" i="40" s="1"/>
  <c r="A115" i="40" s="1"/>
  <c r="A121" i="40" s="1"/>
  <c r="A127" i="40" s="1"/>
  <c r="A133" i="40" s="1"/>
  <c r="A139" i="40" s="1"/>
  <c r="A145" i="40" s="1"/>
  <c r="A151" i="40" s="1"/>
  <c r="A157" i="40" s="1"/>
  <c r="A163" i="40" s="1"/>
  <c r="A169" i="40" s="1"/>
  <c r="A175" i="40" s="1"/>
  <c r="A181" i="40" s="1"/>
  <c r="A187" i="40" s="1"/>
  <c r="A193" i="40" s="1"/>
  <c r="A199" i="40" s="1"/>
  <c r="A205" i="40" s="1"/>
  <c r="A211" i="40" s="1"/>
  <c r="A217" i="40" s="1"/>
  <c r="A223" i="40" s="1"/>
  <c r="R18" i="40"/>
  <c r="L18" i="40"/>
  <c r="Q17" i="40"/>
  <c r="P17" i="40"/>
  <c r="Q16" i="40"/>
  <c r="P16" i="40"/>
  <c r="Q15" i="40"/>
  <c r="P15" i="40"/>
  <c r="P14" i="40"/>
  <c r="AM13" i="40"/>
  <c r="J13" i="40" s="1"/>
  <c r="AB13" i="40"/>
  <c r="P13" i="40"/>
  <c r="G13" i="40"/>
  <c r="L6" i="40"/>
  <c r="Q551" i="40" s="1"/>
  <c r="A52" i="58"/>
  <c r="A51" i="58"/>
  <c r="A50" i="58"/>
  <c r="A49" i="58"/>
  <c r="A48" i="58"/>
  <c r="A47" i="58"/>
  <c r="A46" i="58"/>
  <c r="A45" i="58"/>
  <c r="A44" i="58"/>
  <c r="A43" i="58"/>
  <c r="AB422" i="41"/>
  <c r="AA422" i="41"/>
  <c r="Z422" i="41"/>
  <c r="Y422" i="41"/>
  <c r="X422" i="41"/>
  <c r="W422" i="41"/>
  <c r="V422" i="41"/>
  <c r="U422" i="41"/>
  <c r="T422" i="41"/>
  <c r="S422" i="41"/>
  <c r="R422" i="41"/>
  <c r="Q422" i="41"/>
  <c r="J422" i="41"/>
  <c r="I422" i="41"/>
  <c r="H422" i="41"/>
  <c r="G422" i="41"/>
  <c r="F422" i="41"/>
  <c r="E422" i="41"/>
  <c r="D422" i="41"/>
  <c r="AB421" i="41"/>
  <c r="AA421" i="41"/>
  <c r="Z421" i="41"/>
  <c r="Y421" i="41"/>
  <c r="X421" i="41"/>
  <c r="W421" i="41"/>
  <c r="V421" i="41"/>
  <c r="U421" i="41"/>
  <c r="T421" i="41"/>
  <c r="S421" i="41"/>
  <c r="R421" i="41"/>
  <c r="Q421" i="41"/>
  <c r="J421" i="41"/>
  <c r="I421" i="41"/>
  <c r="H421" i="41"/>
  <c r="G421" i="41"/>
  <c r="F421" i="41"/>
  <c r="E421" i="41"/>
  <c r="D421" i="41"/>
  <c r="AB420" i="41"/>
  <c r="AA420" i="41"/>
  <c r="Z420" i="41"/>
  <c r="Y420" i="41"/>
  <c r="X420" i="41"/>
  <c r="W420" i="41"/>
  <c r="V420" i="41"/>
  <c r="U420" i="41"/>
  <c r="T420" i="41"/>
  <c r="S420" i="41"/>
  <c r="R420" i="41"/>
  <c r="Q420" i="41"/>
  <c r="J420" i="41"/>
  <c r="I420" i="41"/>
  <c r="H420" i="41"/>
  <c r="G420" i="41"/>
  <c r="F420" i="41"/>
  <c r="E420" i="41"/>
  <c r="D420" i="41"/>
  <c r="AB419" i="41"/>
  <c r="AA419" i="41"/>
  <c r="Z419" i="41"/>
  <c r="Y419" i="41"/>
  <c r="X419" i="41"/>
  <c r="W419" i="41"/>
  <c r="V419" i="41"/>
  <c r="U419" i="41"/>
  <c r="T419" i="41"/>
  <c r="S419" i="41"/>
  <c r="R419" i="41"/>
  <c r="Q419" i="41"/>
  <c r="AC419" i="41" s="1"/>
  <c r="J419" i="41"/>
  <c r="I419" i="41"/>
  <c r="H419" i="41"/>
  <c r="G419" i="41"/>
  <c r="F419" i="41"/>
  <c r="E419" i="41"/>
  <c r="D419" i="41"/>
  <c r="AB418" i="41"/>
  <c r="AA418" i="41"/>
  <c r="Z418" i="41"/>
  <c r="Y418" i="41"/>
  <c r="X418" i="41"/>
  <c r="W418" i="41"/>
  <c r="V418" i="41"/>
  <c r="U418" i="41"/>
  <c r="T418" i="41"/>
  <c r="S418" i="41"/>
  <c r="R418" i="41"/>
  <c r="Q418" i="41"/>
  <c r="J418" i="41"/>
  <c r="I418" i="41"/>
  <c r="H418" i="41"/>
  <c r="G418" i="41"/>
  <c r="F418" i="41"/>
  <c r="E418" i="41"/>
  <c r="D418" i="41"/>
  <c r="AB417" i="41"/>
  <c r="AA417" i="41"/>
  <c r="Z417" i="41"/>
  <c r="Y417" i="41"/>
  <c r="X417" i="41"/>
  <c r="W417" i="41"/>
  <c r="V417" i="41"/>
  <c r="U417" i="41"/>
  <c r="T417" i="41"/>
  <c r="S417" i="41"/>
  <c r="R417" i="41"/>
  <c r="Q417" i="41"/>
  <c r="J417" i="41"/>
  <c r="I417" i="41"/>
  <c r="H417" i="41"/>
  <c r="G417" i="41"/>
  <c r="F417" i="41"/>
  <c r="E417" i="41"/>
  <c r="D417" i="41"/>
  <c r="AB416" i="41"/>
  <c r="AA416" i="41"/>
  <c r="Z416" i="41"/>
  <c r="Y416" i="41"/>
  <c r="X416" i="41"/>
  <c r="W416" i="41"/>
  <c r="V416" i="41"/>
  <c r="U416" i="41"/>
  <c r="T416" i="41"/>
  <c r="S416" i="41"/>
  <c r="R416" i="41"/>
  <c r="Q416" i="41"/>
  <c r="J416" i="41"/>
  <c r="I416" i="41"/>
  <c r="H416" i="41"/>
  <c r="G416" i="41"/>
  <c r="F416" i="41"/>
  <c r="E416" i="41"/>
  <c r="D416" i="41"/>
  <c r="AB415" i="41"/>
  <c r="AA415" i="41"/>
  <c r="Z415" i="41"/>
  <c r="Y415" i="41"/>
  <c r="X415" i="41"/>
  <c r="W415" i="41"/>
  <c r="V415" i="41"/>
  <c r="U415" i="41"/>
  <c r="T415" i="41"/>
  <c r="S415" i="41"/>
  <c r="R415" i="41"/>
  <c r="Q415" i="41"/>
  <c r="J415" i="41"/>
  <c r="I415" i="41"/>
  <c r="H415" i="41"/>
  <c r="G415" i="41"/>
  <c r="F415" i="41"/>
  <c r="E415" i="41"/>
  <c r="D415" i="41"/>
  <c r="AB414" i="41"/>
  <c r="AA414" i="41"/>
  <c r="Z414" i="41"/>
  <c r="Y414" i="41"/>
  <c r="X414" i="41"/>
  <c r="W414" i="41"/>
  <c r="V414" i="41"/>
  <c r="U414" i="41"/>
  <c r="T414" i="41"/>
  <c r="S414" i="41"/>
  <c r="R414" i="41"/>
  <c r="Q414" i="41"/>
  <c r="J414" i="41"/>
  <c r="I414" i="41"/>
  <c r="H414" i="41"/>
  <c r="G414" i="41"/>
  <c r="F414" i="41"/>
  <c r="E414" i="41"/>
  <c r="D414" i="41"/>
  <c r="AB413" i="41"/>
  <c r="AA413" i="41"/>
  <c r="Z413" i="41"/>
  <c r="Y413" i="41"/>
  <c r="AC413" i="41" s="1"/>
  <c r="X413" i="41"/>
  <c r="W413" i="41"/>
  <c r="V413" i="41"/>
  <c r="U413" i="41"/>
  <c r="T413" i="41"/>
  <c r="S413" i="41"/>
  <c r="R413" i="41"/>
  <c r="Q413" i="41"/>
  <c r="J413" i="41"/>
  <c r="I413" i="41"/>
  <c r="H413" i="41"/>
  <c r="G413" i="41"/>
  <c r="F413" i="41"/>
  <c r="E413" i="41"/>
  <c r="D413" i="41"/>
  <c r="AB412" i="41"/>
  <c r="AA412" i="41"/>
  <c r="Z412" i="41"/>
  <c r="Y412" i="41"/>
  <c r="X412" i="41"/>
  <c r="W412" i="41"/>
  <c r="V412" i="41"/>
  <c r="U412" i="41"/>
  <c r="T412" i="41"/>
  <c r="S412" i="41"/>
  <c r="R412" i="41"/>
  <c r="Q412" i="41"/>
  <c r="J412" i="41"/>
  <c r="I412" i="41"/>
  <c r="H412" i="41"/>
  <c r="G412" i="41"/>
  <c r="F412" i="41"/>
  <c r="E412" i="41"/>
  <c r="D412" i="41"/>
  <c r="AB411" i="41"/>
  <c r="AA411" i="41"/>
  <c r="Z411" i="41"/>
  <c r="Y411" i="41"/>
  <c r="X411" i="41"/>
  <c r="W411" i="41"/>
  <c r="V411" i="41"/>
  <c r="U411" i="41"/>
  <c r="T411" i="41"/>
  <c r="S411" i="41"/>
  <c r="R411" i="41"/>
  <c r="Q411" i="41"/>
  <c r="J411" i="41"/>
  <c r="I411" i="41"/>
  <c r="H411" i="41"/>
  <c r="G411" i="41"/>
  <c r="F411" i="41"/>
  <c r="E411" i="41"/>
  <c r="D411" i="41"/>
  <c r="AB410" i="41"/>
  <c r="AA410" i="41"/>
  <c r="Z410" i="41"/>
  <c r="Y410" i="41"/>
  <c r="X410" i="41"/>
  <c r="W410" i="41"/>
  <c r="V410" i="41"/>
  <c r="U410" i="41"/>
  <c r="T410" i="41"/>
  <c r="S410" i="41"/>
  <c r="R410" i="41"/>
  <c r="Q410" i="41"/>
  <c r="J410" i="41"/>
  <c r="I410" i="41"/>
  <c r="H410" i="41"/>
  <c r="G410" i="41"/>
  <c r="F410" i="41"/>
  <c r="E410" i="41"/>
  <c r="D410" i="41"/>
  <c r="AB409" i="41"/>
  <c r="AA409" i="41"/>
  <c r="Z409" i="41"/>
  <c r="Y409" i="41"/>
  <c r="X409" i="41"/>
  <c r="W409" i="41"/>
  <c r="V409" i="41"/>
  <c r="U409" i="41"/>
  <c r="T409" i="41"/>
  <c r="S409" i="41"/>
  <c r="R409" i="41"/>
  <c r="Q409" i="41"/>
  <c r="J409" i="41"/>
  <c r="I409" i="41"/>
  <c r="H409" i="41"/>
  <c r="G409" i="41"/>
  <c r="F409" i="41"/>
  <c r="E409" i="41"/>
  <c r="D409" i="41"/>
  <c r="AB408" i="41"/>
  <c r="AA408" i="41"/>
  <c r="Z408" i="41"/>
  <c r="Y408" i="41"/>
  <c r="X408" i="41"/>
  <c r="W408" i="41"/>
  <c r="V408" i="41"/>
  <c r="U408" i="41"/>
  <c r="T408" i="41"/>
  <c r="S408" i="41"/>
  <c r="R408" i="41"/>
  <c r="Q408" i="41"/>
  <c r="J408" i="41"/>
  <c r="I408" i="41"/>
  <c r="H408" i="41"/>
  <c r="G408" i="41"/>
  <c r="F408" i="41"/>
  <c r="E408" i="41"/>
  <c r="D408" i="41"/>
  <c r="AB406" i="41"/>
  <c r="AA406" i="41"/>
  <c r="Z406" i="41"/>
  <c r="Y406" i="41"/>
  <c r="X406" i="41"/>
  <c r="W406" i="41"/>
  <c r="V406" i="41"/>
  <c r="U406" i="41"/>
  <c r="T406" i="41"/>
  <c r="S406" i="41"/>
  <c r="R406" i="41"/>
  <c r="Q406" i="41"/>
  <c r="J406" i="41"/>
  <c r="I406" i="41"/>
  <c r="H406" i="41"/>
  <c r="G406" i="41"/>
  <c r="F406" i="41"/>
  <c r="E406" i="41"/>
  <c r="D406" i="41"/>
  <c r="AB405" i="41"/>
  <c r="AA405" i="41"/>
  <c r="Z405" i="41"/>
  <c r="Y405" i="41"/>
  <c r="X405" i="41"/>
  <c r="W405" i="41"/>
  <c r="V405" i="41"/>
  <c r="U405" i="41"/>
  <c r="T405" i="41"/>
  <c r="S405" i="41"/>
  <c r="AC405" i="41" s="1"/>
  <c r="R405" i="41"/>
  <c r="Q405" i="41"/>
  <c r="J405" i="41"/>
  <c r="I405" i="41"/>
  <c r="H405" i="41"/>
  <c r="G405" i="41"/>
  <c r="F405" i="41"/>
  <c r="E405" i="41"/>
  <c r="D405" i="41"/>
  <c r="AB404" i="41"/>
  <c r="AA404" i="41"/>
  <c r="Z404" i="41"/>
  <c r="Y404" i="41"/>
  <c r="X404" i="41"/>
  <c r="W404" i="41"/>
  <c r="V404" i="41"/>
  <c r="U404" i="41"/>
  <c r="T404" i="41"/>
  <c r="S404" i="41"/>
  <c r="R404" i="41"/>
  <c r="Q404" i="41"/>
  <c r="J404" i="41"/>
  <c r="I404" i="41"/>
  <c r="H404" i="41"/>
  <c r="G404" i="41"/>
  <c r="F404" i="41"/>
  <c r="E404" i="41"/>
  <c r="D404" i="41"/>
  <c r="AB403" i="41"/>
  <c r="AA403" i="41"/>
  <c r="Z403" i="41"/>
  <c r="Y403" i="41"/>
  <c r="X403" i="41"/>
  <c r="W403" i="41"/>
  <c r="V403" i="41"/>
  <c r="U403" i="41"/>
  <c r="T403" i="41"/>
  <c r="S403" i="41"/>
  <c r="R403" i="41"/>
  <c r="Q403" i="41"/>
  <c r="J403" i="41"/>
  <c r="I403" i="41"/>
  <c r="H403" i="41"/>
  <c r="G403" i="41"/>
  <c r="F403" i="41"/>
  <c r="E403" i="41"/>
  <c r="D403" i="41"/>
  <c r="AB402" i="41"/>
  <c r="AA402" i="41"/>
  <c r="Z402" i="41"/>
  <c r="Y402" i="41"/>
  <c r="X402" i="41"/>
  <c r="W402" i="41"/>
  <c r="V402" i="41"/>
  <c r="U402" i="41"/>
  <c r="T402" i="41"/>
  <c r="S402" i="41"/>
  <c r="R402" i="41"/>
  <c r="Q402" i="41"/>
  <c r="J402" i="41"/>
  <c r="I402" i="41"/>
  <c r="H402" i="41"/>
  <c r="G402" i="41"/>
  <c r="F402" i="41"/>
  <c r="E402" i="41"/>
  <c r="D402" i="41"/>
  <c r="AB401" i="41"/>
  <c r="AA401" i="41"/>
  <c r="Z401" i="41"/>
  <c r="Y401" i="41"/>
  <c r="X401" i="41"/>
  <c r="W401" i="41"/>
  <c r="V401" i="41"/>
  <c r="U401" i="41"/>
  <c r="T401" i="41"/>
  <c r="S401" i="41"/>
  <c r="R401" i="41"/>
  <c r="Q401" i="41"/>
  <c r="J401" i="41"/>
  <c r="I401" i="41"/>
  <c r="H401" i="41"/>
  <c r="G401" i="41"/>
  <c r="F401" i="41"/>
  <c r="E401" i="41"/>
  <c r="D401" i="41"/>
  <c r="AB400" i="41"/>
  <c r="AA400" i="41"/>
  <c r="Z400" i="41"/>
  <c r="Y400" i="41"/>
  <c r="X400" i="41"/>
  <c r="W400" i="41"/>
  <c r="V400" i="41"/>
  <c r="U400" i="41"/>
  <c r="T400" i="41"/>
  <c r="S400" i="41"/>
  <c r="R400" i="41"/>
  <c r="Q400" i="41"/>
  <c r="J400" i="41"/>
  <c r="I400" i="41"/>
  <c r="H400" i="41"/>
  <c r="G400" i="41"/>
  <c r="F400" i="41"/>
  <c r="E400" i="41"/>
  <c r="D400" i="41"/>
  <c r="AH398" i="41"/>
  <c r="AE398" i="41"/>
  <c r="AB398" i="41"/>
  <c r="AA398" i="41"/>
  <c r="Z398" i="41"/>
  <c r="Y398" i="41"/>
  <c r="X398" i="41"/>
  <c r="W398" i="41"/>
  <c r="V398" i="41"/>
  <c r="U398" i="41"/>
  <c r="T398" i="41"/>
  <c r="S398" i="41"/>
  <c r="R398" i="41"/>
  <c r="Q398" i="41"/>
  <c r="J398" i="41"/>
  <c r="I398" i="41"/>
  <c r="H398" i="41"/>
  <c r="G398" i="41"/>
  <c r="F398" i="41"/>
  <c r="E398" i="41"/>
  <c r="D398" i="41"/>
  <c r="AB397" i="41"/>
  <c r="AA397" i="41"/>
  <c r="Z397" i="41"/>
  <c r="Y397" i="41"/>
  <c r="X397" i="41"/>
  <c r="W397" i="41"/>
  <c r="V397" i="41"/>
  <c r="U397" i="41"/>
  <c r="T397" i="41"/>
  <c r="S397" i="41"/>
  <c r="R397" i="41"/>
  <c r="Q397" i="41"/>
  <c r="J397" i="41"/>
  <c r="I397" i="41"/>
  <c r="H397" i="41"/>
  <c r="G397" i="41"/>
  <c r="F397" i="41"/>
  <c r="E397" i="41"/>
  <c r="D397" i="41"/>
  <c r="AB396" i="41"/>
  <c r="AA396" i="41"/>
  <c r="Z396" i="41"/>
  <c r="Y396" i="41"/>
  <c r="X396" i="41"/>
  <c r="W396" i="41"/>
  <c r="V396" i="41"/>
  <c r="U396" i="41"/>
  <c r="T396" i="41"/>
  <c r="S396" i="41"/>
  <c r="R396" i="41"/>
  <c r="Q396" i="41"/>
  <c r="J396" i="41"/>
  <c r="I396" i="41"/>
  <c r="H396" i="41"/>
  <c r="G396" i="41"/>
  <c r="F396" i="41"/>
  <c r="E396" i="41"/>
  <c r="D396" i="41"/>
  <c r="AB395" i="41"/>
  <c r="AA395" i="41"/>
  <c r="Z395" i="41"/>
  <c r="Y395" i="41"/>
  <c r="AC395" i="41" s="1"/>
  <c r="X395" i="41"/>
  <c r="W395" i="41"/>
  <c r="V395" i="41"/>
  <c r="U395" i="41"/>
  <c r="T395" i="41"/>
  <c r="S395" i="41"/>
  <c r="R395" i="41"/>
  <c r="Q395" i="41"/>
  <c r="J395" i="41"/>
  <c r="I395" i="41"/>
  <c r="H395" i="41"/>
  <c r="G395" i="41"/>
  <c r="F395" i="41"/>
  <c r="E395" i="41"/>
  <c r="D395" i="41"/>
  <c r="AB394" i="41"/>
  <c r="AA394" i="41"/>
  <c r="Z394" i="41"/>
  <c r="Y394" i="41"/>
  <c r="X394" i="41"/>
  <c r="W394" i="41"/>
  <c r="V394" i="41"/>
  <c r="U394" i="41"/>
  <c r="T394" i="41"/>
  <c r="S394" i="41"/>
  <c r="R394" i="41"/>
  <c r="Q394" i="41"/>
  <c r="J394" i="41"/>
  <c r="I394" i="41"/>
  <c r="H394" i="41"/>
  <c r="G394" i="41"/>
  <c r="F394" i="41"/>
  <c r="E394" i="41"/>
  <c r="D394" i="41"/>
  <c r="AB393" i="41"/>
  <c r="AA393" i="41"/>
  <c r="Z393" i="41"/>
  <c r="Y393" i="41"/>
  <c r="X393" i="41"/>
  <c r="W393" i="41"/>
  <c r="V393" i="41"/>
  <c r="U393" i="41"/>
  <c r="T393" i="41"/>
  <c r="S393" i="41"/>
  <c r="R393" i="41"/>
  <c r="Q393" i="41"/>
  <c r="J393" i="41"/>
  <c r="I393" i="41"/>
  <c r="H393" i="41"/>
  <c r="G393" i="41"/>
  <c r="F393" i="41"/>
  <c r="E393" i="41"/>
  <c r="D393" i="41"/>
  <c r="AB392" i="41"/>
  <c r="AA392" i="41"/>
  <c r="Z392" i="41"/>
  <c r="Y392" i="41"/>
  <c r="X392" i="41"/>
  <c r="W392" i="41"/>
  <c r="V392" i="41"/>
  <c r="U392" i="41"/>
  <c r="T392" i="41"/>
  <c r="S392" i="41"/>
  <c r="R392" i="41"/>
  <c r="Q392" i="41"/>
  <c r="J392" i="41"/>
  <c r="I392" i="41"/>
  <c r="H392" i="41"/>
  <c r="G392" i="41"/>
  <c r="F392" i="41"/>
  <c r="E392" i="41"/>
  <c r="D392" i="41"/>
  <c r="AB391" i="41"/>
  <c r="AA391" i="41"/>
  <c r="Z391" i="41"/>
  <c r="Y391" i="41"/>
  <c r="X391" i="41"/>
  <c r="W391" i="41"/>
  <c r="V391" i="41"/>
  <c r="U391" i="41"/>
  <c r="T391" i="41"/>
  <c r="S391" i="41"/>
  <c r="R391" i="41"/>
  <c r="Q391" i="41"/>
  <c r="J391" i="41"/>
  <c r="I391" i="41"/>
  <c r="H391" i="41"/>
  <c r="G391" i="41"/>
  <c r="F391" i="41"/>
  <c r="E391" i="41"/>
  <c r="D391" i="41"/>
  <c r="AB390" i="41"/>
  <c r="AA390" i="41"/>
  <c r="Z390" i="41"/>
  <c r="Y390" i="41"/>
  <c r="X390" i="41"/>
  <c r="W390" i="41"/>
  <c r="V390" i="41"/>
  <c r="U390" i="41"/>
  <c r="T390" i="41"/>
  <c r="S390" i="41"/>
  <c r="R390" i="41"/>
  <c r="AC390" i="41" s="1"/>
  <c r="Q390" i="41"/>
  <c r="J390" i="41"/>
  <c r="I390" i="41"/>
  <c r="H390" i="41"/>
  <c r="G390" i="41"/>
  <c r="F390" i="41"/>
  <c r="E390" i="41"/>
  <c r="D390" i="41"/>
  <c r="AB389" i="41"/>
  <c r="AA389" i="41"/>
  <c r="Z389" i="41"/>
  <c r="Y389" i="41"/>
  <c r="X389" i="41"/>
  <c r="W389" i="41"/>
  <c r="V389" i="41"/>
  <c r="U389" i="41"/>
  <c r="T389" i="41"/>
  <c r="S389" i="41"/>
  <c r="R389" i="41"/>
  <c r="Q389" i="41"/>
  <c r="J389" i="41"/>
  <c r="I389" i="41"/>
  <c r="H389" i="41"/>
  <c r="G389" i="41"/>
  <c r="F389" i="41"/>
  <c r="E389" i="41"/>
  <c r="D389" i="41"/>
  <c r="AB388" i="41"/>
  <c r="AA388" i="41"/>
  <c r="Z388" i="41"/>
  <c r="Y388" i="41"/>
  <c r="X388" i="41"/>
  <c r="W388" i="41"/>
  <c r="V388" i="41"/>
  <c r="U388" i="41"/>
  <c r="T388" i="41"/>
  <c r="S388" i="41"/>
  <c r="R388" i="41"/>
  <c r="Q388" i="41"/>
  <c r="J388" i="41"/>
  <c r="I388" i="41"/>
  <c r="H388" i="41"/>
  <c r="G388" i="41"/>
  <c r="F388" i="41"/>
  <c r="E388" i="41"/>
  <c r="D388" i="41"/>
  <c r="AB387" i="41"/>
  <c r="AA387" i="41"/>
  <c r="Z387" i="41"/>
  <c r="Y387" i="41"/>
  <c r="X387" i="41"/>
  <c r="AC387" i="41" s="1"/>
  <c r="W387" i="41"/>
  <c r="V387" i="41"/>
  <c r="U387" i="41"/>
  <c r="T387" i="41"/>
  <c r="S387" i="41"/>
  <c r="R387" i="41"/>
  <c r="Q387" i="41"/>
  <c r="J387" i="41"/>
  <c r="I387" i="41"/>
  <c r="H387" i="41"/>
  <c r="G387" i="41"/>
  <c r="F387" i="41"/>
  <c r="E387" i="41"/>
  <c r="D387" i="41"/>
  <c r="AB386" i="41"/>
  <c r="AA386" i="41"/>
  <c r="Z386" i="41"/>
  <c r="Y386" i="41"/>
  <c r="X386" i="41"/>
  <c r="W386" i="41"/>
  <c r="V386" i="41"/>
  <c r="U386" i="41"/>
  <c r="T386" i="41"/>
  <c r="S386" i="41"/>
  <c r="R386" i="41"/>
  <c r="Q386" i="41"/>
  <c r="J386" i="41"/>
  <c r="I386" i="41"/>
  <c r="H386" i="41"/>
  <c r="G386" i="41"/>
  <c r="F386" i="41"/>
  <c r="E386" i="41"/>
  <c r="D386" i="41"/>
  <c r="AB385" i="41"/>
  <c r="AA385" i="41"/>
  <c r="Z385" i="41"/>
  <c r="Y385" i="41"/>
  <c r="X385" i="41"/>
  <c r="W385" i="41"/>
  <c r="V385" i="41"/>
  <c r="U385" i="41"/>
  <c r="T385" i="41"/>
  <c r="S385" i="41"/>
  <c r="R385" i="41"/>
  <c r="Q385" i="41"/>
  <c r="J385" i="41"/>
  <c r="I385" i="41"/>
  <c r="H385" i="41"/>
  <c r="G385" i="41"/>
  <c r="F385" i="41"/>
  <c r="E385" i="41"/>
  <c r="D385" i="41"/>
  <c r="AB384" i="41"/>
  <c r="AA384" i="41"/>
  <c r="Z384" i="41"/>
  <c r="AC384" i="41" s="1"/>
  <c r="AE383" i="41" s="1"/>
  <c r="Y384" i="41"/>
  <c r="X384" i="41"/>
  <c r="W384" i="41"/>
  <c r="V384" i="41"/>
  <c r="U384" i="41"/>
  <c r="T384" i="41"/>
  <c r="S384" i="41"/>
  <c r="R384" i="41"/>
  <c r="Q384" i="41"/>
  <c r="J384" i="41"/>
  <c r="I384" i="41"/>
  <c r="H384" i="41"/>
  <c r="G384" i="41"/>
  <c r="F384" i="41"/>
  <c r="E384" i="41"/>
  <c r="D384" i="41"/>
  <c r="AB383" i="41"/>
  <c r="AA383" i="41"/>
  <c r="Z383" i="41"/>
  <c r="Y383" i="41"/>
  <c r="X383" i="41"/>
  <c r="W383" i="41"/>
  <c r="V383" i="41"/>
  <c r="U383" i="41"/>
  <c r="T383" i="41"/>
  <c r="S383" i="41"/>
  <c r="R383" i="41"/>
  <c r="Q383" i="41"/>
  <c r="J383" i="41"/>
  <c r="I383" i="41"/>
  <c r="H383" i="41"/>
  <c r="G383" i="41"/>
  <c r="F383" i="41"/>
  <c r="E383" i="41"/>
  <c r="D383" i="41"/>
  <c r="AB382" i="41"/>
  <c r="AA382" i="41"/>
  <c r="Z382" i="41"/>
  <c r="Y382" i="41"/>
  <c r="X382" i="41"/>
  <c r="W382" i="41"/>
  <c r="V382" i="41"/>
  <c r="U382" i="41"/>
  <c r="T382" i="41"/>
  <c r="S382" i="41"/>
  <c r="R382" i="41"/>
  <c r="Q382" i="41"/>
  <c r="J382" i="41"/>
  <c r="I382" i="41"/>
  <c r="H382" i="41"/>
  <c r="G382" i="41"/>
  <c r="F382" i="41"/>
  <c r="E382" i="41"/>
  <c r="D382" i="41"/>
  <c r="AB381" i="41"/>
  <c r="AA381" i="41"/>
  <c r="Z381" i="41"/>
  <c r="Y381" i="41"/>
  <c r="X381" i="41"/>
  <c r="W381" i="41"/>
  <c r="V381" i="41"/>
  <c r="U381" i="41"/>
  <c r="T381" i="41"/>
  <c r="S381" i="41"/>
  <c r="R381" i="41"/>
  <c r="Q381" i="41"/>
  <c r="J381" i="41"/>
  <c r="I381" i="41"/>
  <c r="H381" i="41"/>
  <c r="G381" i="41"/>
  <c r="F381" i="41"/>
  <c r="E381" i="41"/>
  <c r="D381" i="41"/>
  <c r="AB380" i="41"/>
  <c r="AA380" i="41"/>
  <c r="Z380" i="41"/>
  <c r="Y380" i="41"/>
  <c r="X380" i="41"/>
  <c r="W380" i="41"/>
  <c r="V380" i="41"/>
  <c r="U380" i="41"/>
  <c r="T380" i="41"/>
  <c r="S380" i="41"/>
  <c r="R380" i="41"/>
  <c r="Q380" i="41"/>
  <c r="J380" i="41"/>
  <c r="I380" i="41"/>
  <c r="H380" i="41"/>
  <c r="G380" i="41"/>
  <c r="F380" i="41"/>
  <c r="E380" i="41"/>
  <c r="D380" i="41"/>
  <c r="AB379" i="41"/>
  <c r="AA379" i="41"/>
  <c r="Z379" i="41"/>
  <c r="Y379" i="41"/>
  <c r="X379" i="41"/>
  <c r="W379" i="41"/>
  <c r="V379" i="41"/>
  <c r="U379" i="41"/>
  <c r="T379" i="41"/>
  <c r="S379" i="41"/>
  <c r="R379" i="41"/>
  <c r="Q379" i="41"/>
  <c r="J379" i="41"/>
  <c r="I379" i="41"/>
  <c r="H379" i="41"/>
  <c r="G379" i="41"/>
  <c r="F379" i="41"/>
  <c r="E379" i="41"/>
  <c r="D379" i="41"/>
  <c r="AB378" i="41"/>
  <c r="AA378" i="41"/>
  <c r="Z378" i="41"/>
  <c r="Y378" i="41"/>
  <c r="X378" i="41"/>
  <c r="W378" i="41"/>
  <c r="V378" i="41"/>
  <c r="U378" i="41"/>
  <c r="T378" i="41"/>
  <c r="S378" i="41"/>
  <c r="R378" i="41"/>
  <c r="Q378" i="41"/>
  <c r="J378" i="41"/>
  <c r="I378" i="41"/>
  <c r="H378" i="41"/>
  <c r="G378" i="41"/>
  <c r="F378" i="41"/>
  <c r="E378" i="41"/>
  <c r="D378" i="41"/>
  <c r="AB377" i="41"/>
  <c r="AA377" i="41"/>
  <c r="Z377" i="41"/>
  <c r="Y377" i="41"/>
  <c r="X377" i="41"/>
  <c r="W377" i="41"/>
  <c r="V377" i="41"/>
  <c r="U377" i="41"/>
  <c r="T377" i="41"/>
  <c r="S377" i="41"/>
  <c r="R377" i="41"/>
  <c r="Q377" i="41"/>
  <c r="J377" i="41"/>
  <c r="I377" i="41"/>
  <c r="H377" i="41"/>
  <c r="G377" i="41"/>
  <c r="F377" i="41"/>
  <c r="E377" i="41"/>
  <c r="D377" i="41"/>
  <c r="AB376" i="41"/>
  <c r="AA376" i="41"/>
  <c r="Z376" i="41"/>
  <c r="Y376" i="41"/>
  <c r="X376" i="41"/>
  <c r="W376" i="41"/>
  <c r="V376" i="41"/>
  <c r="U376" i="41"/>
  <c r="T376" i="41"/>
  <c r="S376" i="41"/>
  <c r="R376" i="41"/>
  <c r="Q376" i="41"/>
  <c r="H376" i="41"/>
  <c r="G376" i="41"/>
  <c r="F376" i="41"/>
  <c r="E376" i="41"/>
  <c r="D376" i="41"/>
  <c r="AB375" i="41"/>
  <c r="AA375" i="41"/>
  <c r="Z375" i="41"/>
  <c r="Y375" i="41"/>
  <c r="X375" i="41"/>
  <c r="W375" i="41"/>
  <c r="V375" i="41"/>
  <c r="U375" i="41"/>
  <c r="T375" i="41"/>
  <c r="S375" i="41"/>
  <c r="R375" i="41"/>
  <c r="Q375" i="41"/>
  <c r="J375" i="41"/>
  <c r="I375" i="41"/>
  <c r="H375" i="41"/>
  <c r="G375" i="41"/>
  <c r="F375" i="41"/>
  <c r="E375" i="41"/>
  <c r="D375" i="41"/>
  <c r="AB374" i="41"/>
  <c r="AA374" i="41"/>
  <c r="Z374" i="41"/>
  <c r="Y374" i="41"/>
  <c r="X374" i="41"/>
  <c r="W374" i="41"/>
  <c r="V374" i="41"/>
  <c r="U374" i="41"/>
  <c r="T374" i="41"/>
  <c r="S374" i="41"/>
  <c r="R374" i="41"/>
  <c r="Q374" i="41"/>
  <c r="J374" i="41"/>
  <c r="I374" i="41"/>
  <c r="H374" i="41"/>
  <c r="G374" i="41"/>
  <c r="F374" i="41"/>
  <c r="E374" i="41"/>
  <c r="D374" i="41"/>
  <c r="AB373" i="41"/>
  <c r="AA373" i="41"/>
  <c r="Z373" i="41"/>
  <c r="Y373" i="41"/>
  <c r="X373" i="41"/>
  <c r="AC373" i="41" s="1"/>
  <c r="W373" i="41"/>
  <c r="V373" i="41"/>
  <c r="U373" i="41"/>
  <c r="T373" i="41"/>
  <c r="S373" i="41"/>
  <c r="R373" i="41"/>
  <c r="Q373" i="41"/>
  <c r="J373" i="41"/>
  <c r="I373" i="41"/>
  <c r="H373" i="41"/>
  <c r="G373" i="41"/>
  <c r="F373" i="41"/>
  <c r="E373" i="41"/>
  <c r="D373" i="41"/>
  <c r="AB372" i="41"/>
  <c r="AA372" i="41"/>
  <c r="Z372" i="41"/>
  <c r="Y372" i="41"/>
  <c r="X372" i="41"/>
  <c r="W372" i="41"/>
  <c r="V372" i="41"/>
  <c r="U372" i="41"/>
  <c r="T372" i="41"/>
  <c r="S372" i="41"/>
  <c r="R372" i="41"/>
  <c r="Q372" i="41"/>
  <c r="J372" i="41"/>
  <c r="I372" i="41"/>
  <c r="H372" i="41"/>
  <c r="G372" i="41"/>
  <c r="F372" i="41"/>
  <c r="E372" i="41"/>
  <c r="D372" i="41"/>
  <c r="AB371" i="41"/>
  <c r="AA371" i="41"/>
  <c r="Z371" i="41"/>
  <c r="Y371" i="41"/>
  <c r="X371" i="41"/>
  <c r="W371" i="41"/>
  <c r="V371" i="41"/>
  <c r="U371" i="41"/>
  <c r="T371" i="41"/>
  <c r="S371" i="41"/>
  <c r="R371" i="41"/>
  <c r="Q371" i="41"/>
  <c r="J371" i="41"/>
  <c r="I371" i="41"/>
  <c r="H371" i="41"/>
  <c r="G371" i="41"/>
  <c r="F371" i="41"/>
  <c r="E371" i="41"/>
  <c r="D371" i="41"/>
  <c r="AB370" i="41"/>
  <c r="AA370" i="41"/>
  <c r="Z370" i="41"/>
  <c r="Y370" i="41"/>
  <c r="X370" i="41"/>
  <c r="W370" i="41"/>
  <c r="V370" i="41"/>
  <c r="U370" i="41"/>
  <c r="T370" i="41"/>
  <c r="S370" i="41"/>
  <c r="R370" i="41"/>
  <c r="Q370" i="41"/>
  <c r="J370" i="41"/>
  <c r="I370" i="41"/>
  <c r="H370" i="41"/>
  <c r="G370" i="41"/>
  <c r="F370" i="41"/>
  <c r="E370" i="41"/>
  <c r="D370" i="41"/>
  <c r="AC362" i="41"/>
  <c r="K362" i="41" s="1"/>
  <c r="C362" i="41"/>
  <c r="AH361" i="41"/>
  <c r="AC361" i="41"/>
  <c r="K361" i="41"/>
  <c r="C361" i="41"/>
  <c r="AC360" i="41"/>
  <c r="K360" i="41"/>
  <c r="AH360" i="41" s="1"/>
  <c r="C360" i="41"/>
  <c r="AC359" i="41"/>
  <c r="K359" i="41" s="1"/>
  <c r="AH359" i="41" s="1"/>
  <c r="C359" i="41"/>
  <c r="AC358" i="41"/>
  <c r="K358" i="41" s="1"/>
  <c r="C358" i="41"/>
  <c r="AC357" i="41"/>
  <c r="K357" i="41"/>
  <c r="L357" i="41" s="1"/>
  <c r="C357" i="41"/>
  <c r="AC356" i="41"/>
  <c r="K356" i="41"/>
  <c r="C356" i="41"/>
  <c r="AC355" i="41"/>
  <c r="K355" i="41"/>
  <c r="C355" i="41"/>
  <c r="AC354" i="41"/>
  <c r="C354" i="41"/>
  <c r="AC353" i="41"/>
  <c r="K353" i="41" s="1"/>
  <c r="K413" i="41" s="1"/>
  <c r="C353" i="41"/>
  <c r="AC352" i="41"/>
  <c r="C352" i="41"/>
  <c r="AC351" i="41"/>
  <c r="K351" i="41" s="1"/>
  <c r="C351" i="41"/>
  <c r="AC350" i="41"/>
  <c r="C350" i="41"/>
  <c r="AH349" i="41"/>
  <c r="AC349" i="41"/>
  <c r="K349" i="41" s="1"/>
  <c r="C349" i="41"/>
  <c r="AH348" i="41"/>
  <c r="AC348" i="41"/>
  <c r="K348" i="41" s="1"/>
  <c r="C348" i="41"/>
  <c r="AC346" i="41"/>
  <c r="C346" i="41"/>
  <c r="AC345" i="41"/>
  <c r="K345" i="41"/>
  <c r="AH345" i="41" s="1"/>
  <c r="C345" i="41"/>
  <c r="AC344" i="41"/>
  <c r="K344" i="41" s="1"/>
  <c r="AH344" i="41" s="1"/>
  <c r="C344" i="41"/>
  <c r="AC343" i="41"/>
  <c r="K343" i="41"/>
  <c r="C343" i="41"/>
  <c r="AC342" i="41"/>
  <c r="K342" i="41"/>
  <c r="L342" i="41" s="1"/>
  <c r="C342" i="41"/>
  <c r="AC341" i="41"/>
  <c r="K341" i="41" s="1"/>
  <c r="C341" i="41"/>
  <c r="AC340" i="41"/>
  <c r="K340" i="41"/>
  <c r="C340" i="41"/>
  <c r="AC338" i="41"/>
  <c r="AE338" i="41" s="1"/>
  <c r="C338" i="41"/>
  <c r="AC337" i="41"/>
  <c r="K337" i="41" s="1"/>
  <c r="C337" i="41"/>
  <c r="AC336" i="41"/>
  <c r="AH336" i="41" s="1"/>
  <c r="C336" i="41"/>
  <c r="AC335" i="41"/>
  <c r="AE335" i="41" s="1"/>
  <c r="K335" i="41"/>
  <c r="L335" i="41" s="1"/>
  <c r="C335" i="41"/>
  <c r="AC334" i="41"/>
  <c r="AE334" i="41" s="1"/>
  <c r="C334" i="41"/>
  <c r="AC333" i="41"/>
  <c r="K333" i="41" s="1"/>
  <c r="C333" i="41"/>
  <c r="AC332" i="41"/>
  <c r="AH332" i="41" s="1"/>
  <c r="C332" i="41"/>
  <c r="AC331" i="41"/>
  <c r="C331" i="41"/>
  <c r="AC330" i="41"/>
  <c r="AE330" i="41" s="1"/>
  <c r="C330" i="41"/>
  <c r="AE329" i="41"/>
  <c r="AC329" i="41"/>
  <c r="K329" i="41"/>
  <c r="C329" i="41"/>
  <c r="AE328" i="41"/>
  <c r="AC328" i="41"/>
  <c r="K328" i="41"/>
  <c r="C328" i="41"/>
  <c r="L328" i="41" s="1"/>
  <c r="AC327" i="41"/>
  <c r="AE327" i="41" s="1"/>
  <c r="C327" i="41"/>
  <c r="AC326" i="41"/>
  <c r="K326" i="41" s="1"/>
  <c r="C326" i="41"/>
  <c r="AC325" i="41"/>
  <c r="K325" i="41"/>
  <c r="C325" i="41"/>
  <c r="AE324" i="41"/>
  <c r="AC324" i="41"/>
  <c r="C324" i="41"/>
  <c r="AC323" i="41"/>
  <c r="AE323" i="41" s="1"/>
  <c r="K323" i="41"/>
  <c r="C323" i="41"/>
  <c r="L323" i="41" s="1"/>
  <c r="AC322" i="41"/>
  <c r="K322" i="41" s="1"/>
  <c r="AH321" i="41" s="1"/>
  <c r="C322" i="41"/>
  <c r="C382" i="41" s="1"/>
  <c r="AE321" i="41"/>
  <c r="AC321" i="41"/>
  <c r="K321" i="41" s="1"/>
  <c r="C321" i="41"/>
  <c r="AC320" i="41"/>
  <c r="AE320" i="41" s="1"/>
  <c r="C320" i="41"/>
  <c r="AE319" i="41"/>
  <c r="AC319" i="41"/>
  <c r="K319" i="41" s="1"/>
  <c r="C319" i="41"/>
  <c r="AC318" i="41"/>
  <c r="AH318" i="41" s="1"/>
  <c r="C318" i="41"/>
  <c r="AC317" i="41"/>
  <c r="AE317" i="41" s="1"/>
  <c r="C317" i="41"/>
  <c r="AE316" i="41"/>
  <c r="AC316" i="41"/>
  <c r="K316" i="41"/>
  <c r="C316" i="41"/>
  <c r="AC315" i="41"/>
  <c r="AE315" i="41" s="1"/>
  <c r="K315" i="41"/>
  <c r="K375" i="41" s="1"/>
  <c r="C315" i="41"/>
  <c r="AE314" i="41"/>
  <c r="AC314" i="41"/>
  <c r="K314" i="41" s="1"/>
  <c r="C314" i="41"/>
  <c r="AE313" i="41"/>
  <c r="AC313" i="41"/>
  <c r="C313" i="41"/>
  <c r="AC312" i="41"/>
  <c r="K312" i="41" s="1"/>
  <c r="C312" i="41"/>
  <c r="L312" i="41" s="1"/>
  <c r="AC311" i="41"/>
  <c r="K311" i="41" s="1"/>
  <c r="L311" i="41" s="1"/>
  <c r="C311" i="41"/>
  <c r="AE310" i="41"/>
  <c r="AC310" i="41"/>
  <c r="C310" i="41"/>
  <c r="AC299" i="41"/>
  <c r="J299" i="41"/>
  <c r="AC298" i="41"/>
  <c r="I298" i="41" s="1"/>
  <c r="J298" i="41"/>
  <c r="AC297" i="41"/>
  <c r="I297" i="41" s="1"/>
  <c r="J297" i="41"/>
  <c r="AC296" i="41"/>
  <c r="I296" i="41" s="1"/>
  <c r="AH296" i="41" s="1"/>
  <c r="J296" i="41"/>
  <c r="AC295" i="41"/>
  <c r="I295" i="41" s="1"/>
  <c r="AH295" i="41" s="1"/>
  <c r="K294" i="41"/>
  <c r="AC289" i="41"/>
  <c r="C289" i="41"/>
  <c r="K288" i="41"/>
  <c r="O287" i="41"/>
  <c r="N287" i="41" s="1"/>
  <c r="O286" i="41"/>
  <c r="N286" i="41" s="1"/>
  <c r="O285" i="41"/>
  <c r="N285" i="41"/>
  <c r="O284" i="41"/>
  <c r="N284" i="41" s="1"/>
  <c r="AC283" i="41"/>
  <c r="O283" i="41"/>
  <c r="N283" i="41" s="1"/>
  <c r="O282" i="41"/>
  <c r="N282" i="41" s="1"/>
  <c r="K282" i="41"/>
  <c r="O281" i="41"/>
  <c r="N281" i="41" s="1"/>
  <c r="O280" i="41"/>
  <c r="N280" i="41" s="1"/>
  <c r="O279" i="41"/>
  <c r="N279" i="41" s="1"/>
  <c r="O278" i="41"/>
  <c r="N278" i="41" s="1"/>
  <c r="AC277" i="41"/>
  <c r="I277" i="41" s="1"/>
  <c r="O277" i="41"/>
  <c r="N277" i="41" s="1"/>
  <c r="C277" i="41"/>
  <c r="O276" i="41"/>
  <c r="N276" i="41" s="1"/>
  <c r="K276" i="41"/>
  <c r="O275" i="41"/>
  <c r="N275" i="41" s="1"/>
  <c r="O274" i="41"/>
  <c r="N274" i="41" s="1"/>
  <c r="O273" i="41"/>
  <c r="N273" i="41"/>
  <c r="O272" i="41"/>
  <c r="N272" i="41"/>
  <c r="AC271" i="41"/>
  <c r="I271" i="41" s="1"/>
  <c r="O271" i="41"/>
  <c r="N271" i="41" s="1"/>
  <c r="O270" i="41"/>
  <c r="N270" i="41" s="1"/>
  <c r="K270" i="41"/>
  <c r="O269" i="41"/>
  <c r="N269" i="41" s="1"/>
  <c r="O268" i="41"/>
  <c r="N268" i="41"/>
  <c r="O267" i="41"/>
  <c r="N267" i="41" s="1"/>
  <c r="O266" i="41"/>
  <c r="N266" i="41" s="1"/>
  <c r="AC265" i="41"/>
  <c r="AH265" i="41" s="1"/>
  <c r="O265" i="41"/>
  <c r="N265" i="41" s="1"/>
  <c r="I265" i="41"/>
  <c r="C265" i="41"/>
  <c r="O264" i="41"/>
  <c r="N264" i="41" s="1"/>
  <c r="K264" i="41"/>
  <c r="O263" i="41"/>
  <c r="N263" i="41" s="1"/>
  <c r="O262" i="41"/>
  <c r="N262" i="41"/>
  <c r="O261" i="41"/>
  <c r="N261" i="41"/>
  <c r="O260" i="41"/>
  <c r="N260" i="41"/>
  <c r="O259" i="41"/>
  <c r="N259" i="41" s="1"/>
  <c r="AC258" i="41"/>
  <c r="O258" i="41"/>
  <c r="N258" i="41" s="1"/>
  <c r="C258" i="41"/>
  <c r="O257" i="41"/>
  <c r="N257" i="41" s="1"/>
  <c r="K257" i="41"/>
  <c r="O256" i="41"/>
  <c r="N256" i="41" s="1"/>
  <c r="O255" i="41"/>
  <c r="N255" i="41" s="1"/>
  <c r="O254" i="41"/>
  <c r="N254" i="41" s="1"/>
  <c r="O253" i="41"/>
  <c r="N253" i="41" s="1"/>
  <c r="AC252" i="41"/>
  <c r="O252" i="41"/>
  <c r="N252" i="41" s="1"/>
  <c r="I252" i="41"/>
  <c r="AH252" i="41" s="1"/>
  <c r="O251" i="41"/>
  <c r="N251" i="41" s="1"/>
  <c r="K251" i="41"/>
  <c r="O250" i="41"/>
  <c r="N250" i="41" s="1"/>
  <c r="O249" i="41"/>
  <c r="N249" i="41" s="1"/>
  <c r="O248" i="41"/>
  <c r="N248" i="41" s="1"/>
  <c r="O247" i="41"/>
  <c r="N247" i="41" s="1"/>
  <c r="AC246" i="41"/>
  <c r="I246" i="41" s="1"/>
  <c r="O246" i="41"/>
  <c r="N246" i="41"/>
  <c r="O245" i="41"/>
  <c r="N245" i="41" s="1"/>
  <c r="K245" i="41"/>
  <c r="O244" i="41"/>
  <c r="N244" i="41" s="1"/>
  <c r="O243" i="41"/>
  <c r="N243" i="41"/>
  <c r="O242" i="41"/>
  <c r="N242" i="41"/>
  <c r="O241" i="41"/>
  <c r="N241" i="41" s="1"/>
  <c r="AC240" i="41"/>
  <c r="I240" i="41" s="1"/>
  <c r="O240" i="41"/>
  <c r="N240" i="41" s="1"/>
  <c r="O239" i="41"/>
  <c r="N239" i="41"/>
  <c r="K239" i="41"/>
  <c r="O238" i="41"/>
  <c r="N238" i="41" s="1"/>
  <c r="O237" i="41"/>
  <c r="N237" i="41" s="1"/>
  <c r="O236" i="41"/>
  <c r="N236" i="41" s="1"/>
  <c r="O235" i="41"/>
  <c r="N235" i="41" s="1"/>
  <c r="O234" i="41"/>
  <c r="N234" i="41" s="1"/>
  <c r="O233" i="41"/>
  <c r="N233" i="41"/>
  <c r="AC232" i="41"/>
  <c r="O232" i="41"/>
  <c r="N232" i="41"/>
  <c r="I232" i="41"/>
  <c r="O231" i="41"/>
  <c r="O230" i="41"/>
  <c r="N230" i="41" s="1"/>
  <c r="K230" i="41"/>
  <c r="O229" i="41"/>
  <c r="N229" i="41"/>
  <c r="O228" i="41"/>
  <c r="N228" i="41"/>
  <c r="O227" i="41"/>
  <c r="N227" i="41" s="1"/>
  <c r="O226" i="41"/>
  <c r="N226" i="41" s="1"/>
  <c r="AC225" i="41"/>
  <c r="O225" i="41"/>
  <c r="N225" i="41" s="1"/>
  <c r="O224" i="41"/>
  <c r="N224" i="41"/>
  <c r="K224" i="41"/>
  <c r="O223" i="41"/>
  <c r="N223" i="41" s="1"/>
  <c r="O222" i="41"/>
  <c r="N222" i="41" s="1"/>
  <c r="O221" i="41"/>
  <c r="N221" i="41" s="1"/>
  <c r="O220" i="41"/>
  <c r="N220" i="41" s="1"/>
  <c r="AC219" i="41"/>
  <c r="I219" i="41" s="1"/>
  <c r="AH219" i="41" s="1"/>
  <c r="O219" i="41"/>
  <c r="N219" i="41"/>
  <c r="O218" i="41"/>
  <c r="N218" i="41"/>
  <c r="K218" i="41"/>
  <c r="O217" i="41"/>
  <c r="N217" i="41" s="1"/>
  <c r="O216" i="41"/>
  <c r="N216" i="41" s="1"/>
  <c r="O215" i="41"/>
  <c r="N215" i="41"/>
  <c r="O214" i="41"/>
  <c r="N214" i="41"/>
  <c r="AE213" i="41"/>
  <c r="AC213" i="41"/>
  <c r="I213" i="41" s="1"/>
  <c r="O213" i="41"/>
  <c r="N213" i="41" s="1"/>
  <c r="O212" i="41"/>
  <c r="N212" i="41"/>
  <c r="K212" i="41"/>
  <c r="O211" i="41"/>
  <c r="N211" i="41" s="1"/>
  <c r="O210" i="41"/>
  <c r="N210" i="41" s="1"/>
  <c r="O209" i="41"/>
  <c r="N209" i="41" s="1"/>
  <c r="O208" i="41"/>
  <c r="N208" i="41" s="1"/>
  <c r="AE207" i="41"/>
  <c r="AC207" i="41"/>
  <c r="I207" i="41" s="1"/>
  <c r="AH207" i="41" s="1"/>
  <c r="O207" i="41"/>
  <c r="N207" i="41" s="1"/>
  <c r="O206" i="41"/>
  <c r="N206" i="41" s="1"/>
  <c r="K206" i="41"/>
  <c r="O205" i="41"/>
  <c r="N205" i="41" s="1"/>
  <c r="O204" i="41"/>
  <c r="N204" i="41" s="1"/>
  <c r="O203" i="41"/>
  <c r="N203" i="41" s="1"/>
  <c r="AE202" i="41"/>
  <c r="O202" i="41"/>
  <c r="N202" i="41"/>
  <c r="AC201" i="41"/>
  <c r="O201" i="41"/>
  <c r="N201" i="41" s="1"/>
  <c r="I201" i="41"/>
  <c r="AH201" i="41" s="1"/>
  <c r="O200" i="41"/>
  <c r="N200" i="41" s="1"/>
  <c r="K200" i="41"/>
  <c r="O199" i="41"/>
  <c r="N199" i="41"/>
  <c r="O198" i="41"/>
  <c r="N198" i="41" s="1"/>
  <c r="O197" i="41"/>
  <c r="N197" i="41" s="1"/>
  <c r="AE196" i="41"/>
  <c r="O196" i="41"/>
  <c r="N196" i="41" s="1"/>
  <c r="AC195" i="41"/>
  <c r="I195" i="41" s="1"/>
  <c r="AH195" i="41" s="1"/>
  <c r="O195" i="41"/>
  <c r="N195" i="41" s="1"/>
  <c r="O194" i="41"/>
  <c r="N194" i="41"/>
  <c r="K194" i="41"/>
  <c r="O193" i="41"/>
  <c r="N193" i="41"/>
  <c r="O192" i="41"/>
  <c r="N192" i="41" s="1"/>
  <c r="AE191" i="41"/>
  <c r="O191" i="41"/>
  <c r="N191" i="41" s="1"/>
  <c r="O190" i="41"/>
  <c r="N190" i="41" s="1"/>
  <c r="AC189" i="41"/>
  <c r="O189" i="41"/>
  <c r="N189" i="41" s="1"/>
  <c r="O188" i="41"/>
  <c r="N188" i="41"/>
  <c r="O187" i="41"/>
  <c r="N187" i="41" s="1"/>
  <c r="K187" i="41"/>
  <c r="O186" i="41"/>
  <c r="N186" i="41" s="1"/>
  <c r="AE185" i="41"/>
  <c r="O185" i="41"/>
  <c r="N185" i="41"/>
  <c r="O184" i="41"/>
  <c r="N184" i="41" s="1"/>
  <c r="O183" i="41"/>
  <c r="N183" i="41" s="1"/>
  <c r="AH182" i="41"/>
  <c r="AC182" i="41"/>
  <c r="I182" i="41" s="1"/>
  <c r="O182" i="41"/>
  <c r="N182" i="41" s="1"/>
  <c r="O181" i="41"/>
  <c r="N181" i="41"/>
  <c r="K181" i="41"/>
  <c r="AE180" i="41"/>
  <c r="O180" i="41"/>
  <c r="N180" i="41" s="1"/>
  <c r="O179" i="41"/>
  <c r="N179" i="41" s="1"/>
  <c r="O178" i="41"/>
  <c r="N178" i="41" s="1"/>
  <c r="O177" i="41"/>
  <c r="N177" i="41" s="1"/>
  <c r="AC176" i="41"/>
  <c r="O176" i="41"/>
  <c r="N176" i="41" s="1"/>
  <c r="O175" i="41"/>
  <c r="N175" i="41" s="1"/>
  <c r="K175" i="41"/>
  <c r="AE174" i="41"/>
  <c r="O174" i="41"/>
  <c r="N174" i="41" s="1"/>
  <c r="O173" i="41"/>
  <c r="N173" i="41"/>
  <c r="O172" i="41"/>
  <c r="N172" i="41" s="1"/>
  <c r="O171" i="41"/>
  <c r="N171" i="41" s="1"/>
  <c r="AC170" i="41"/>
  <c r="I170" i="41" s="1"/>
  <c r="O170" i="41"/>
  <c r="N170" i="41" s="1"/>
  <c r="AE169" i="41"/>
  <c r="O169" i="41"/>
  <c r="N169" i="41" s="1"/>
  <c r="K169" i="41"/>
  <c r="O168" i="41"/>
  <c r="N168" i="41" s="1"/>
  <c r="O167" i="41"/>
  <c r="N167" i="41" s="1"/>
  <c r="O166" i="41"/>
  <c r="N166" i="41" s="1"/>
  <c r="O165" i="41"/>
  <c r="N165" i="41" s="1"/>
  <c r="AC164" i="41"/>
  <c r="I164" i="41" s="1"/>
  <c r="AH164" i="41" s="1"/>
  <c r="O164" i="41"/>
  <c r="N164" i="41"/>
  <c r="AE163" i="41"/>
  <c r="O163" i="41"/>
  <c r="N163" i="41" s="1"/>
  <c r="K163" i="41"/>
  <c r="O162" i="41"/>
  <c r="N162" i="41" s="1"/>
  <c r="O161" i="41"/>
  <c r="N161" i="41" s="1"/>
  <c r="O160" i="41"/>
  <c r="N160" i="41"/>
  <c r="O159" i="41"/>
  <c r="N159" i="41" s="1"/>
  <c r="AH158" i="41"/>
  <c r="AE158" i="41"/>
  <c r="AC158" i="41"/>
  <c r="I158" i="41" s="1"/>
  <c r="O158" i="41"/>
  <c r="N158" i="41"/>
  <c r="O157" i="41"/>
  <c r="N157" i="41" s="1"/>
  <c r="K157" i="41"/>
  <c r="O156" i="41"/>
  <c r="N156" i="41" s="1"/>
  <c r="O155" i="41"/>
  <c r="N155" i="41" s="1"/>
  <c r="O154" i="41"/>
  <c r="N154" i="41"/>
  <c r="O153" i="41"/>
  <c r="N153" i="41" s="1"/>
  <c r="AE152" i="41"/>
  <c r="AC152" i="41"/>
  <c r="I152" i="41" s="1"/>
  <c r="O152" i="41"/>
  <c r="N152" i="41" s="1"/>
  <c r="O151" i="41"/>
  <c r="N151" i="41" s="1"/>
  <c r="K151" i="41"/>
  <c r="O150" i="41"/>
  <c r="N150" i="41" s="1"/>
  <c r="O149" i="41"/>
  <c r="N149" i="41" s="1"/>
  <c r="O148" i="41"/>
  <c r="N148" i="41" s="1"/>
  <c r="AE147" i="41"/>
  <c r="O147" i="41"/>
  <c r="N147" i="41" s="1"/>
  <c r="AC146" i="41"/>
  <c r="I146" i="41" s="1"/>
  <c r="AH146" i="41" s="1"/>
  <c r="O146" i="41"/>
  <c r="N146" i="41"/>
  <c r="O145" i="41"/>
  <c r="N145" i="41" s="1"/>
  <c r="K145" i="41"/>
  <c r="O144" i="41"/>
  <c r="N144" i="41"/>
  <c r="O143" i="41"/>
  <c r="N143" i="41"/>
  <c r="O142" i="41"/>
  <c r="N142" i="41" s="1"/>
  <c r="AE141" i="41"/>
  <c r="O141" i="41"/>
  <c r="N141" i="41" s="1"/>
  <c r="AC140" i="41"/>
  <c r="I140" i="41" s="1"/>
  <c r="AH140" i="41" s="1"/>
  <c r="O140" i="41"/>
  <c r="N140" i="41" s="1"/>
  <c r="O139" i="41"/>
  <c r="N139" i="41" s="1"/>
  <c r="K139" i="41"/>
  <c r="O138" i="41"/>
  <c r="N138" i="41"/>
  <c r="O137" i="41"/>
  <c r="N137" i="41" s="1"/>
  <c r="AE136" i="41"/>
  <c r="O136" i="41"/>
  <c r="N136" i="41"/>
  <c r="O135" i="41"/>
  <c r="N135" i="41" s="1"/>
  <c r="AC134" i="41"/>
  <c r="I134" i="41" s="1"/>
  <c r="O134" i="41"/>
  <c r="N134" i="41" s="1"/>
  <c r="O133" i="41"/>
  <c r="N133" i="41" s="1"/>
  <c r="K133" i="41"/>
  <c r="O132" i="41"/>
  <c r="N132" i="41" s="1"/>
  <c r="O131" i="41"/>
  <c r="N131" i="41" s="1"/>
  <c r="AE130" i="41"/>
  <c r="O130" i="41"/>
  <c r="N130" i="41"/>
  <c r="O129" i="41"/>
  <c r="N129" i="41"/>
  <c r="AC128" i="41"/>
  <c r="I128" i="41" s="1"/>
  <c r="AH128" i="41" s="1"/>
  <c r="O128" i="41"/>
  <c r="N128" i="41" s="1"/>
  <c r="O127" i="41"/>
  <c r="N127" i="41" s="1"/>
  <c r="K127" i="41"/>
  <c r="O126" i="41"/>
  <c r="N126" i="41" s="1"/>
  <c r="AE125" i="41"/>
  <c r="O125" i="41"/>
  <c r="N125" i="41" s="1"/>
  <c r="O124" i="41"/>
  <c r="N124" i="41" s="1"/>
  <c r="O123" i="41"/>
  <c r="N123" i="41"/>
  <c r="AC122" i="41"/>
  <c r="O122" i="41"/>
  <c r="N122" i="41"/>
  <c r="I122" i="41"/>
  <c r="O121" i="41"/>
  <c r="N121" i="41" s="1"/>
  <c r="K121" i="41"/>
  <c r="O120" i="41"/>
  <c r="N120" i="41" s="1"/>
  <c r="AE119" i="41"/>
  <c r="O119" i="41"/>
  <c r="N119" i="41" s="1"/>
  <c r="O118" i="41"/>
  <c r="N118" i="41"/>
  <c r="O117" i="41"/>
  <c r="N117" i="41"/>
  <c r="AC116" i="41"/>
  <c r="I116" i="41" s="1"/>
  <c r="O116" i="41"/>
  <c r="N116" i="41" s="1"/>
  <c r="O115" i="41"/>
  <c r="N115" i="41" s="1"/>
  <c r="K115" i="41"/>
  <c r="AE114" i="41"/>
  <c r="O114" i="41"/>
  <c r="N114" i="41" s="1"/>
  <c r="O113" i="41"/>
  <c r="N113" i="41" s="1"/>
  <c r="O112" i="41"/>
  <c r="N112" i="41" s="1"/>
  <c r="O111" i="41"/>
  <c r="N111" i="41" s="1"/>
  <c r="AC110" i="41"/>
  <c r="I110" i="41" s="1"/>
  <c r="O110" i="41"/>
  <c r="N110" i="41"/>
  <c r="O109" i="41"/>
  <c r="N109" i="41"/>
  <c r="K109" i="41"/>
  <c r="AE108" i="41"/>
  <c r="O108" i="41"/>
  <c r="N108" i="41" s="1"/>
  <c r="O107" i="41"/>
  <c r="N107" i="41"/>
  <c r="O106" i="41"/>
  <c r="N106" i="41"/>
  <c r="O105" i="41"/>
  <c r="N105" i="41" s="1"/>
  <c r="AC104" i="41"/>
  <c r="O104" i="41"/>
  <c r="N104" i="41" s="1"/>
  <c r="AE103" i="41"/>
  <c r="O103" i="41"/>
  <c r="N103" i="41"/>
  <c r="K103" i="41"/>
  <c r="O102" i="41"/>
  <c r="N102" i="41" s="1"/>
  <c r="O101" i="41"/>
  <c r="N101" i="41" s="1"/>
  <c r="O100" i="41"/>
  <c r="N100" i="41" s="1"/>
  <c r="O99" i="41"/>
  <c r="N99" i="41" s="1"/>
  <c r="AC98" i="41"/>
  <c r="I98" i="41" s="1"/>
  <c r="AH98" i="41" s="1"/>
  <c r="O98" i="41"/>
  <c r="N98" i="41" s="1"/>
  <c r="AE97" i="41"/>
  <c r="O97" i="41"/>
  <c r="N97" i="41"/>
  <c r="K97" i="41"/>
  <c r="O96" i="41"/>
  <c r="N96" i="41" s="1"/>
  <c r="O95" i="41"/>
  <c r="N95" i="41" s="1"/>
  <c r="O94" i="41"/>
  <c r="N94" i="41"/>
  <c r="O93" i="41"/>
  <c r="N93" i="41"/>
  <c r="AE92" i="41"/>
  <c r="AC92" i="41"/>
  <c r="O92" i="41"/>
  <c r="N92" i="41" s="1"/>
  <c r="O91" i="41"/>
  <c r="N91" i="41" s="1"/>
  <c r="K91" i="41"/>
  <c r="O90" i="41"/>
  <c r="N90" i="41"/>
  <c r="O89" i="41"/>
  <c r="N89" i="41" s="1"/>
  <c r="O88" i="41"/>
  <c r="N88" i="41"/>
  <c r="O87" i="41"/>
  <c r="N87" i="41"/>
  <c r="AE86" i="41"/>
  <c r="AC86" i="41"/>
  <c r="I86" i="41" s="1"/>
  <c r="O86" i="41"/>
  <c r="N86" i="41" s="1"/>
  <c r="O85" i="41"/>
  <c r="N85" i="41"/>
  <c r="K85" i="41"/>
  <c r="O84" i="41"/>
  <c r="N84" i="41" s="1"/>
  <c r="O83" i="41"/>
  <c r="N83" i="41" s="1"/>
  <c r="O82" i="41"/>
  <c r="N82" i="41" s="1"/>
  <c r="AE81" i="41"/>
  <c r="O81" i="41"/>
  <c r="N81" i="41" s="1"/>
  <c r="AC80" i="41"/>
  <c r="I80" i="41" s="1"/>
  <c r="O80" i="41"/>
  <c r="N80" i="41" s="1"/>
  <c r="O79" i="41"/>
  <c r="N79" i="41" s="1"/>
  <c r="K79" i="41"/>
  <c r="O78" i="41"/>
  <c r="N78" i="41"/>
  <c r="O77" i="41"/>
  <c r="N77" i="41" s="1"/>
  <c r="O76" i="41"/>
  <c r="N76" i="41" s="1"/>
  <c r="AE75" i="41"/>
  <c r="O75" i="41"/>
  <c r="N75" i="41" s="1"/>
  <c r="AH74" i="41"/>
  <c r="AC74" i="41"/>
  <c r="I74" i="41" s="1"/>
  <c r="O74" i="41"/>
  <c r="N74" i="41" s="1"/>
  <c r="O73" i="41"/>
  <c r="N73" i="41"/>
  <c r="K73" i="41"/>
  <c r="O72" i="41"/>
  <c r="N72" i="41" s="1"/>
  <c r="O71" i="41"/>
  <c r="N71" i="41" s="1"/>
  <c r="AE70" i="41"/>
  <c r="O70" i="41"/>
  <c r="N70" i="41" s="1"/>
  <c r="O69" i="41"/>
  <c r="N69" i="41" s="1"/>
  <c r="AC68" i="41"/>
  <c r="O68" i="41"/>
  <c r="N68" i="41" s="1"/>
  <c r="C68" i="41"/>
  <c r="O67" i="41"/>
  <c r="N67" i="41" s="1"/>
  <c r="K67" i="41"/>
  <c r="O66" i="41"/>
  <c r="N66" i="41" s="1"/>
  <c r="O65" i="41"/>
  <c r="N65" i="41" s="1"/>
  <c r="AE64" i="41"/>
  <c r="O64" i="41"/>
  <c r="N64" i="41"/>
  <c r="O63" i="41"/>
  <c r="N63" i="41"/>
  <c r="AC62" i="41"/>
  <c r="I62" i="41" s="1"/>
  <c r="O62" i="41"/>
  <c r="N62" i="41" s="1"/>
  <c r="O61" i="41"/>
  <c r="N61" i="41" s="1"/>
  <c r="K61" i="41"/>
  <c r="O60" i="41"/>
  <c r="N60" i="41" s="1"/>
  <c r="AE59" i="41"/>
  <c r="O59" i="41"/>
  <c r="N59" i="41" s="1"/>
  <c r="O58" i="41"/>
  <c r="N58" i="41" s="1"/>
  <c r="O57" i="41"/>
  <c r="N57" i="41" s="1"/>
  <c r="AC56" i="41"/>
  <c r="I56" i="41" s="1"/>
  <c r="AH56" i="41" s="1"/>
  <c r="O56" i="41"/>
  <c r="N56" i="41" s="1"/>
  <c r="O55" i="41"/>
  <c r="N55" i="41" s="1"/>
  <c r="K55" i="41"/>
  <c r="O54" i="41"/>
  <c r="N54" i="41" s="1"/>
  <c r="AE53" i="41"/>
  <c r="O53" i="41"/>
  <c r="N53" i="41" s="1"/>
  <c r="O52" i="41"/>
  <c r="N52" i="41" s="1"/>
  <c r="O51" i="41"/>
  <c r="N51" i="41" s="1"/>
  <c r="AC50" i="41"/>
  <c r="I50" i="41" s="1"/>
  <c r="I376" i="41" s="1"/>
  <c r="O50" i="41"/>
  <c r="N50" i="41"/>
  <c r="O49" i="41"/>
  <c r="N49" i="41" s="1"/>
  <c r="K49" i="41"/>
  <c r="O48" i="41"/>
  <c r="N48" i="41"/>
  <c r="AE47" i="41"/>
  <c r="O47" i="41"/>
  <c r="N47" i="41" s="1"/>
  <c r="O46" i="41"/>
  <c r="N46" i="41"/>
  <c r="O45" i="41"/>
  <c r="N45" i="41" s="1"/>
  <c r="AH44" i="41"/>
  <c r="AC44" i="41"/>
  <c r="I44" i="41" s="1"/>
  <c r="O44" i="41"/>
  <c r="N44" i="41" s="1"/>
  <c r="O43" i="41"/>
  <c r="N43" i="41"/>
  <c r="K43" i="41"/>
  <c r="AE42" i="41"/>
  <c r="O42" i="41"/>
  <c r="N42" i="41" s="1"/>
  <c r="O41" i="41"/>
  <c r="N41" i="41" s="1"/>
  <c r="O40" i="41"/>
  <c r="N40" i="41" s="1"/>
  <c r="O39" i="41"/>
  <c r="N39" i="41" s="1"/>
  <c r="AC38" i="41"/>
  <c r="O38" i="41"/>
  <c r="N38" i="41" s="1"/>
  <c r="C38" i="41"/>
  <c r="C374" i="41" s="1"/>
  <c r="O37" i="41"/>
  <c r="N37" i="41" s="1"/>
  <c r="K37" i="41"/>
  <c r="AE36" i="41"/>
  <c r="O36" i="41"/>
  <c r="N36" i="41" s="1"/>
  <c r="O35" i="41"/>
  <c r="N35" i="41" s="1"/>
  <c r="O34" i="41"/>
  <c r="N34" i="41" s="1"/>
  <c r="O33" i="41"/>
  <c r="N33" i="41" s="1"/>
  <c r="AC32" i="41"/>
  <c r="I32" i="41" s="1"/>
  <c r="O32" i="41"/>
  <c r="N32" i="41" s="1"/>
  <c r="AE31" i="41"/>
  <c r="O31" i="41"/>
  <c r="N31" i="41"/>
  <c r="K31" i="41"/>
  <c r="O30" i="41"/>
  <c r="N30" i="41" s="1"/>
  <c r="O29" i="41"/>
  <c r="N29" i="41" s="1"/>
  <c r="O28" i="41"/>
  <c r="N28" i="41" s="1"/>
  <c r="O27" i="41"/>
  <c r="N27" i="41"/>
  <c r="AC26" i="41"/>
  <c r="AH26" i="41" s="1"/>
  <c r="O26" i="41"/>
  <c r="N26" i="41" s="1"/>
  <c r="I26" i="41"/>
  <c r="AE25" i="41"/>
  <c r="O25" i="41"/>
  <c r="N25" i="41" s="1"/>
  <c r="K25" i="41"/>
  <c r="O24" i="41"/>
  <c r="N24" i="41" s="1"/>
  <c r="O23" i="41"/>
  <c r="N23" i="41" s="1"/>
  <c r="O22" i="41"/>
  <c r="N22" i="41"/>
  <c r="O21" i="41"/>
  <c r="N21" i="41"/>
  <c r="AH20" i="41"/>
  <c r="AE20" i="41"/>
  <c r="AC20" i="41"/>
  <c r="I20" i="41" s="1"/>
  <c r="O20" i="41"/>
  <c r="N20" i="41"/>
  <c r="O19" i="41"/>
  <c r="N19" i="41" s="1"/>
  <c r="K19" i="41"/>
  <c r="O18" i="41"/>
  <c r="N18" i="41" s="1"/>
  <c r="O17" i="41"/>
  <c r="N17" i="41" s="1"/>
  <c r="O16" i="41"/>
  <c r="N16" i="41" s="1"/>
  <c r="O15" i="41"/>
  <c r="N15" i="41" s="1"/>
  <c r="AC14" i="41"/>
  <c r="O14" i="41"/>
  <c r="N14" i="41" s="1"/>
  <c r="I14" i="41"/>
  <c r="O4" i="28"/>
  <c r="N4" i="28"/>
  <c r="M4" i="28"/>
  <c r="L4" i="28"/>
  <c r="K4" i="28"/>
  <c r="J4" i="28"/>
  <c r="I4" i="28"/>
  <c r="H4" i="28"/>
  <c r="G4" i="28"/>
  <c r="F4" i="28"/>
  <c r="E4" i="28"/>
  <c r="D4" i="28"/>
  <c r="C4" i="28"/>
  <c r="O2" i="28"/>
  <c r="M2" i="28"/>
  <c r="L2" i="28"/>
  <c r="K2" i="28"/>
  <c r="J2" i="28"/>
  <c r="I2" i="28"/>
  <c r="H2" i="28"/>
  <c r="G2" i="28"/>
  <c r="F2" i="28"/>
  <c r="E2" i="28"/>
  <c r="D2" i="28"/>
  <c r="C2" i="28"/>
  <c r="C5" i="28" s="1"/>
  <c r="C7" i="28" s="1"/>
  <c r="AL897" i="75"/>
  <c r="AK897" i="75"/>
  <c r="AJ897" i="75"/>
  <c r="AI897" i="75"/>
  <c r="AH897" i="75"/>
  <c r="AG897" i="75"/>
  <c r="AF897" i="75"/>
  <c r="AE897" i="75"/>
  <c r="AD897" i="75"/>
  <c r="AC897" i="75"/>
  <c r="AB897" i="75"/>
  <c r="AA897" i="75"/>
  <c r="Z897" i="75"/>
  <c r="AM897" i="75" s="1"/>
  <c r="I897" i="75" s="1"/>
  <c r="K897" i="75"/>
  <c r="H897" i="75"/>
  <c r="G897" i="75"/>
  <c r="F897" i="75"/>
  <c r="AL896" i="75"/>
  <c r="AK896" i="75"/>
  <c r="AJ896" i="75"/>
  <c r="AI896" i="75"/>
  <c r="AH896" i="75"/>
  <c r="AG896" i="75"/>
  <c r="AF896" i="75"/>
  <c r="AE896" i="75"/>
  <c r="AD896" i="75"/>
  <c r="AC896" i="75"/>
  <c r="AB896" i="75"/>
  <c r="AA896" i="75"/>
  <c r="Z896" i="75"/>
  <c r="K896" i="75"/>
  <c r="G896" i="75"/>
  <c r="H896" i="75" s="1"/>
  <c r="F896" i="75"/>
  <c r="AL895" i="75"/>
  <c r="AK895" i="75"/>
  <c r="AM895" i="75" s="1"/>
  <c r="I895" i="75" s="1"/>
  <c r="AJ895" i="75"/>
  <c r="AI895" i="75"/>
  <c r="AH895" i="75"/>
  <c r="AG895" i="75"/>
  <c r="AF895" i="75"/>
  <c r="AE895" i="75"/>
  <c r="AD895" i="75"/>
  <c r="AC895" i="75"/>
  <c r="AB895" i="75"/>
  <c r="AA895" i="75"/>
  <c r="Z895" i="75"/>
  <c r="P895" i="75"/>
  <c r="K895" i="75"/>
  <c r="G895" i="75"/>
  <c r="F895" i="75"/>
  <c r="AL894" i="75"/>
  <c r="AK894" i="75"/>
  <c r="AJ894" i="75"/>
  <c r="AI894" i="75"/>
  <c r="AH894" i="75"/>
  <c r="AG894" i="75"/>
  <c r="AF894" i="75"/>
  <c r="AE894" i="75"/>
  <c r="AD894" i="75"/>
  <c r="AC894" i="75"/>
  <c r="AB894" i="75"/>
  <c r="AA894" i="75"/>
  <c r="Z894" i="75"/>
  <c r="K894" i="75"/>
  <c r="G894" i="75"/>
  <c r="F894" i="75"/>
  <c r="A894" i="75"/>
  <c r="A895" i="75" s="1"/>
  <c r="AL893" i="75"/>
  <c r="AK893" i="75"/>
  <c r="AJ893" i="75"/>
  <c r="AI893" i="75"/>
  <c r="AH893" i="75"/>
  <c r="AG893" i="75"/>
  <c r="AF893" i="75"/>
  <c r="AE893" i="75"/>
  <c r="AD893" i="75"/>
  <c r="AC893" i="75"/>
  <c r="AB893" i="75"/>
  <c r="AA893" i="75"/>
  <c r="Z893" i="75"/>
  <c r="K893" i="75"/>
  <c r="G893" i="75"/>
  <c r="F893" i="75"/>
  <c r="AL887" i="75"/>
  <c r="AK887" i="75"/>
  <c r="AJ887" i="75"/>
  <c r="AI887" i="75"/>
  <c r="AH887" i="75"/>
  <c r="AG887" i="75"/>
  <c r="AF887" i="75"/>
  <c r="AE887" i="75"/>
  <c r="AD887" i="75"/>
  <c r="AC887" i="75"/>
  <c r="AA887" i="75"/>
  <c r="Z887" i="75"/>
  <c r="AB887" i="75" s="1"/>
  <c r="P887" i="75"/>
  <c r="K887" i="75"/>
  <c r="G887" i="75"/>
  <c r="F887" i="75"/>
  <c r="AL886" i="75"/>
  <c r="AK886" i="75"/>
  <c r="AJ886" i="75"/>
  <c r="AI886" i="75"/>
  <c r="AH886" i="75"/>
  <c r="AG886" i="75"/>
  <c r="AF886" i="75"/>
  <c r="AE886" i="75"/>
  <c r="AD886" i="75"/>
  <c r="AC886" i="75"/>
  <c r="AA886" i="75"/>
  <c r="Z886" i="75"/>
  <c r="AB886" i="75" s="1"/>
  <c r="P886" i="75"/>
  <c r="K886" i="75"/>
  <c r="G886" i="75"/>
  <c r="F886" i="75"/>
  <c r="E886" i="75"/>
  <c r="AL885" i="75"/>
  <c r="AK885" i="75"/>
  <c r="AJ885" i="75"/>
  <c r="AI885" i="75"/>
  <c r="AH885" i="75"/>
  <c r="AG885" i="75"/>
  <c r="AF885" i="75"/>
  <c r="AE885" i="75"/>
  <c r="AD885" i="75"/>
  <c r="AC885" i="75"/>
  <c r="AA885" i="75"/>
  <c r="Z885" i="75"/>
  <c r="AB885" i="75" s="1"/>
  <c r="AM885" i="75" s="1"/>
  <c r="I885" i="75" s="1"/>
  <c r="P885" i="75"/>
  <c r="K885" i="75"/>
  <c r="G885" i="75"/>
  <c r="F885" i="75"/>
  <c r="AL884" i="75"/>
  <c r="AK884" i="75"/>
  <c r="AJ884" i="75"/>
  <c r="AI884" i="75"/>
  <c r="AH884" i="75"/>
  <c r="AG884" i="75"/>
  <c r="AF884" i="75"/>
  <c r="AE884" i="75"/>
  <c r="AD884" i="75"/>
  <c r="AC884" i="75"/>
  <c r="AA884" i="75"/>
  <c r="AB884" i="75" s="1"/>
  <c r="Z884" i="75"/>
  <c r="P884" i="75"/>
  <c r="K884" i="75"/>
  <c r="G884" i="75"/>
  <c r="F884" i="75"/>
  <c r="H884" i="75" s="1"/>
  <c r="AL883" i="75"/>
  <c r="AK883" i="75"/>
  <c r="AJ883" i="75"/>
  <c r="AI883" i="75"/>
  <c r="AH883" i="75"/>
  <c r="AG883" i="75"/>
  <c r="AF883" i="75"/>
  <c r="AE883" i="75"/>
  <c r="AD883" i="75"/>
  <c r="AC883" i="75"/>
  <c r="AA883" i="75"/>
  <c r="Z883" i="75"/>
  <c r="AB883" i="75" s="1"/>
  <c r="P883" i="75"/>
  <c r="K883" i="75"/>
  <c r="G883" i="75"/>
  <c r="F883" i="75"/>
  <c r="AL882" i="75"/>
  <c r="AK882" i="75"/>
  <c r="AJ882" i="75"/>
  <c r="AI882" i="75"/>
  <c r="AH882" i="75"/>
  <c r="AG882" i="75"/>
  <c r="AF882" i="75"/>
  <c r="AE882" i="75"/>
  <c r="AD882" i="75"/>
  <c r="AC882" i="75"/>
  <c r="AB882" i="75"/>
  <c r="AA882" i="75"/>
  <c r="Z882" i="75"/>
  <c r="P882" i="75"/>
  <c r="K882" i="75"/>
  <c r="G882" i="75"/>
  <c r="F882" i="75"/>
  <c r="H882" i="75" s="1"/>
  <c r="AL881" i="75"/>
  <c r="AK881" i="75"/>
  <c r="AJ881" i="75"/>
  <c r="AI881" i="75"/>
  <c r="AH881" i="75"/>
  <c r="AG881" i="75"/>
  <c r="AF881" i="75"/>
  <c r="AE881" i="75"/>
  <c r="AD881" i="75"/>
  <c r="AC881" i="75"/>
  <c r="AB881" i="75"/>
  <c r="AM881" i="75" s="1"/>
  <c r="I881" i="75" s="1"/>
  <c r="AA881" i="75"/>
  <c r="Z881" i="75"/>
  <c r="P881" i="75"/>
  <c r="K881" i="75"/>
  <c r="G881" i="75"/>
  <c r="F881" i="75"/>
  <c r="AL880" i="75"/>
  <c r="AK880" i="75"/>
  <c r="AJ880" i="75"/>
  <c r="AI880" i="75"/>
  <c r="AH880" i="75"/>
  <c r="AG880" i="75"/>
  <c r="AF880" i="75"/>
  <c r="AE880" i="75"/>
  <c r="AD880" i="75"/>
  <c r="AC880" i="75"/>
  <c r="AA880" i="75"/>
  <c r="AB880" i="75" s="1"/>
  <c r="Z880" i="75"/>
  <c r="K880" i="75"/>
  <c r="G880" i="75"/>
  <c r="F880" i="75"/>
  <c r="AL879" i="75"/>
  <c r="AK879" i="75"/>
  <c r="AJ879" i="75"/>
  <c r="AI879" i="75"/>
  <c r="AH879" i="75"/>
  <c r="AG879" i="75"/>
  <c r="AF879" i="75"/>
  <c r="AE879" i="75"/>
  <c r="AD879" i="75"/>
  <c r="AC879" i="75"/>
  <c r="AA879" i="75"/>
  <c r="Z879" i="75"/>
  <c r="AB879" i="75" s="1"/>
  <c r="AM879" i="75" s="1"/>
  <c r="I879" i="75" s="1"/>
  <c r="K879" i="75"/>
  <c r="G879" i="75"/>
  <c r="F879" i="75"/>
  <c r="B879" i="75"/>
  <c r="AL878" i="75"/>
  <c r="AK878" i="75"/>
  <c r="AJ878" i="75"/>
  <c r="AI878" i="75"/>
  <c r="AH878" i="75"/>
  <c r="AG878" i="75"/>
  <c r="AF878" i="75"/>
  <c r="AE878" i="75"/>
  <c r="AD878" i="75"/>
  <c r="AC878" i="75"/>
  <c r="AA878" i="75"/>
  <c r="AB878" i="75" s="1"/>
  <c r="AM878" i="75" s="1"/>
  <c r="I878" i="75" s="1"/>
  <c r="Z878" i="75"/>
  <c r="K878" i="75"/>
  <c r="G878" i="75"/>
  <c r="F878" i="75"/>
  <c r="H878" i="75" s="1"/>
  <c r="B878" i="75"/>
  <c r="AL877" i="75"/>
  <c r="AK877" i="75"/>
  <c r="AJ877" i="75"/>
  <c r="AI877" i="75"/>
  <c r="AH877" i="75"/>
  <c r="AG877" i="75"/>
  <c r="AF877" i="75"/>
  <c r="AE877" i="75"/>
  <c r="AD877" i="75"/>
  <c r="AC877" i="75"/>
  <c r="AA877" i="75"/>
  <c r="Z877" i="75"/>
  <c r="P877" i="75"/>
  <c r="K877" i="75"/>
  <c r="G877" i="75"/>
  <c r="H877" i="75" s="1"/>
  <c r="F877" i="75"/>
  <c r="B877" i="75"/>
  <c r="AL876" i="75"/>
  <c r="AK876" i="75"/>
  <c r="AJ876" i="75"/>
  <c r="AI876" i="75"/>
  <c r="AH876" i="75"/>
  <c r="AG876" i="75"/>
  <c r="AF876" i="75"/>
  <c r="AE876" i="75"/>
  <c r="AD876" i="75"/>
  <c r="AC876" i="75"/>
  <c r="AA876" i="75"/>
  <c r="Z876" i="75"/>
  <c r="AB876" i="75" s="1"/>
  <c r="K876" i="75"/>
  <c r="G876" i="75"/>
  <c r="F876" i="75"/>
  <c r="H876" i="75" s="1"/>
  <c r="B876" i="75"/>
  <c r="AL875" i="75"/>
  <c r="AK875" i="75"/>
  <c r="AJ875" i="75"/>
  <c r="AI875" i="75"/>
  <c r="AH875" i="75"/>
  <c r="AG875" i="75"/>
  <c r="AF875" i="75"/>
  <c r="AE875" i="75"/>
  <c r="AD875" i="75"/>
  <c r="AC875" i="75"/>
  <c r="AA875" i="75"/>
  <c r="Z875" i="75"/>
  <c r="AB875" i="75" s="1"/>
  <c r="K875" i="75"/>
  <c r="G875" i="75"/>
  <c r="F875" i="75"/>
  <c r="H875" i="75" s="1"/>
  <c r="B875" i="75"/>
  <c r="AL874" i="75"/>
  <c r="AK874" i="75"/>
  <c r="AJ874" i="75"/>
  <c r="AI874" i="75"/>
  <c r="AH874" i="75"/>
  <c r="AG874" i="75"/>
  <c r="AF874" i="75"/>
  <c r="AE874" i="75"/>
  <c r="AD874" i="75"/>
  <c r="AC874" i="75"/>
  <c r="AA874" i="75"/>
  <c r="AB874" i="75" s="1"/>
  <c r="Z874" i="75"/>
  <c r="K874" i="75"/>
  <c r="G874" i="75"/>
  <c r="F874" i="75"/>
  <c r="H874" i="75" s="1"/>
  <c r="B874" i="75"/>
  <c r="AL873" i="75"/>
  <c r="AK873" i="75"/>
  <c r="AJ873" i="75"/>
  <c r="AI873" i="75"/>
  <c r="AH873" i="75"/>
  <c r="AG873" i="75"/>
  <c r="AF873" i="75"/>
  <c r="AE873" i="75"/>
  <c r="AD873" i="75"/>
  <c r="AC873" i="75"/>
  <c r="AA873" i="75"/>
  <c r="Z873" i="75"/>
  <c r="K873" i="75"/>
  <c r="G873" i="75"/>
  <c r="F873" i="75"/>
  <c r="H873" i="75" s="1"/>
  <c r="B873" i="75"/>
  <c r="AL872" i="75"/>
  <c r="AK872" i="75"/>
  <c r="AJ872" i="75"/>
  <c r="AI872" i="75"/>
  <c r="AH872" i="75"/>
  <c r="AG872" i="75"/>
  <c r="AF872" i="75"/>
  <c r="AE872" i="75"/>
  <c r="AD872" i="75"/>
  <c r="AC872" i="75"/>
  <c r="AB872" i="75"/>
  <c r="AA872" i="75"/>
  <c r="Z872" i="75"/>
  <c r="K872" i="75"/>
  <c r="G872" i="75"/>
  <c r="F872" i="75"/>
  <c r="H872" i="75" s="1"/>
  <c r="B872" i="75"/>
  <c r="A872" i="75"/>
  <c r="A873" i="75" s="1"/>
  <c r="A874" i="75" s="1"/>
  <c r="A875" i="75" s="1"/>
  <c r="A876" i="75" s="1"/>
  <c r="A877" i="75" s="1"/>
  <c r="A878" i="75" s="1"/>
  <c r="A879" i="75" s="1"/>
  <c r="A880" i="75" s="1"/>
  <c r="A881" i="75" s="1"/>
  <c r="A882" i="75" s="1"/>
  <c r="A883" i="75" s="1"/>
  <c r="A884" i="75" s="1"/>
  <c r="A885" i="75" s="1"/>
  <c r="A886" i="75" s="1"/>
  <c r="A887" i="75" s="1"/>
  <c r="AL871" i="75"/>
  <c r="AK871" i="75"/>
  <c r="AJ871" i="75"/>
  <c r="AI871" i="75"/>
  <c r="AH871" i="75"/>
  <c r="AG871" i="75"/>
  <c r="AF871" i="75"/>
  <c r="AE871" i="75"/>
  <c r="AD871" i="75"/>
  <c r="AC871" i="75"/>
  <c r="AA871" i="75"/>
  <c r="Z871" i="75"/>
  <c r="K871" i="75"/>
  <c r="G871" i="75"/>
  <c r="H871" i="75" s="1"/>
  <c r="F871" i="75"/>
  <c r="B871" i="75"/>
  <c r="AL869" i="75"/>
  <c r="AK869" i="75"/>
  <c r="AJ869" i="75"/>
  <c r="AI869" i="75"/>
  <c r="AH869" i="75"/>
  <c r="AG869" i="75"/>
  <c r="AF869" i="75"/>
  <c r="AE869" i="75"/>
  <c r="AD869" i="75"/>
  <c r="AC869" i="75"/>
  <c r="AA869" i="75"/>
  <c r="AB869" i="75" s="1"/>
  <c r="Z869" i="75"/>
  <c r="K869" i="75"/>
  <c r="G869" i="75"/>
  <c r="F869" i="75"/>
  <c r="AL868" i="75"/>
  <c r="AK868" i="75"/>
  <c r="AJ868" i="75"/>
  <c r="AI868" i="75"/>
  <c r="AH868" i="75"/>
  <c r="AG868" i="75"/>
  <c r="AF868" i="75"/>
  <c r="AE868" i="75"/>
  <c r="AD868" i="75"/>
  <c r="AC868" i="75"/>
  <c r="AA868" i="75"/>
  <c r="AB868" i="75" s="1"/>
  <c r="Z868" i="75"/>
  <c r="K868" i="75"/>
  <c r="G868" i="75"/>
  <c r="H868" i="75" s="1"/>
  <c r="F868" i="75"/>
  <c r="AL867" i="75"/>
  <c r="AK867" i="75"/>
  <c r="AJ867" i="75"/>
  <c r="AI867" i="75"/>
  <c r="AH867" i="75"/>
  <c r="AG867" i="75"/>
  <c r="AF867" i="75"/>
  <c r="AE867" i="75"/>
  <c r="AD867" i="75"/>
  <c r="AC867" i="75"/>
  <c r="AA867" i="75"/>
  <c r="Z867" i="75"/>
  <c r="K867" i="75"/>
  <c r="G867" i="75"/>
  <c r="F867" i="75"/>
  <c r="AL866" i="75"/>
  <c r="AK866" i="75"/>
  <c r="AJ866" i="75"/>
  <c r="AI866" i="75"/>
  <c r="AH866" i="75"/>
  <c r="AG866" i="75"/>
  <c r="AF866" i="75"/>
  <c r="AE866" i="75"/>
  <c r="AD866" i="75"/>
  <c r="AC866" i="75"/>
  <c r="AA866" i="75"/>
  <c r="Z866" i="75"/>
  <c r="K866" i="75"/>
  <c r="G866" i="75"/>
  <c r="H866" i="75" s="1"/>
  <c r="F866" i="75"/>
  <c r="AL865" i="75"/>
  <c r="AK865" i="75"/>
  <c r="AJ865" i="75"/>
  <c r="AI865" i="75"/>
  <c r="AH865" i="75"/>
  <c r="AG865" i="75"/>
  <c r="AF865" i="75"/>
  <c r="AE865" i="75"/>
  <c r="AD865" i="75"/>
  <c r="AC865" i="75"/>
  <c r="AA865" i="75"/>
  <c r="AB865" i="75" s="1"/>
  <c r="AM865" i="75" s="1"/>
  <c r="I865" i="75" s="1"/>
  <c r="Z865" i="75"/>
  <c r="K865" i="75"/>
  <c r="G865" i="75"/>
  <c r="F865" i="75"/>
  <c r="AL864" i="75"/>
  <c r="AK864" i="75"/>
  <c r="AJ864" i="75"/>
  <c r="AI864" i="75"/>
  <c r="AH864" i="75"/>
  <c r="AG864" i="75"/>
  <c r="AF864" i="75"/>
  <c r="AE864" i="75"/>
  <c r="AD864" i="75"/>
  <c r="AC864" i="75"/>
  <c r="AA864" i="75"/>
  <c r="Z864" i="75"/>
  <c r="K864" i="75"/>
  <c r="G864" i="75"/>
  <c r="H864" i="75" s="1"/>
  <c r="F864" i="75"/>
  <c r="AL863" i="75"/>
  <c r="AK863" i="75"/>
  <c r="AJ863" i="75"/>
  <c r="AI863" i="75"/>
  <c r="AH863" i="75"/>
  <c r="AG863" i="75"/>
  <c r="AF863" i="75"/>
  <c r="AE863" i="75"/>
  <c r="AD863" i="75"/>
  <c r="AC863" i="75"/>
  <c r="AA863" i="75"/>
  <c r="AB863" i="75" s="1"/>
  <c r="AM863" i="75" s="1"/>
  <c r="I863" i="75" s="1"/>
  <c r="Z863" i="75"/>
  <c r="K863" i="75"/>
  <c r="G863" i="75"/>
  <c r="H863" i="75" s="1"/>
  <c r="F863" i="75"/>
  <c r="AL862" i="75"/>
  <c r="AK862" i="75"/>
  <c r="AJ862" i="75"/>
  <c r="AI862" i="75"/>
  <c r="AH862" i="75"/>
  <c r="AG862" i="75"/>
  <c r="AF862" i="75"/>
  <c r="AE862" i="75"/>
  <c r="AD862" i="75"/>
  <c r="AC862" i="75"/>
  <c r="AA862" i="75"/>
  <c r="Z862" i="75"/>
  <c r="K862" i="75"/>
  <c r="G862" i="75"/>
  <c r="F862" i="75"/>
  <c r="AL861" i="75"/>
  <c r="AK861" i="75"/>
  <c r="AJ861" i="75"/>
  <c r="AI861" i="75"/>
  <c r="AH861" i="75"/>
  <c r="AG861" i="75"/>
  <c r="AF861" i="75"/>
  <c r="AE861" i="75"/>
  <c r="AD861" i="75"/>
  <c r="AC861" i="75"/>
  <c r="AA861" i="75"/>
  <c r="AB861" i="75" s="1"/>
  <c r="Z861" i="75"/>
  <c r="K861" i="75"/>
  <c r="G861" i="75"/>
  <c r="H861" i="75" s="1"/>
  <c r="F861" i="75"/>
  <c r="AL860" i="75"/>
  <c r="AK860" i="75"/>
  <c r="AJ860" i="75"/>
  <c r="AI860" i="75"/>
  <c r="AH860" i="75"/>
  <c r="AG860" i="75"/>
  <c r="AF860" i="75"/>
  <c r="AE860" i="75"/>
  <c r="AD860" i="75"/>
  <c r="AC860" i="75"/>
  <c r="AA860" i="75"/>
  <c r="AB860" i="75" s="1"/>
  <c r="Z860" i="75"/>
  <c r="K860" i="75"/>
  <c r="G860" i="75"/>
  <c r="F860" i="75"/>
  <c r="AL859" i="75"/>
  <c r="AK859" i="75"/>
  <c r="AJ859" i="75"/>
  <c r="AI859" i="75"/>
  <c r="AH859" i="75"/>
  <c r="AG859" i="75"/>
  <c r="AF859" i="75"/>
  <c r="AE859" i="75"/>
  <c r="AD859" i="75"/>
  <c r="AC859" i="75"/>
  <c r="AA859" i="75"/>
  <c r="Z859" i="75"/>
  <c r="K859" i="75"/>
  <c r="G859" i="75"/>
  <c r="F859" i="75"/>
  <c r="A859" i="75"/>
  <c r="A860" i="75" s="1"/>
  <c r="A861" i="75" s="1"/>
  <c r="A862" i="75" s="1"/>
  <c r="A863" i="75" s="1"/>
  <c r="A864" i="75" s="1"/>
  <c r="A865" i="75" s="1"/>
  <c r="A866" i="75" s="1"/>
  <c r="A867" i="75" s="1"/>
  <c r="A868" i="75" s="1"/>
  <c r="A869" i="75" s="1"/>
  <c r="AL858" i="75"/>
  <c r="AK858" i="75"/>
  <c r="AJ858" i="75"/>
  <c r="AI858" i="75"/>
  <c r="AH858" i="75"/>
  <c r="AG858" i="75"/>
  <c r="AF858" i="75"/>
  <c r="AE858" i="75"/>
  <c r="AD858" i="75"/>
  <c r="AC858" i="75"/>
  <c r="AA858" i="75"/>
  <c r="Z858" i="75"/>
  <c r="K858" i="75"/>
  <c r="G858" i="75"/>
  <c r="H858" i="75" s="1"/>
  <c r="F858" i="75"/>
  <c r="AL856" i="75"/>
  <c r="AK856" i="75"/>
  <c r="AJ856" i="75"/>
  <c r="AI856" i="75"/>
  <c r="AH856" i="75"/>
  <c r="AG856" i="75"/>
  <c r="AF856" i="75"/>
  <c r="AE856" i="75"/>
  <c r="AD856" i="75"/>
  <c r="AC856" i="75"/>
  <c r="AA856" i="75"/>
  <c r="Z856" i="75"/>
  <c r="AB856" i="75" s="1"/>
  <c r="K856" i="75"/>
  <c r="G856" i="75"/>
  <c r="F856" i="75"/>
  <c r="H856" i="75" s="1"/>
  <c r="AL855" i="75"/>
  <c r="AK855" i="75"/>
  <c r="AJ855" i="75"/>
  <c r="AI855" i="75"/>
  <c r="AH855" i="75"/>
  <c r="AG855" i="75"/>
  <c r="AF855" i="75"/>
  <c r="AE855" i="75"/>
  <c r="AD855" i="75"/>
  <c r="AC855" i="75"/>
  <c r="AA855" i="75"/>
  <c r="Z855" i="75"/>
  <c r="K855" i="75"/>
  <c r="G855" i="75"/>
  <c r="H855" i="75" s="1"/>
  <c r="F855" i="75"/>
  <c r="AL854" i="75"/>
  <c r="AK854" i="75"/>
  <c r="AJ854" i="75"/>
  <c r="AI854" i="75"/>
  <c r="AH854" i="75"/>
  <c r="AG854" i="75"/>
  <c r="AF854" i="75"/>
  <c r="AE854" i="75"/>
  <c r="AD854" i="75"/>
  <c r="AC854" i="75"/>
  <c r="AA854" i="75"/>
  <c r="Z854" i="75"/>
  <c r="K854" i="75"/>
  <c r="G854" i="75"/>
  <c r="F854" i="75"/>
  <c r="H854" i="75" s="1"/>
  <c r="AL853" i="75"/>
  <c r="AK853" i="75"/>
  <c r="AJ853" i="75"/>
  <c r="AI853" i="75"/>
  <c r="AH853" i="75"/>
  <c r="AG853" i="75"/>
  <c r="AF853" i="75"/>
  <c r="AE853" i="75"/>
  <c r="AD853" i="75"/>
  <c r="AC853" i="75"/>
  <c r="AA853" i="75"/>
  <c r="Z853" i="75"/>
  <c r="K853" i="75"/>
  <c r="G853" i="75"/>
  <c r="F853" i="75"/>
  <c r="H853" i="75" s="1"/>
  <c r="AL852" i="75"/>
  <c r="AK852" i="75"/>
  <c r="AJ852" i="75"/>
  <c r="AI852" i="75"/>
  <c r="AH852" i="75"/>
  <c r="AG852" i="75"/>
  <c r="AF852" i="75"/>
  <c r="AE852" i="75"/>
  <c r="AD852" i="75"/>
  <c r="AC852" i="75"/>
  <c r="AA852" i="75"/>
  <c r="Z852" i="75"/>
  <c r="K852" i="75"/>
  <c r="G852" i="75"/>
  <c r="F852" i="75"/>
  <c r="H852" i="75" s="1"/>
  <c r="AL851" i="75"/>
  <c r="AK851" i="75"/>
  <c r="AJ851" i="75"/>
  <c r="AI851" i="75"/>
  <c r="AH851" i="75"/>
  <c r="AG851" i="75"/>
  <c r="AF851" i="75"/>
  <c r="AE851" i="75"/>
  <c r="AD851" i="75"/>
  <c r="AC851" i="75"/>
  <c r="AA851" i="75"/>
  <c r="AB851" i="75" s="1"/>
  <c r="Z851" i="75"/>
  <c r="K851" i="75"/>
  <c r="G851" i="75"/>
  <c r="F851" i="75"/>
  <c r="AL850" i="75"/>
  <c r="AK850" i="75"/>
  <c r="AJ850" i="75"/>
  <c r="AI850" i="75"/>
  <c r="AH850" i="75"/>
  <c r="AG850" i="75"/>
  <c r="AF850" i="75"/>
  <c r="AE850" i="75"/>
  <c r="AD850" i="75"/>
  <c r="AC850" i="75"/>
  <c r="AA850" i="75"/>
  <c r="Z850" i="75"/>
  <c r="AB850" i="75" s="1"/>
  <c r="K850" i="75"/>
  <c r="G850" i="75"/>
  <c r="F850" i="75"/>
  <c r="AL849" i="75"/>
  <c r="AK849" i="75"/>
  <c r="AJ849" i="75"/>
  <c r="AI849" i="75"/>
  <c r="AH849" i="75"/>
  <c r="AG849" i="75"/>
  <c r="AF849" i="75"/>
  <c r="AE849" i="75"/>
  <c r="AD849" i="75"/>
  <c r="AC849" i="75"/>
  <c r="AA849" i="75"/>
  <c r="Z849" i="75"/>
  <c r="AB849" i="75" s="1"/>
  <c r="K849" i="75"/>
  <c r="H849" i="75"/>
  <c r="G849" i="75"/>
  <c r="F849" i="75"/>
  <c r="AL848" i="75"/>
  <c r="AK848" i="75"/>
  <c r="AJ848" i="75"/>
  <c r="AI848" i="75"/>
  <c r="AH848" i="75"/>
  <c r="AG848" i="75"/>
  <c r="AF848" i="75"/>
  <c r="AE848" i="75"/>
  <c r="AD848" i="75"/>
  <c r="AC848" i="75"/>
  <c r="AA848" i="75"/>
  <c r="Z848" i="75"/>
  <c r="K848" i="75"/>
  <c r="G848" i="75"/>
  <c r="H848" i="75" s="1"/>
  <c r="F848" i="75"/>
  <c r="AL847" i="75"/>
  <c r="AK847" i="75"/>
  <c r="AJ847" i="75"/>
  <c r="AI847" i="75"/>
  <c r="AH847" i="75"/>
  <c r="AG847" i="75"/>
  <c r="AF847" i="75"/>
  <c r="AE847" i="75"/>
  <c r="AD847" i="75"/>
  <c r="AC847" i="75"/>
  <c r="AA847" i="75"/>
  <c r="Z847" i="75"/>
  <c r="K847" i="75"/>
  <c r="G847" i="75"/>
  <c r="F847" i="75"/>
  <c r="H847" i="75" s="1"/>
  <c r="AL846" i="75"/>
  <c r="AK846" i="75"/>
  <c r="AJ846" i="75"/>
  <c r="AI846" i="75"/>
  <c r="AH846" i="75"/>
  <c r="AG846" i="75"/>
  <c r="AF846" i="75"/>
  <c r="AE846" i="75"/>
  <c r="AD846" i="75"/>
  <c r="AC846" i="75"/>
  <c r="AA846" i="75"/>
  <c r="Z846" i="75"/>
  <c r="AB846" i="75" s="1"/>
  <c r="AM846" i="75" s="1"/>
  <c r="I846" i="75" s="1"/>
  <c r="K846" i="75"/>
  <c r="G846" i="75"/>
  <c r="F846" i="75"/>
  <c r="H846" i="75" s="1"/>
  <c r="AL845" i="75"/>
  <c r="AK845" i="75"/>
  <c r="AJ845" i="75"/>
  <c r="AI845" i="75"/>
  <c r="AH845" i="75"/>
  <c r="AG845" i="75"/>
  <c r="AF845" i="75"/>
  <c r="AE845" i="75"/>
  <c r="AD845" i="75"/>
  <c r="AC845" i="75"/>
  <c r="AA845" i="75"/>
  <c r="Z845" i="75"/>
  <c r="AB845" i="75" s="1"/>
  <c r="K845" i="75"/>
  <c r="G845" i="75"/>
  <c r="F845" i="75"/>
  <c r="H845" i="75" s="1"/>
  <c r="AL844" i="75"/>
  <c r="AK844" i="75"/>
  <c r="AJ844" i="75"/>
  <c r="AI844" i="75"/>
  <c r="AH844" i="75"/>
  <c r="AG844" i="75"/>
  <c r="AF844" i="75"/>
  <c r="AE844" i="75"/>
  <c r="AD844" i="75"/>
  <c r="AC844" i="75"/>
  <c r="AA844" i="75"/>
  <c r="AB844" i="75" s="1"/>
  <c r="Z844" i="75"/>
  <c r="K844" i="75"/>
  <c r="G844" i="75"/>
  <c r="F844" i="75"/>
  <c r="AL843" i="75"/>
  <c r="AK843" i="75"/>
  <c r="AJ843" i="75"/>
  <c r="AI843" i="75"/>
  <c r="AH843" i="75"/>
  <c r="AG843" i="75"/>
  <c r="AF843" i="75"/>
  <c r="AE843" i="75"/>
  <c r="AD843" i="75"/>
  <c r="AC843" i="75"/>
  <c r="AA843" i="75"/>
  <c r="Z843" i="75"/>
  <c r="AB843" i="75" s="1"/>
  <c r="K843" i="75"/>
  <c r="G843" i="75"/>
  <c r="F843" i="75"/>
  <c r="AL842" i="75"/>
  <c r="AK842" i="75"/>
  <c r="AJ842" i="75"/>
  <c r="AI842" i="75"/>
  <c r="AH842" i="75"/>
  <c r="AG842" i="75"/>
  <c r="AF842" i="75"/>
  <c r="AE842" i="75"/>
  <c r="AD842" i="75"/>
  <c r="AC842" i="75"/>
  <c r="AA842" i="75"/>
  <c r="Z842" i="75"/>
  <c r="AB842" i="75" s="1"/>
  <c r="K842" i="75"/>
  <c r="H842" i="75"/>
  <c r="G842" i="75"/>
  <c r="F842" i="75"/>
  <c r="AL841" i="75"/>
  <c r="AK841" i="75"/>
  <c r="AJ841" i="75"/>
  <c r="AI841" i="75"/>
  <c r="AH841" i="75"/>
  <c r="AG841" i="75"/>
  <c r="AF841" i="75"/>
  <c r="AE841" i="75"/>
  <c r="AD841" i="75"/>
  <c r="AC841" i="75"/>
  <c r="AA841" i="75"/>
  <c r="Z841" i="75"/>
  <c r="K841" i="75"/>
  <c r="G841" i="75"/>
  <c r="F841" i="75"/>
  <c r="H841" i="75" s="1"/>
  <c r="AL840" i="75"/>
  <c r="AK840" i="75"/>
  <c r="AJ840" i="75"/>
  <c r="AI840" i="75"/>
  <c r="AH840" i="75"/>
  <c r="AG840" i="75"/>
  <c r="AF840" i="75"/>
  <c r="AE840" i="75"/>
  <c r="AD840" i="75"/>
  <c r="AC840" i="75"/>
  <c r="AA840" i="75"/>
  <c r="AB840" i="75" s="1"/>
  <c r="Z840" i="75"/>
  <c r="K840" i="75"/>
  <c r="G840" i="75"/>
  <c r="F840" i="75"/>
  <c r="H840" i="75" s="1"/>
  <c r="AL839" i="75"/>
  <c r="AK839" i="75"/>
  <c r="AJ839" i="75"/>
  <c r="AI839" i="75"/>
  <c r="AH839" i="75"/>
  <c r="AG839" i="75"/>
  <c r="AF839" i="75"/>
  <c r="AE839" i="75"/>
  <c r="AD839" i="75"/>
  <c r="AC839" i="75"/>
  <c r="AA839" i="75"/>
  <c r="Z839" i="75"/>
  <c r="AB839" i="75" s="1"/>
  <c r="K839" i="75"/>
  <c r="G839" i="75"/>
  <c r="F839" i="75"/>
  <c r="H839" i="75" s="1"/>
  <c r="AL838" i="75"/>
  <c r="AK838" i="75"/>
  <c r="AJ838" i="75"/>
  <c r="AI838" i="75"/>
  <c r="AH838" i="75"/>
  <c r="AG838" i="75"/>
  <c r="AF838" i="75"/>
  <c r="AE838" i="75"/>
  <c r="AD838" i="75"/>
  <c r="AC838" i="75"/>
  <c r="AA838" i="75"/>
  <c r="Z838" i="75"/>
  <c r="K838" i="75"/>
  <c r="G838" i="75"/>
  <c r="F838" i="75"/>
  <c r="H838" i="75" s="1"/>
  <c r="E838" i="75"/>
  <c r="AL837" i="75"/>
  <c r="AK837" i="75"/>
  <c r="AJ837" i="75"/>
  <c r="AI837" i="75"/>
  <c r="AH837" i="75"/>
  <c r="AG837" i="75"/>
  <c r="AF837" i="75"/>
  <c r="AE837" i="75"/>
  <c r="AD837" i="75"/>
  <c r="AC837" i="75"/>
  <c r="AA837" i="75"/>
  <c r="Z837" i="75"/>
  <c r="K837" i="75"/>
  <c r="G837" i="75"/>
  <c r="F837" i="75"/>
  <c r="H837" i="75" s="1"/>
  <c r="AL836" i="75"/>
  <c r="AK836" i="75"/>
  <c r="AJ836" i="75"/>
  <c r="AI836" i="75"/>
  <c r="AH836" i="75"/>
  <c r="AG836" i="75"/>
  <c r="AF836" i="75"/>
  <c r="AE836" i="75"/>
  <c r="AD836" i="75"/>
  <c r="AC836" i="75"/>
  <c r="AA836" i="75"/>
  <c r="Z836" i="75"/>
  <c r="AB836" i="75" s="1"/>
  <c r="K836" i="75"/>
  <c r="G836" i="75"/>
  <c r="F836" i="75"/>
  <c r="AL835" i="75"/>
  <c r="AK835" i="75"/>
  <c r="AJ835" i="75"/>
  <c r="AI835" i="75"/>
  <c r="AH835" i="75"/>
  <c r="AG835" i="75"/>
  <c r="AF835" i="75"/>
  <c r="AE835" i="75"/>
  <c r="AD835" i="75"/>
  <c r="AC835" i="75"/>
  <c r="AA835" i="75"/>
  <c r="Z835" i="75"/>
  <c r="K835" i="75"/>
  <c r="G835" i="75"/>
  <c r="F835" i="75"/>
  <c r="AL834" i="75"/>
  <c r="AK834" i="75"/>
  <c r="AJ834" i="75"/>
  <c r="AI834" i="75"/>
  <c r="AH834" i="75"/>
  <c r="AG834" i="75"/>
  <c r="AF834" i="75"/>
  <c r="AE834" i="75"/>
  <c r="AD834" i="75"/>
  <c r="AC834" i="75"/>
  <c r="AA834" i="75"/>
  <c r="Z834" i="75"/>
  <c r="AB834" i="75" s="1"/>
  <c r="K834" i="75"/>
  <c r="G834" i="75"/>
  <c r="H834" i="75" s="1"/>
  <c r="F834" i="75"/>
  <c r="AL833" i="75"/>
  <c r="AK833" i="75"/>
  <c r="AJ833" i="75"/>
  <c r="AI833" i="75"/>
  <c r="AH833" i="75"/>
  <c r="AG833" i="75"/>
  <c r="AF833" i="75"/>
  <c r="AE833" i="75"/>
  <c r="AD833" i="75"/>
  <c r="AC833" i="75"/>
  <c r="AA833" i="75"/>
  <c r="AB833" i="75" s="1"/>
  <c r="AM833" i="75" s="1"/>
  <c r="I833" i="75" s="1"/>
  <c r="Z833" i="75"/>
  <c r="K833" i="75"/>
  <c r="G833" i="75"/>
  <c r="F833" i="75"/>
  <c r="H833" i="75" s="1"/>
  <c r="AL832" i="75"/>
  <c r="AK832" i="75"/>
  <c r="AJ832" i="75"/>
  <c r="AI832" i="75"/>
  <c r="AH832" i="75"/>
  <c r="AG832" i="75"/>
  <c r="AF832" i="75"/>
  <c r="AE832" i="75"/>
  <c r="AD832" i="75"/>
  <c r="AC832" i="75"/>
  <c r="AA832" i="75"/>
  <c r="Z832" i="75"/>
  <c r="AB832" i="75" s="1"/>
  <c r="K832" i="75"/>
  <c r="G832" i="75"/>
  <c r="F832" i="75"/>
  <c r="H832" i="75" s="1"/>
  <c r="AL831" i="75"/>
  <c r="AK831" i="75"/>
  <c r="AJ831" i="75"/>
  <c r="AI831" i="75"/>
  <c r="AH831" i="75"/>
  <c r="AG831" i="75"/>
  <c r="AF831" i="75"/>
  <c r="AE831" i="75"/>
  <c r="AD831" i="75"/>
  <c r="AC831" i="75"/>
  <c r="AA831" i="75"/>
  <c r="Z831" i="75"/>
  <c r="AB831" i="75" s="1"/>
  <c r="K831" i="75"/>
  <c r="H831" i="75"/>
  <c r="G831" i="75"/>
  <c r="F831" i="75"/>
  <c r="AL830" i="75"/>
  <c r="AK830" i="75"/>
  <c r="AJ830" i="75"/>
  <c r="AI830" i="75"/>
  <c r="AH830" i="75"/>
  <c r="AG830" i="75"/>
  <c r="AF830" i="75"/>
  <c r="AE830" i="75"/>
  <c r="AD830" i="75"/>
  <c r="AC830" i="75"/>
  <c r="AA830" i="75"/>
  <c r="Z830" i="75"/>
  <c r="K830" i="75"/>
  <c r="G830" i="75"/>
  <c r="F830" i="75"/>
  <c r="H830" i="75" s="1"/>
  <c r="AL829" i="75"/>
  <c r="AK829" i="75"/>
  <c r="AJ829" i="75"/>
  <c r="AI829" i="75"/>
  <c r="AH829" i="75"/>
  <c r="AG829" i="75"/>
  <c r="AF829" i="75"/>
  <c r="AE829" i="75"/>
  <c r="AD829" i="75"/>
  <c r="AC829" i="75"/>
  <c r="AA829" i="75"/>
  <c r="Z829" i="75"/>
  <c r="AB829" i="75" s="1"/>
  <c r="K829" i="75"/>
  <c r="G829" i="75"/>
  <c r="F829" i="75"/>
  <c r="H829" i="75" s="1"/>
  <c r="AL828" i="75"/>
  <c r="AK828" i="75"/>
  <c r="AJ828" i="75"/>
  <c r="AI828" i="75"/>
  <c r="AH828" i="75"/>
  <c r="AG828" i="75"/>
  <c r="AF828" i="75"/>
  <c r="AE828" i="75"/>
  <c r="AD828" i="75"/>
  <c r="AC828" i="75"/>
  <c r="AA828" i="75"/>
  <c r="Z828" i="75"/>
  <c r="K828" i="75"/>
  <c r="G828" i="75"/>
  <c r="H828" i="75" s="1"/>
  <c r="F828" i="75"/>
  <c r="AL827" i="75"/>
  <c r="AK827" i="75"/>
  <c r="AJ827" i="75"/>
  <c r="AI827" i="75"/>
  <c r="AH827" i="75"/>
  <c r="AG827" i="75"/>
  <c r="AF827" i="75"/>
  <c r="AE827" i="75"/>
  <c r="AD827" i="75"/>
  <c r="AC827" i="75"/>
  <c r="AA827" i="75"/>
  <c r="Z827" i="75"/>
  <c r="AB827" i="75" s="1"/>
  <c r="K827" i="75"/>
  <c r="G827" i="75"/>
  <c r="H827" i="75" s="1"/>
  <c r="F827" i="75"/>
  <c r="AL826" i="75"/>
  <c r="AK826" i="75"/>
  <c r="AJ826" i="75"/>
  <c r="AI826" i="75"/>
  <c r="AH826" i="75"/>
  <c r="AG826" i="75"/>
  <c r="AF826" i="75"/>
  <c r="AE826" i="75"/>
  <c r="AD826" i="75"/>
  <c r="AC826" i="75"/>
  <c r="AA826" i="75"/>
  <c r="AB826" i="75" s="1"/>
  <c r="Z826" i="75"/>
  <c r="K826" i="75"/>
  <c r="G826" i="75"/>
  <c r="F826" i="75"/>
  <c r="H826" i="75" s="1"/>
  <c r="AL825" i="75"/>
  <c r="AK825" i="75"/>
  <c r="AJ825" i="75"/>
  <c r="AI825" i="75"/>
  <c r="AH825" i="75"/>
  <c r="AG825" i="75"/>
  <c r="AF825" i="75"/>
  <c r="AE825" i="75"/>
  <c r="AD825" i="75"/>
  <c r="AC825" i="75"/>
  <c r="AA825" i="75"/>
  <c r="Z825" i="75"/>
  <c r="AB825" i="75" s="1"/>
  <c r="K825" i="75"/>
  <c r="G825" i="75"/>
  <c r="F825" i="75"/>
  <c r="H825" i="75" s="1"/>
  <c r="AL824" i="75"/>
  <c r="AK824" i="75"/>
  <c r="AJ824" i="75"/>
  <c r="AI824" i="75"/>
  <c r="AH824" i="75"/>
  <c r="AG824" i="75"/>
  <c r="AF824" i="75"/>
  <c r="AE824" i="75"/>
  <c r="AD824" i="75"/>
  <c r="AC824" i="75"/>
  <c r="AA824" i="75"/>
  <c r="Z824" i="75"/>
  <c r="AB824" i="75" s="1"/>
  <c r="K824" i="75"/>
  <c r="H824" i="75"/>
  <c r="G824" i="75"/>
  <c r="F824" i="75"/>
  <c r="AL823" i="75"/>
  <c r="AK823" i="75"/>
  <c r="AJ823" i="75"/>
  <c r="AI823" i="75"/>
  <c r="AH823" i="75"/>
  <c r="AG823" i="75"/>
  <c r="AF823" i="75"/>
  <c r="AE823" i="75"/>
  <c r="AD823" i="75"/>
  <c r="AC823" i="75"/>
  <c r="AA823" i="75"/>
  <c r="AB823" i="75" s="1"/>
  <c r="Z823" i="75"/>
  <c r="K823" i="75"/>
  <c r="G823" i="75"/>
  <c r="F823" i="75"/>
  <c r="AL822" i="75"/>
  <c r="AK822" i="75"/>
  <c r="AJ822" i="75"/>
  <c r="AI822" i="75"/>
  <c r="AH822" i="75"/>
  <c r="AG822" i="75"/>
  <c r="AF822" i="75"/>
  <c r="AE822" i="75"/>
  <c r="AD822" i="75"/>
  <c r="AC822" i="75"/>
  <c r="AB822" i="75"/>
  <c r="AA822" i="75"/>
  <c r="Z822" i="75"/>
  <c r="K822" i="75"/>
  <c r="G822" i="75"/>
  <c r="F822" i="75"/>
  <c r="A822" i="75"/>
  <c r="A823" i="75" s="1"/>
  <c r="A824" i="75" s="1"/>
  <c r="A825" i="75" s="1"/>
  <c r="A826" i="75" s="1"/>
  <c r="A827" i="75" s="1"/>
  <c r="A828" i="75" s="1"/>
  <c r="A829" i="75" s="1"/>
  <c r="A830" i="75" s="1"/>
  <c r="A831" i="75" s="1"/>
  <c r="A832" i="75" s="1"/>
  <c r="A833" i="75" s="1"/>
  <c r="A834" i="75" s="1"/>
  <c r="A835" i="75" s="1"/>
  <c r="A836" i="75" s="1"/>
  <c r="A837" i="75" s="1"/>
  <c r="A838" i="75" s="1"/>
  <c r="A839" i="75" s="1"/>
  <c r="A840" i="75" s="1"/>
  <c r="A841" i="75" s="1"/>
  <c r="A842" i="75" s="1"/>
  <c r="A843" i="75" s="1"/>
  <c r="A844" i="75" s="1"/>
  <c r="A845" i="75" s="1"/>
  <c r="A846" i="75" s="1"/>
  <c r="A847" i="75" s="1"/>
  <c r="A848" i="75" s="1"/>
  <c r="A849" i="75" s="1"/>
  <c r="A850" i="75" s="1"/>
  <c r="A851" i="75" s="1"/>
  <c r="A852" i="75" s="1"/>
  <c r="A853" i="75" s="1"/>
  <c r="A854" i="75" s="1"/>
  <c r="A855" i="75" s="1"/>
  <c r="A856" i="75" s="1"/>
  <c r="AL821" i="75"/>
  <c r="AK821" i="75"/>
  <c r="AJ821" i="75"/>
  <c r="AI821" i="75"/>
  <c r="AH821" i="75"/>
  <c r="AG821" i="75"/>
  <c r="AF821" i="75"/>
  <c r="AE821" i="75"/>
  <c r="AD821" i="75"/>
  <c r="AC821" i="75"/>
  <c r="AA821" i="75"/>
  <c r="Z821" i="75"/>
  <c r="AB821" i="75" s="1"/>
  <c r="K821" i="75"/>
  <c r="H821" i="75"/>
  <c r="G821" i="75"/>
  <c r="F821" i="75"/>
  <c r="R813" i="75"/>
  <c r="P897" i="75" s="1"/>
  <c r="L813" i="75"/>
  <c r="Q812" i="75"/>
  <c r="P812" i="75"/>
  <c r="Q811" i="75"/>
  <c r="P811" i="75"/>
  <c r="Q810" i="75"/>
  <c r="P810" i="75"/>
  <c r="AM809" i="75"/>
  <c r="Q809" i="75"/>
  <c r="P809" i="75"/>
  <c r="I809" i="75"/>
  <c r="H809" i="75"/>
  <c r="E809" i="75"/>
  <c r="R808" i="75"/>
  <c r="L808" i="75"/>
  <c r="Q807" i="75"/>
  <c r="P807" i="75"/>
  <c r="Q806" i="75"/>
  <c r="P806" i="75"/>
  <c r="Q805" i="75"/>
  <c r="P805" i="75"/>
  <c r="AM804" i="75"/>
  <c r="Q804" i="75"/>
  <c r="P804" i="75"/>
  <c r="I804" i="75"/>
  <c r="H804" i="75"/>
  <c r="E804" i="75"/>
  <c r="R803" i="75"/>
  <c r="L803" i="75"/>
  <c r="Q802" i="75"/>
  <c r="P802" i="75"/>
  <c r="Q801" i="75"/>
  <c r="P801" i="75"/>
  <c r="Q800" i="75"/>
  <c r="P800" i="75"/>
  <c r="AM799" i="75"/>
  <c r="I799" i="75" s="1"/>
  <c r="P799" i="75"/>
  <c r="H799" i="75"/>
  <c r="J799" i="75" s="1"/>
  <c r="E799" i="75"/>
  <c r="R798" i="75"/>
  <c r="P894" i="75" s="1"/>
  <c r="L798" i="75"/>
  <c r="Q797" i="75"/>
  <c r="P797" i="75"/>
  <c r="Q796" i="75"/>
  <c r="P796" i="75"/>
  <c r="Q795" i="75"/>
  <c r="P795" i="75"/>
  <c r="AM794" i="75"/>
  <c r="Q794" i="75"/>
  <c r="P794" i="75"/>
  <c r="I794" i="75"/>
  <c r="H794" i="75"/>
  <c r="E794" i="75"/>
  <c r="A794" i="75"/>
  <c r="A799" i="75" s="1"/>
  <c r="R793" i="75"/>
  <c r="L793" i="75"/>
  <c r="Q792" i="75"/>
  <c r="P792" i="75"/>
  <c r="Q791" i="75"/>
  <c r="P791" i="75"/>
  <c r="Q790" i="75"/>
  <c r="P790" i="75"/>
  <c r="AM789" i="75"/>
  <c r="I789" i="75" s="1"/>
  <c r="P789" i="75"/>
  <c r="H789" i="75"/>
  <c r="J789" i="75" s="1"/>
  <c r="E789" i="75"/>
  <c r="AB783" i="75"/>
  <c r="AM783" i="75" s="1"/>
  <c r="I783" i="75" s="1"/>
  <c r="J783" i="75" s="1"/>
  <c r="Q783" i="75"/>
  <c r="P783" i="75"/>
  <c r="H783" i="75"/>
  <c r="E783" i="75"/>
  <c r="AB782" i="75"/>
  <c r="AM782" i="75" s="1"/>
  <c r="I782" i="75" s="1"/>
  <c r="Q782" i="75"/>
  <c r="P782" i="75"/>
  <c r="H782" i="75"/>
  <c r="E782" i="75"/>
  <c r="AB781" i="75"/>
  <c r="AM781" i="75" s="1"/>
  <c r="I781" i="75" s="1"/>
  <c r="J781" i="75" s="1"/>
  <c r="Q781" i="75"/>
  <c r="P781" i="75"/>
  <c r="H781" i="75"/>
  <c r="E781" i="75"/>
  <c r="AM780" i="75"/>
  <c r="I780" i="75" s="1"/>
  <c r="AB780" i="75"/>
  <c r="P780" i="75"/>
  <c r="H780" i="75"/>
  <c r="J780" i="75" s="1"/>
  <c r="E780" i="75"/>
  <c r="AB779" i="75"/>
  <c r="AM779" i="75" s="1"/>
  <c r="I779" i="75" s="1"/>
  <c r="P779" i="75"/>
  <c r="H779" i="75"/>
  <c r="E779" i="75"/>
  <c r="AM778" i="75"/>
  <c r="I778" i="75" s="1"/>
  <c r="J778" i="75" s="1"/>
  <c r="AB778" i="75"/>
  <c r="P778" i="75"/>
  <c r="H778" i="75"/>
  <c r="E778" i="75"/>
  <c r="AB777" i="75"/>
  <c r="AM777" i="75" s="1"/>
  <c r="I777" i="75" s="1"/>
  <c r="P777" i="75"/>
  <c r="H777" i="75"/>
  <c r="E777" i="75"/>
  <c r="R776" i="75"/>
  <c r="L776" i="75"/>
  <c r="Q775" i="75"/>
  <c r="P775" i="75"/>
  <c r="Q774" i="75"/>
  <c r="P774" i="75"/>
  <c r="Q773" i="75"/>
  <c r="P773" i="75"/>
  <c r="Q772" i="75"/>
  <c r="P772" i="75"/>
  <c r="Q771" i="75"/>
  <c r="P771" i="75"/>
  <c r="AB770" i="75"/>
  <c r="AM770" i="75" s="1"/>
  <c r="W770" i="75"/>
  <c r="Q770" i="75"/>
  <c r="P770" i="75"/>
  <c r="I770" i="75"/>
  <c r="J770" i="75" s="1"/>
  <c r="H770" i="75"/>
  <c r="E770" i="75"/>
  <c r="R769" i="75"/>
  <c r="L769" i="75"/>
  <c r="Q768" i="75"/>
  <c r="P768" i="75"/>
  <c r="P766" i="75"/>
  <c r="P765" i="75"/>
  <c r="P764" i="75"/>
  <c r="AB763" i="75"/>
  <c r="AM763" i="75" s="1"/>
  <c r="I763" i="75" s="1"/>
  <c r="W763" i="75"/>
  <c r="P763" i="75"/>
  <c r="H763" i="75"/>
  <c r="E763" i="75"/>
  <c r="R762" i="75"/>
  <c r="L762" i="75"/>
  <c r="Q761" i="75"/>
  <c r="P761" i="75"/>
  <c r="Q760" i="75"/>
  <c r="P760" i="75"/>
  <c r="P759" i="75"/>
  <c r="P757" i="75"/>
  <c r="AB756" i="75"/>
  <c r="AM756" i="75" s="1"/>
  <c r="W756" i="75"/>
  <c r="P756" i="75"/>
  <c r="I756" i="75"/>
  <c r="J756" i="75" s="1"/>
  <c r="H756" i="75"/>
  <c r="E756" i="75"/>
  <c r="R755" i="75"/>
  <c r="L755" i="75"/>
  <c r="Q754" i="75"/>
  <c r="P754" i="75"/>
  <c r="Q753" i="75"/>
  <c r="P753" i="75"/>
  <c r="Q752" i="75"/>
  <c r="P752" i="75"/>
  <c r="Q751" i="75"/>
  <c r="P751" i="75"/>
  <c r="Q750" i="75"/>
  <c r="P750" i="75"/>
  <c r="AB749" i="75"/>
  <c r="AM749" i="75" s="1"/>
  <c r="I749" i="75" s="1"/>
  <c r="W749" i="75"/>
  <c r="Q749" i="75"/>
  <c r="P749" i="75"/>
  <c r="H749" i="75"/>
  <c r="E749" i="75"/>
  <c r="R748" i="75"/>
  <c r="P876" i="75" s="1"/>
  <c r="L748" i="75"/>
  <c r="Q747" i="75"/>
  <c r="P747" i="75"/>
  <c r="Q746" i="75"/>
  <c r="P746" i="75"/>
  <c r="P745" i="75"/>
  <c r="P744" i="75"/>
  <c r="P743" i="75"/>
  <c r="AB742" i="75"/>
  <c r="AM742" i="75" s="1"/>
  <c r="I742" i="75" s="1"/>
  <c r="W742" i="75"/>
  <c r="P742" i="75"/>
  <c r="H742" i="75"/>
  <c r="E742" i="75"/>
  <c r="R741" i="75"/>
  <c r="P875" i="75" s="1"/>
  <c r="L741" i="75"/>
  <c r="Q740" i="75"/>
  <c r="P740" i="75"/>
  <c r="Q739" i="75"/>
  <c r="P739" i="75"/>
  <c r="Q738" i="75"/>
  <c r="P738" i="75"/>
  <c r="Q737" i="75"/>
  <c r="P737" i="75"/>
  <c r="Q736" i="75"/>
  <c r="P736" i="75"/>
  <c r="AB735" i="75"/>
  <c r="AM735" i="75" s="1"/>
  <c r="I735" i="75" s="1"/>
  <c r="W735" i="75"/>
  <c r="Q735" i="75"/>
  <c r="P735" i="75"/>
  <c r="H735" i="75"/>
  <c r="E735" i="75"/>
  <c r="R734" i="75"/>
  <c r="L734" i="75"/>
  <c r="Q733" i="75"/>
  <c r="P733" i="75"/>
  <c r="Q732" i="75"/>
  <c r="P732" i="75"/>
  <c r="Q731" i="75"/>
  <c r="P731" i="75"/>
  <c r="Q730" i="75"/>
  <c r="P730" i="75"/>
  <c r="Q729" i="75"/>
  <c r="P729" i="75"/>
  <c r="AB728" i="75"/>
  <c r="AM728" i="75" s="1"/>
  <c r="I728" i="75" s="1"/>
  <c r="W728" i="75"/>
  <c r="Q728" i="75"/>
  <c r="P728" i="75"/>
  <c r="H728" i="75"/>
  <c r="E728" i="75"/>
  <c r="R727" i="75"/>
  <c r="L727" i="75"/>
  <c r="Q726" i="75"/>
  <c r="P726" i="75"/>
  <c r="P724" i="75"/>
  <c r="P723" i="75"/>
  <c r="P722" i="75"/>
  <c r="AB721" i="75"/>
  <c r="AM721" i="75" s="1"/>
  <c r="I721" i="75" s="1"/>
  <c r="W721" i="75"/>
  <c r="P721" i="75"/>
  <c r="H721" i="75"/>
  <c r="E721" i="75"/>
  <c r="R720" i="75"/>
  <c r="L720" i="75"/>
  <c r="Q719" i="75"/>
  <c r="P719" i="75"/>
  <c r="Q718" i="75"/>
  <c r="P718" i="75"/>
  <c r="Q717" i="75"/>
  <c r="P717" i="75"/>
  <c r="Q716" i="75"/>
  <c r="P716" i="75"/>
  <c r="Q715" i="75"/>
  <c r="P715" i="75"/>
  <c r="AM714" i="75"/>
  <c r="I714" i="75" s="1"/>
  <c r="AB714" i="75"/>
  <c r="W714" i="75"/>
  <c r="Q714" i="75"/>
  <c r="P714" i="75"/>
  <c r="H714" i="75"/>
  <c r="J714" i="75" s="1"/>
  <c r="E714" i="75"/>
  <c r="A714" i="75"/>
  <c r="A721" i="75" s="1"/>
  <c r="A728" i="75" s="1"/>
  <c r="A735" i="75" s="1"/>
  <c r="A742" i="75" s="1"/>
  <c r="A749" i="75" s="1"/>
  <c r="A756" i="75" s="1"/>
  <c r="A763" i="75" s="1"/>
  <c r="A770" i="75" s="1"/>
  <c r="A777" i="75" s="1"/>
  <c r="A778" i="75" s="1"/>
  <c r="A779" i="75" s="1"/>
  <c r="A780" i="75" s="1"/>
  <c r="A781" i="75" s="1"/>
  <c r="A782" i="75" s="1"/>
  <c r="A783" i="75" s="1"/>
  <c r="R713" i="75"/>
  <c r="L713" i="75"/>
  <c r="Q712" i="75"/>
  <c r="P712" i="75"/>
  <c r="Q711" i="75"/>
  <c r="P711" i="75"/>
  <c r="Q710" i="75"/>
  <c r="P710" i="75"/>
  <c r="Q709" i="75"/>
  <c r="P709" i="75"/>
  <c r="P708" i="75"/>
  <c r="AM707" i="75"/>
  <c r="I707" i="75" s="1"/>
  <c r="AB707" i="75"/>
  <c r="W707" i="75"/>
  <c r="Q707" i="75"/>
  <c r="P707" i="75"/>
  <c r="H707" i="75"/>
  <c r="E707" i="75"/>
  <c r="R705" i="75"/>
  <c r="L705" i="75"/>
  <c r="Q704" i="75"/>
  <c r="P704" i="75"/>
  <c r="Q703" i="75"/>
  <c r="P703" i="75"/>
  <c r="Q702" i="75"/>
  <c r="P702" i="75"/>
  <c r="Q701" i="75"/>
  <c r="P701" i="75"/>
  <c r="AB700" i="75"/>
  <c r="AM700" i="75" s="1"/>
  <c r="I700" i="75" s="1"/>
  <c r="J700" i="75" s="1"/>
  <c r="W700" i="75"/>
  <c r="Q700" i="75"/>
  <c r="P700" i="75"/>
  <c r="H700" i="75"/>
  <c r="E700" i="75"/>
  <c r="R699" i="75"/>
  <c r="L699" i="75"/>
  <c r="P695" i="75"/>
  <c r="AM694" i="75"/>
  <c r="I694" i="75" s="1"/>
  <c r="AB694" i="75"/>
  <c r="W694" i="75"/>
  <c r="P694" i="75"/>
  <c r="H694" i="75"/>
  <c r="J694" i="75" s="1"/>
  <c r="E694" i="75"/>
  <c r="R693" i="75"/>
  <c r="L693" i="75"/>
  <c r="AB688" i="75"/>
  <c r="AM688" i="75" s="1"/>
  <c r="I688" i="75" s="1"/>
  <c r="W688" i="75"/>
  <c r="H688" i="75"/>
  <c r="E688" i="75"/>
  <c r="R687" i="75"/>
  <c r="P866" i="75" s="1"/>
  <c r="L687" i="75"/>
  <c r="Q686" i="75"/>
  <c r="P686" i="75"/>
  <c r="P685" i="75"/>
  <c r="P684" i="75"/>
  <c r="AB682" i="75"/>
  <c r="AM682" i="75" s="1"/>
  <c r="I682" i="75" s="1"/>
  <c r="J682" i="75" s="1"/>
  <c r="W682" i="75"/>
  <c r="P682" i="75"/>
  <c r="H682" i="75"/>
  <c r="E682" i="75"/>
  <c r="R681" i="75"/>
  <c r="P865" i="75" s="1"/>
  <c r="L681" i="75"/>
  <c r="AB676" i="75"/>
  <c r="AM676" i="75" s="1"/>
  <c r="I676" i="75" s="1"/>
  <c r="W676" i="75"/>
  <c r="P676" i="75"/>
  <c r="H676" i="75"/>
  <c r="E676" i="75"/>
  <c r="R675" i="75"/>
  <c r="L675" i="75"/>
  <c r="Q674" i="75"/>
  <c r="P674" i="75"/>
  <c r="Q673" i="75"/>
  <c r="P673" i="75"/>
  <c r="Q672" i="75"/>
  <c r="P672" i="75"/>
  <c r="Q671" i="75"/>
  <c r="P671" i="75"/>
  <c r="AB670" i="75"/>
  <c r="AM670" i="75" s="1"/>
  <c r="I670" i="75" s="1"/>
  <c r="W670" i="75"/>
  <c r="Q670" i="75"/>
  <c r="P670" i="75"/>
  <c r="H670" i="75"/>
  <c r="E670" i="75"/>
  <c r="R669" i="75"/>
  <c r="L669" i="75"/>
  <c r="Q668" i="75"/>
  <c r="P668" i="75"/>
  <c r="Q667" i="75"/>
  <c r="P667" i="75"/>
  <c r="Q666" i="75"/>
  <c r="P666" i="75"/>
  <c r="Q665" i="75"/>
  <c r="P665" i="75"/>
  <c r="AB664" i="75"/>
  <c r="AM664" i="75" s="1"/>
  <c r="I664" i="75" s="1"/>
  <c r="W664" i="75"/>
  <c r="Q664" i="75"/>
  <c r="P664" i="75"/>
  <c r="H664" i="75"/>
  <c r="J664" i="75" s="1"/>
  <c r="E664" i="75"/>
  <c r="R663" i="75"/>
  <c r="P862" i="75" s="1"/>
  <c r="L663" i="75"/>
  <c r="P659" i="75"/>
  <c r="AM658" i="75"/>
  <c r="I658" i="75" s="1"/>
  <c r="AB658" i="75"/>
  <c r="W658" i="75"/>
  <c r="P658" i="75"/>
  <c r="H658" i="75"/>
  <c r="E658" i="75"/>
  <c r="R657" i="75"/>
  <c r="L657" i="75"/>
  <c r="Q656" i="75"/>
  <c r="P656" i="75"/>
  <c r="Q655" i="75"/>
  <c r="P655" i="75"/>
  <c r="Q654" i="75"/>
  <c r="P654" i="75"/>
  <c r="Q653" i="75"/>
  <c r="P653" i="75"/>
  <c r="AB652" i="75"/>
  <c r="AM652" i="75" s="1"/>
  <c r="I652" i="75" s="1"/>
  <c r="W652" i="75"/>
  <c r="Q652" i="75"/>
  <c r="P652" i="75"/>
  <c r="H652" i="75"/>
  <c r="E652" i="75"/>
  <c r="R651" i="75"/>
  <c r="P860" i="75" s="1"/>
  <c r="L651" i="75"/>
  <c r="Q650" i="75"/>
  <c r="P650" i="75"/>
  <c r="Q649" i="75"/>
  <c r="P649" i="75"/>
  <c r="Q648" i="75"/>
  <c r="P648" i="75"/>
  <c r="Q647" i="75"/>
  <c r="P647" i="75"/>
  <c r="AB646" i="75"/>
  <c r="AM646" i="75" s="1"/>
  <c r="I646" i="75" s="1"/>
  <c r="W646" i="75"/>
  <c r="Q646" i="75"/>
  <c r="P646" i="75"/>
  <c r="H646" i="75"/>
  <c r="E646" i="75"/>
  <c r="R645" i="75"/>
  <c r="L645" i="75"/>
  <c r="P642" i="75"/>
  <c r="P641" i="75"/>
  <c r="AM640" i="75"/>
  <c r="I640" i="75" s="1"/>
  <c r="J640" i="75" s="1"/>
  <c r="AB640" i="75"/>
  <c r="W640" i="75"/>
  <c r="P640" i="75"/>
  <c r="H640" i="75"/>
  <c r="E640" i="75"/>
  <c r="A640" i="75"/>
  <c r="A646" i="75" s="1"/>
  <c r="A652" i="75" s="1"/>
  <c r="A658" i="75" s="1"/>
  <c r="A664" i="75" s="1"/>
  <c r="A670" i="75" s="1"/>
  <c r="A676" i="75" s="1"/>
  <c r="A682" i="75" s="1"/>
  <c r="A688" i="75" s="1"/>
  <c r="A694" i="75" s="1"/>
  <c r="A700" i="75" s="1"/>
  <c r="R639" i="75"/>
  <c r="L639" i="75"/>
  <c r="Q637" i="75"/>
  <c r="P637" i="75"/>
  <c r="P635" i="75"/>
  <c r="AB634" i="75"/>
  <c r="AM634" i="75" s="1"/>
  <c r="I634" i="75" s="1"/>
  <c r="W634" i="75"/>
  <c r="P634" i="75"/>
  <c r="H634" i="75"/>
  <c r="E634" i="75"/>
  <c r="R632" i="75"/>
  <c r="L632" i="75"/>
  <c r="Q631" i="75"/>
  <c r="P631" i="75"/>
  <c r="Q630" i="75"/>
  <c r="P630" i="75"/>
  <c r="Q629" i="75"/>
  <c r="P629" i="75"/>
  <c r="Q628" i="75"/>
  <c r="P628" i="75"/>
  <c r="AM627" i="75"/>
  <c r="I627" i="75" s="1"/>
  <c r="J627" i="75" s="1"/>
  <c r="AB627" i="75"/>
  <c r="Q627" i="75"/>
  <c r="P627" i="75"/>
  <c r="H627" i="75"/>
  <c r="AW627" i="75" s="1"/>
  <c r="E627" i="75"/>
  <c r="R626" i="75"/>
  <c r="L626" i="75"/>
  <c r="Q625" i="75"/>
  <c r="P625" i="75"/>
  <c r="Q624" i="75"/>
  <c r="P624" i="75"/>
  <c r="Q623" i="75"/>
  <c r="P623" i="75"/>
  <c r="Q622" i="75"/>
  <c r="P622" i="75"/>
  <c r="AB621" i="75"/>
  <c r="AM621" i="75" s="1"/>
  <c r="I621" i="75" s="1"/>
  <c r="Q621" i="75"/>
  <c r="P621" i="75"/>
  <c r="H621" i="75"/>
  <c r="E621" i="75"/>
  <c r="R620" i="75"/>
  <c r="P854" i="75" s="1"/>
  <c r="L620" i="75"/>
  <c r="Q619" i="75"/>
  <c r="P619" i="75"/>
  <c r="Q618" i="75"/>
  <c r="P618" i="75"/>
  <c r="Q617" i="75"/>
  <c r="P617" i="75"/>
  <c r="Q616" i="75"/>
  <c r="P616" i="75"/>
  <c r="AB615" i="75"/>
  <c r="AM615" i="75" s="1"/>
  <c r="I615" i="75" s="1"/>
  <c r="Q615" i="75"/>
  <c r="P615" i="75"/>
  <c r="H615" i="75"/>
  <c r="E615" i="75"/>
  <c r="R614" i="75"/>
  <c r="P853" i="75" s="1"/>
  <c r="L614" i="75"/>
  <c r="P613" i="75"/>
  <c r="P612" i="75"/>
  <c r="P611" i="75"/>
  <c r="P610" i="75"/>
  <c r="AW609" i="75"/>
  <c r="AB609" i="75"/>
  <c r="AM609" i="75" s="1"/>
  <c r="I609" i="75" s="1"/>
  <c r="P609" i="75"/>
  <c r="H609" i="75"/>
  <c r="E609" i="75"/>
  <c r="R608" i="75"/>
  <c r="P852" i="75" s="1"/>
  <c r="L608" i="75"/>
  <c r="AM603" i="75"/>
  <c r="I603" i="75" s="1"/>
  <c r="AB603" i="75"/>
  <c r="P603" i="75"/>
  <c r="H603" i="75"/>
  <c r="J603" i="75" s="1"/>
  <c r="E603" i="75"/>
  <c r="R602" i="75"/>
  <c r="L602" i="75"/>
  <c r="Q601" i="75"/>
  <c r="P601" i="75"/>
  <c r="Q600" i="75"/>
  <c r="P600" i="75"/>
  <c r="P599" i="75"/>
  <c r="Q598" i="75"/>
  <c r="P598" i="75"/>
  <c r="AB597" i="75"/>
  <c r="AM597" i="75" s="1"/>
  <c r="I597" i="75" s="1"/>
  <c r="H597" i="75"/>
  <c r="E597" i="75"/>
  <c r="R596" i="75"/>
  <c r="L596" i="75"/>
  <c r="Q595" i="75"/>
  <c r="P595" i="75"/>
  <c r="Q594" i="75"/>
  <c r="P594" i="75"/>
  <c r="P592" i="75"/>
  <c r="AB591" i="75"/>
  <c r="AM591" i="75" s="1"/>
  <c r="I591" i="75" s="1"/>
  <c r="P591" i="75"/>
  <c r="H591" i="75"/>
  <c r="E591" i="75"/>
  <c r="R590" i="75"/>
  <c r="L590" i="75"/>
  <c r="Q589" i="75"/>
  <c r="P589" i="75"/>
  <c r="Q588" i="75"/>
  <c r="P588" i="75"/>
  <c r="Q587" i="75"/>
  <c r="P587" i="75"/>
  <c r="Q586" i="75"/>
  <c r="P586" i="75"/>
  <c r="AB585" i="75"/>
  <c r="AM585" i="75" s="1"/>
  <c r="I585" i="75" s="1"/>
  <c r="J585" i="75" s="1"/>
  <c r="Q585" i="75"/>
  <c r="P585" i="75"/>
  <c r="H585" i="75"/>
  <c r="AW585" i="75" s="1"/>
  <c r="E585" i="75"/>
  <c r="R584" i="75"/>
  <c r="L584" i="75"/>
  <c r="Q583" i="75"/>
  <c r="P583" i="75"/>
  <c r="P582" i="75"/>
  <c r="P581" i="75"/>
  <c r="P580" i="75"/>
  <c r="AB579" i="75"/>
  <c r="AM579" i="75" s="1"/>
  <c r="I579" i="75" s="1"/>
  <c r="P579" i="75"/>
  <c r="H579" i="75"/>
  <c r="E579" i="75"/>
  <c r="R578" i="75"/>
  <c r="L578" i="75"/>
  <c r="P575" i="75"/>
  <c r="P574" i="75"/>
  <c r="AB573" i="75"/>
  <c r="AM573" i="75" s="1"/>
  <c r="I573" i="75" s="1"/>
  <c r="P573" i="75"/>
  <c r="H573" i="75"/>
  <c r="E573" i="75"/>
  <c r="R572" i="75"/>
  <c r="P846" i="75" s="1"/>
  <c r="L572" i="75"/>
  <c r="D571" i="75"/>
  <c r="P570" i="75"/>
  <c r="P568" i="75"/>
  <c r="AB567" i="75"/>
  <c r="AM567" i="75" s="1"/>
  <c r="I567" i="75" s="1"/>
  <c r="P567" i="75"/>
  <c r="H567" i="75"/>
  <c r="E567" i="75"/>
  <c r="R566" i="75"/>
  <c r="P845" i="75" s="1"/>
  <c r="L566" i="75"/>
  <c r="D565" i="75"/>
  <c r="AB561" i="75"/>
  <c r="AM561" i="75" s="1"/>
  <c r="I561" i="75" s="1"/>
  <c r="P561" i="75"/>
  <c r="H561" i="75"/>
  <c r="E561" i="75"/>
  <c r="R560" i="75"/>
  <c r="L560" i="75"/>
  <c r="Q559" i="75"/>
  <c r="P559" i="75"/>
  <c r="Q558" i="75"/>
  <c r="P558" i="75"/>
  <c r="P557" i="75"/>
  <c r="P556" i="75"/>
  <c r="AW555" i="75"/>
  <c r="AM555" i="75"/>
  <c r="I555" i="75" s="1"/>
  <c r="AB555" i="75"/>
  <c r="P555" i="75"/>
  <c r="H555" i="75"/>
  <c r="E555" i="75"/>
  <c r="R554" i="75"/>
  <c r="L554" i="75"/>
  <c r="Q553" i="75"/>
  <c r="P553" i="75"/>
  <c r="P552" i="75"/>
  <c r="P551" i="75"/>
  <c r="P550" i="75"/>
  <c r="AB549" i="75"/>
  <c r="AM549" i="75" s="1"/>
  <c r="I549" i="75" s="1"/>
  <c r="P549" i="75"/>
  <c r="H549" i="75"/>
  <c r="E549" i="75"/>
  <c r="R548" i="75"/>
  <c r="L548" i="75"/>
  <c r="Q547" i="75"/>
  <c r="P547" i="75"/>
  <c r="Q546" i="75"/>
  <c r="P546" i="75"/>
  <c r="Q545" i="75"/>
  <c r="P545" i="75"/>
  <c r="Q544" i="75"/>
  <c r="P544" i="75"/>
  <c r="AB543" i="75"/>
  <c r="AM543" i="75" s="1"/>
  <c r="I543" i="75" s="1"/>
  <c r="Q543" i="75"/>
  <c r="P543" i="75"/>
  <c r="H543" i="75"/>
  <c r="J543" i="75" s="1"/>
  <c r="E543" i="75"/>
  <c r="R542" i="75"/>
  <c r="L542" i="75"/>
  <c r="P541" i="75"/>
  <c r="P540" i="75"/>
  <c r="P539" i="75"/>
  <c r="P538" i="75"/>
  <c r="AB537" i="75"/>
  <c r="AM537" i="75" s="1"/>
  <c r="I537" i="75" s="1"/>
  <c r="P537" i="75"/>
  <c r="H537" i="75"/>
  <c r="AW537" i="75" s="1"/>
  <c r="E537" i="75"/>
  <c r="R536" i="75"/>
  <c r="P840" i="75" s="1"/>
  <c r="L536" i="75"/>
  <c r="P535" i="75"/>
  <c r="P534" i="75"/>
  <c r="P533" i="75"/>
  <c r="P532" i="75"/>
  <c r="AB531" i="75"/>
  <c r="AM531" i="75" s="1"/>
  <c r="I531" i="75" s="1"/>
  <c r="J531" i="75" s="1"/>
  <c r="P531" i="75"/>
  <c r="H531" i="75"/>
  <c r="AW531" i="75" s="1"/>
  <c r="E531" i="75"/>
  <c r="R530" i="75"/>
  <c r="P839" i="75" s="1"/>
  <c r="L530" i="75"/>
  <c r="P526" i="75"/>
  <c r="AB525" i="75"/>
  <c r="AM525" i="75" s="1"/>
  <c r="I525" i="75" s="1"/>
  <c r="P525" i="75"/>
  <c r="H525" i="75"/>
  <c r="E525" i="75"/>
  <c r="R524" i="75"/>
  <c r="P838" i="75" s="1"/>
  <c r="L524" i="75"/>
  <c r="Q523" i="75"/>
  <c r="P523" i="75"/>
  <c r="Q522" i="75"/>
  <c r="P522" i="75"/>
  <c r="Q521" i="75"/>
  <c r="P521" i="75"/>
  <c r="Q520" i="75"/>
  <c r="P520" i="75"/>
  <c r="AB519" i="75"/>
  <c r="AM519" i="75" s="1"/>
  <c r="I519" i="75" s="1"/>
  <c r="Q519" i="75"/>
  <c r="P519" i="75"/>
  <c r="H519" i="75"/>
  <c r="E519" i="75"/>
  <c r="R518" i="75"/>
  <c r="L518" i="75"/>
  <c r="Q517" i="75"/>
  <c r="P517" i="75"/>
  <c r="Q516" i="75"/>
  <c r="P516" i="75"/>
  <c r="Q515" i="75"/>
  <c r="P515" i="75"/>
  <c r="Q514" i="75"/>
  <c r="P514" i="75"/>
  <c r="AW513" i="75"/>
  <c r="AB513" i="75"/>
  <c r="AM513" i="75" s="1"/>
  <c r="I513" i="75" s="1"/>
  <c r="Q513" i="75"/>
  <c r="P513" i="75"/>
  <c r="H513" i="75"/>
  <c r="E513" i="75"/>
  <c r="R512" i="75"/>
  <c r="L512" i="75"/>
  <c r="P511" i="75"/>
  <c r="P510" i="75"/>
  <c r="P508" i="75"/>
  <c r="AB507" i="75"/>
  <c r="AM507" i="75" s="1"/>
  <c r="I507" i="75" s="1"/>
  <c r="P507" i="75"/>
  <c r="H507" i="75"/>
  <c r="E507" i="75"/>
  <c r="R506" i="75"/>
  <c r="L506" i="75"/>
  <c r="Q505" i="75"/>
  <c r="P505" i="75"/>
  <c r="Q504" i="75"/>
  <c r="P504" i="75"/>
  <c r="Q503" i="75"/>
  <c r="P503" i="75"/>
  <c r="Q502" i="75"/>
  <c r="P502" i="75"/>
  <c r="AB501" i="75"/>
  <c r="AM501" i="75" s="1"/>
  <c r="I501" i="75" s="1"/>
  <c r="H501" i="75"/>
  <c r="J501" i="75" s="1"/>
  <c r="E501" i="75"/>
  <c r="R500" i="75"/>
  <c r="L500" i="75"/>
  <c r="Q499" i="75"/>
  <c r="P499" i="75"/>
  <c r="Q498" i="75"/>
  <c r="P498" i="75"/>
  <c r="Q497" i="75"/>
  <c r="P497" i="75"/>
  <c r="Q496" i="75"/>
  <c r="P496" i="75"/>
  <c r="AB495" i="75"/>
  <c r="AM495" i="75" s="1"/>
  <c r="I495" i="75" s="1"/>
  <c r="Q495" i="75"/>
  <c r="P495" i="75"/>
  <c r="H495" i="75"/>
  <c r="AW495" i="75" s="1"/>
  <c r="E495" i="75"/>
  <c r="R494" i="75"/>
  <c r="L494" i="75"/>
  <c r="Q493" i="75"/>
  <c r="P493" i="75"/>
  <c r="P491" i="75"/>
  <c r="P490" i="75"/>
  <c r="AB489" i="75"/>
  <c r="AM489" i="75" s="1"/>
  <c r="I489" i="75" s="1"/>
  <c r="P489" i="75"/>
  <c r="H489" i="75"/>
  <c r="E489" i="75"/>
  <c r="R488" i="75"/>
  <c r="L488" i="75"/>
  <c r="Q487" i="75"/>
  <c r="P487" i="75"/>
  <c r="Q486" i="75"/>
  <c r="P486" i="75"/>
  <c r="Q485" i="75"/>
  <c r="P485" i="75"/>
  <c r="Q484" i="75"/>
  <c r="P484" i="75"/>
  <c r="AB483" i="75"/>
  <c r="AM483" i="75" s="1"/>
  <c r="I483" i="75" s="1"/>
  <c r="Q483" i="75"/>
  <c r="P483" i="75"/>
  <c r="H483" i="75"/>
  <c r="E483" i="75"/>
  <c r="R482" i="75"/>
  <c r="P831" i="75" s="1"/>
  <c r="L482" i="75"/>
  <c r="Q481" i="75"/>
  <c r="P481" i="75"/>
  <c r="P478" i="75"/>
  <c r="AM477" i="75"/>
  <c r="I477" i="75" s="1"/>
  <c r="AB477" i="75"/>
  <c r="P477" i="75"/>
  <c r="H477" i="75"/>
  <c r="E477" i="75"/>
  <c r="R476" i="75"/>
  <c r="P830" i="75" s="1"/>
  <c r="L476" i="75"/>
  <c r="P475" i="75"/>
  <c r="P474" i="75"/>
  <c r="P473" i="75"/>
  <c r="P472" i="75"/>
  <c r="AW471" i="75"/>
  <c r="AB471" i="75"/>
  <c r="AM471" i="75" s="1"/>
  <c r="I471" i="75" s="1"/>
  <c r="P471" i="75"/>
  <c r="H471" i="75"/>
  <c r="E471" i="75"/>
  <c r="R470" i="75"/>
  <c r="L470" i="75"/>
  <c r="Q469" i="75"/>
  <c r="P469" i="75"/>
  <c r="P467" i="75"/>
  <c r="AB465" i="75"/>
  <c r="AM465" i="75" s="1"/>
  <c r="I465" i="75" s="1"/>
  <c r="P465" i="75"/>
  <c r="H465" i="75"/>
  <c r="J465" i="75" s="1"/>
  <c r="E465" i="75"/>
  <c r="R464" i="75"/>
  <c r="L464" i="75"/>
  <c r="Q463" i="75"/>
  <c r="P463" i="75"/>
  <c r="Q462" i="75"/>
  <c r="P462" i="75"/>
  <c r="Q461" i="75"/>
  <c r="P461" i="75"/>
  <c r="P460" i="75"/>
  <c r="AB459" i="75"/>
  <c r="AM459" i="75" s="1"/>
  <c r="I459" i="75" s="1"/>
  <c r="P459" i="75"/>
  <c r="H459" i="75"/>
  <c r="E459" i="75"/>
  <c r="R458" i="75"/>
  <c r="L458" i="75"/>
  <c r="AW453" i="75"/>
  <c r="AB453" i="75"/>
  <c r="AM453" i="75" s="1"/>
  <c r="I453" i="75" s="1"/>
  <c r="H453" i="75"/>
  <c r="E453" i="75"/>
  <c r="R452" i="75"/>
  <c r="L452" i="75"/>
  <c r="AB447" i="75"/>
  <c r="AM447" i="75" s="1"/>
  <c r="I447" i="75" s="1"/>
  <c r="P447" i="75"/>
  <c r="H447" i="75"/>
  <c r="J447" i="75" s="1"/>
  <c r="E447" i="75"/>
  <c r="R446" i="75"/>
  <c r="L446" i="75"/>
  <c r="Q445" i="75"/>
  <c r="P445" i="75"/>
  <c r="P444" i="75"/>
  <c r="P442" i="75"/>
  <c r="AM441" i="75"/>
  <c r="I441" i="75" s="1"/>
  <c r="AB441" i="75"/>
  <c r="P441" i="75"/>
  <c r="H441" i="75"/>
  <c r="AW441" i="75" s="1"/>
  <c r="E441" i="75"/>
  <c r="R440" i="75"/>
  <c r="P824" i="75" s="1"/>
  <c r="L440" i="75"/>
  <c r="Q439" i="75"/>
  <c r="P439" i="75"/>
  <c r="P438" i="75"/>
  <c r="P437" i="75"/>
  <c r="P436" i="75"/>
  <c r="AB435" i="75"/>
  <c r="AM435" i="75" s="1"/>
  <c r="I435" i="75" s="1"/>
  <c r="J435" i="75" s="1"/>
  <c r="P435" i="75"/>
  <c r="H435" i="75"/>
  <c r="AW435" i="75" s="1"/>
  <c r="E435" i="75"/>
  <c r="R434" i="75"/>
  <c r="L434" i="75"/>
  <c r="Q433" i="75"/>
  <c r="P433" i="75"/>
  <c r="Q432" i="75"/>
  <c r="P432" i="75"/>
  <c r="P430" i="75"/>
  <c r="AB429" i="75"/>
  <c r="AM429" i="75" s="1"/>
  <c r="I429" i="75" s="1"/>
  <c r="P429" i="75"/>
  <c r="H429" i="75"/>
  <c r="E429" i="75"/>
  <c r="R428" i="75"/>
  <c r="P822" i="75" s="1"/>
  <c r="L428" i="75"/>
  <c r="P426" i="75"/>
  <c r="P425" i="75"/>
  <c r="P424" i="75"/>
  <c r="AB423" i="75"/>
  <c r="AM423" i="75" s="1"/>
  <c r="I423" i="75" s="1"/>
  <c r="P423" i="75"/>
  <c r="H423" i="75"/>
  <c r="E423" i="75"/>
  <c r="A423" i="75"/>
  <c r="A429" i="75" s="1"/>
  <c r="A435" i="75" s="1"/>
  <c r="A441" i="75" s="1"/>
  <c r="A447" i="75" s="1"/>
  <c r="A453" i="75" s="1"/>
  <c r="A459" i="75" s="1"/>
  <c r="A465" i="75" s="1"/>
  <c r="A471" i="75" s="1"/>
  <c r="A477" i="75" s="1"/>
  <c r="A483" i="75" s="1"/>
  <c r="A489" i="75" s="1"/>
  <c r="A495" i="75" s="1"/>
  <c r="A501" i="75" s="1"/>
  <c r="A507" i="75" s="1"/>
  <c r="A513" i="75" s="1"/>
  <c r="A519" i="75" s="1"/>
  <c r="A525" i="75" s="1"/>
  <c r="A531" i="75" s="1"/>
  <c r="A537" i="75" s="1"/>
  <c r="A543" i="75" s="1"/>
  <c r="A549" i="75" s="1"/>
  <c r="A555" i="75" s="1"/>
  <c r="A561" i="75" s="1"/>
  <c r="A567" i="75" s="1"/>
  <c r="A573" i="75" s="1"/>
  <c r="A579" i="75" s="1"/>
  <c r="A585" i="75" s="1"/>
  <c r="A591" i="75" s="1"/>
  <c r="A597" i="75" s="1"/>
  <c r="A603" i="75" s="1"/>
  <c r="A609" i="75" s="1"/>
  <c r="A615" i="75" s="1"/>
  <c r="A621" i="75" s="1"/>
  <c r="A627" i="75" s="1"/>
  <c r="R422" i="75"/>
  <c r="L422" i="75"/>
  <c r="P419" i="75"/>
  <c r="P418" i="75"/>
  <c r="AW417" i="75"/>
  <c r="AB417" i="75"/>
  <c r="AM417" i="75" s="1"/>
  <c r="I417" i="75" s="1"/>
  <c r="P417" i="75"/>
  <c r="H417" i="75"/>
  <c r="E417" i="75"/>
  <c r="R409" i="75"/>
  <c r="L409" i="75"/>
  <c r="Q408" i="75"/>
  <c r="P408" i="75"/>
  <c r="Q407" i="75"/>
  <c r="P407" i="75"/>
  <c r="Q406" i="75"/>
  <c r="P406" i="75"/>
  <c r="AM405" i="75"/>
  <c r="J405" i="75" s="1"/>
  <c r="Q405" i="75"/>
  <c r="P405" i="75"/>
  <c r="G405" i="75"/>
  <c r="E897" i="75" s="1"/>
  <c r="R404" i="75"/>
  <c r="P896" i="75" s="1"/>
  <c r="L404" i="75"/>
  <c r="Q403" i="75"/>
  <c r="P403" i="75"/>
  <c r="Q402" i="75"/>
  <c r="P402" i="75"/>
  <c r="Q401" i="75"/>
  <c r="P401" i="75"/>
  <c r="AM400" i="75"/>
  <c r="J400" i="75" s="1"/>
  <c r="Q400" i="75"/>
  <c r="P400" i="75"/>
  <c r="G400" i="75"/>
  <c r="E896" i="75" s="1"/>
  <c r="R399" i="75"/>
  <c r="L399" i="75"/>
  <c r="Q398" i="75"/>
  <c r="P398" i="75"/>
  <c r="Q397" i="75"/>
  <c r="P397" i="75"/>
  <c r="Q396" i="75"/>
  <c r="P396" i="75"/>
  <c r="AM395" i="75"/>
  <c r="J395" i="75" s="1"/>
  <c r="P395" i="75"/>
  <c r="G395" i="75"/>
  <c r="E895" i="75" s="1"/>
  <c r="R394" i="75"/>
  <c r="L394" i="75"/>
  <c r="Q393" i="75"/>
  <c r="P393" i="75"/>
  <c r="Q392" i="75"/>
  <c r="P392" i="75"/>
  <c r="Q391" i="75"/>
  <c r="P391" i="75"/>
  <c r="AM390" i="75"/>
  <c r="J390" i="75" s="1"/>
  <c r="Q390" i="75"/>
  <c r="P390" i="75"/>
  <c r="G390" i="75"/>
  <c r="E894" i="75" s="1"/>
  <c r="R389" i="75"/>
  <c r="L389" i="75"/>
  <c r="Q388" i="75"/>
  <c r="P388" i="75"/>
  <c r="Q387" i="75"/>
  <c r="P387" i="75"/>
  <c r="Q386" i="75"/>
  <c r="P386" i="75"/>
  <c r="AM385" i="75"/>
  <c r="J385" i="75" s="1"/>
  <c r="P385" i="75"/>
  <c r="G385" i="75"/>
  <c r="E893" i="75" s="1"/>
  <c r="AB379" i="75"/>
  <c r="AM379" i="75" s="1"/>
  <c r="J379" i="75" s="1"/>
  <c r="Q379" i="75"/>
  <c r="P379" i="75"/>
  <c r="G379" i="75"/>
  <c r="E887" i="75" s="1"/>
  <c r="AB378" i="75"/>
  <c r="AM378" i="75" s="1"/>
  <c r="J378" i="75" s="1"/>
  <c r="Q378" i="75"/>
  <c r="P378" i="75"/>
  <c r="G378" i="75"/>
  <c r="AB377" i="75"/>
  <c r="AM377" i="75" s="1"/>
  <c r="J377" i="75" s="1"/>
  <c r="Q377" i="75"/>
  <c r="P377" i="75"/>
  <c r="G377" i="75"/>
  <c r="E885" i="75" s="1"/>
  <c r="AM376" i="75"/>
  <c r="AB376" i="75"/>
  <c r="Q376" i="75"/>
  <c r="P376" i="75"/>
  <c r="J376" i="75"/>
  <c r="G376" i="75"/>
  <c r="E884" i="75" s="1"/>
  <c r="AB375" i="75"/>
  <c r="AM375" i="75" s="1"/>
  <c r="J375" i="75" s="1"/>
  <c r="Q375" i="75"/>
  <c r="P375" i="75"/>
  <c r="G375" i="75"/>
  <c r="E883" i="75" s="1"/>
  <c r="AB374" i="75"/>
  <c r="AM374" i="75" s="1"/>
  <c r="J374" i="75" s="1"/>
  <c r="Q374" i="75"/>
  <c r="P374" i="75"/>
  <c r="G374" i="75"/>
  <c r="E882" i="75" s="1"/>
  <c r="AB373" i="75"/>
  <c r="AM373" i="75" s="1"/>
  <c r="J373" i="75" s="1"/>
  <c r="Q373" i="75"/>
  <c r="P373" i="75"/>
  <c r="G373" i="75"/>
  <c r="E881" i="75" s="1"/>
  <c r="R372" i="75"/>
  <c r="L372" i="75"/>
  <c r="Q371" i="75"/>
  <c r="P371" i="75"/>
  <c r="Q370" i="75"/>
  <c r="P370" i="75"/>
  <c r="Q369" i="75"/>
  <c r="P369" i="75"/>
  <c r="Q367" i="75"/>
  <c r="P367" i="75"/>
  <c r="AB366" i="75"/>
  <c r="AM366" i="75" s="1"/>
  <c r="J366" i="75" s="1"/>
  <c r="Q366" i="75"/>
  <c r="P366" i="75"/>
  <c r="G366" i="75"/>
  <c r="E880" i="75" s="1"/>
  <c r="R365" i="75"/>
  <c r="L365" i="75"/>
  <c r="Q364" i="75"/>
  <c r="P364" i="75"/>
  <c r="Q363" i="75"/>
  <c r="P363" i="75"/>
  <c r="P361" i="75"/>
  <c r="P360" i="75"/>
  <c r="AB359" i="75"/>
  <c r="AM359" i="75" s="1"/>
  <c r="J359" i="75" s="1"/>
  <c r="P359" i="75"/>
  <c r="G359" i="75"/>
  <c r="E879" i="75" s="1"/>
  <c r="R358" i="75"/>
  <c r="P878" i="75" s="1"/>
  <c r="L358" i="75"/>
  <c r="Q357" i="75"/>
  <c r="P357" i="75"/>
  <c r="Q356" i="75"/>
  <c r="P356" i="75"/>
  <c r="Q355" i="75"/>
  <c r="P355" i="75"/>
  <c r="P353" i="75"/>
  <c r="AB352" i="75"/>
  <c r="AM352" i="75" s="1"/>
  <c r="J352" i="75" s="1"/>
  <c r="P352" i="75"/>
  <c r="G352" i="75"/>
  <c r="E878" i="75" s="1"/>
  <c r="R351" i="75"/>
  <c r="L351" i="75"/>
  <c r="Q350" i="75"/>
  <c r="P350" i="75"/>
  <c r="Q349" i="75"/>
  <c r="P349" i="75"/>
  <c r="Q348" i="75"/>
  <c r="P348" i="75"/>
  <c r="Q346" i="75"/>
  <c r="P346" i="75"/>
  <c r="AB345" i="75"/>
  <c r="AM345" i="75" s="1"/>
  <c r="J345" i="75" s="1"/>
  <c r="Q345" i="75"/>
  <c r="P345" i="75"/>
  <c r="G345" i="75"/>
  <c r="E877" i="75" s="1"/>
  <c r="R344" i="75"/>
  <c r="L344" i="75"/>
  <c r="Q343" i="75"/>
  <c r="P343" i="75"/>
  <c r="Q342" i="75"/>
  <c r="P342" i="75"/>
  <c r="Q341" i="75"/>
  <c r="P341" i="75"/>
  <c r="Q340" i="75"/>
  <c r="P340" i="75"/>
  <c r="P339" i="75"/>
  <c r="AB338" i="75"/>
  <c r="AM338" i="75" s="1"/>
  <c r="J338" i="75" s="1"/>
  <c r="P338" i="75"/>
  <c r="G338" i="75"/>
  <c r="E876" i="75" s="1"/>
  <c r="R337" i="75"/>
  <c r="L337" i="75"/>
  <c r="Q336" i="75"/>
  <c r="P336" i="75"/>
  <c r="Q335" i="75"/>
  <c r="P335" i="75"/>
  <c r="Q334" i="75"/>
  <c r="P334" i="75"/>
  <c r="Q333" i="75"/>
  <c r="P333" i="75"/>
  <c r="Q332" i="75"/>
  <c r="P332" i="75"/>
  <c r="AB331" i="75"/>
  <c r="AM331" i="75" s="1"/>
  <c r="J331" i="75" s="1"/>
  <c r="Q331" i="75"/>
  <c r="P331" i="75"/>
  <c r="G331" i="75"/>
  <c r="E875" i="75" s="1"/>
  <c r="R330" i="75"/>
  <c r="L330" i="75"/>
  <c r="Q329" i="75"/>
  <c r="P329" i="75"/>
  <c r="Q328" i="75"/>
  <c r="P328" i="75"/>
  <c r="Q327" i="75"/>
  <c r="P327" i="75"/>
  <c r="Q326" i="75"/>
  <c r="P326" i="75"/>
  <c r="Q325" i="75"/>
  <c r="P325" i="75"/>
  <c r="AB324" i="75"/>
  <c r="AM324" i="75" s="1"/>
  <c r="J324" i="75" s="1"/>
  <c r="Q324" i="75"/>
  <c r="P324" i="75"/>
  <c r="G324" i="75"/>
  <c r="E874" i="75" s="1"/>
  <c r="R323" i="75"/>
  <c r="L323" i="75"/>
  <c r="Q322" i="75"/>
  <c r="P322" i="75"/>
  <c r="Q321" i="75"/>
  <c r="P321" i="75"/>
  <c r="Q320" i="75"/>
  <c r="P320" i="75"/>
  <c r="P319" i="75"/>
  <c r="P318" i="75"/>
  <c r="AB317" i="75"/>
  <c r="AM317" i="75" s="1"/>
  <c r="J317" i="75" s="1"/>
  <c r="P317" i="75"/>
  <c r="G317" i="75"/>
  <c r="E873" i="75" s="1"/>
  <c r="R316" i="75"/>
  <c r="L316" i="75"/>
  <c r="Q315" i="75"/>
  <c r="P315" i="75"/>
  <c r="Q314" i="75"/>
  <c r="P314" i="75"/>
  <c r="Q313" i="75"/>
  <c r="P313" i="75"/>
  <c r="Q312" i="75"/>
  <c r="P312" i="75"/>
  <c r="Q311" i="75"/>
  <c r="P311" i="75"/>
  <c r="AB310" i="75"/>
  <c r="AM310" i="75" s="1"/>
  <c r="J310" i="75" s="1"/>
  <c r="Q310" i="75"/>
  <c r="P310" i="75"/>
  <c r="G310" i="75"/>
  <c r="E872" i="75" s="1"/>
  <c r="A310" i="75"/>
  <c r="A317" i="75" s="1"/>
  <c r="A324" i="75" s="1"/>
  <c r="A331" i="75" s="1"/>
  <c r="A338" i="75" s="1"/>
  <c r="A345" i="75" s="1"/>
  <c r="A352" i="75" s="1"/>
  <c r="A359" i="75" s="1"/>
  <c r="A366" i="75" s="1"/>
  <c r="A373" i="75" s="1"/>
  <c r="A374" i="75" s="1"/>
  <c r="A375" i="75" s="1"/>
  <c r="A376" i="75" s="1"/>
  <c r="A377" i="75" s="1"/>
  <c r="A378" i="75" s="1"/>
  <c r="A379" i="75" s="1"/>
  <c r="R309" i="75"/>
  <c r="L309" i="75"/>
  <c r="Q308" i="75"/>
  <c r="P308" i="75"/>
  <c r="Q307" i="75"/>
  <c r="P307" i="75"/>
  <c r="Q306" i="75"/>
  <c r="P306" i="75"/>
  <c r="Q305" i="75"/>
  <c r="P305" i="75"/>
  <c r="Q304" i="75"/>
  <c r="P304" i="75"/>
  <c r="AB303" i="75"/>
  <c r="AM303" i="75" s="1"/>
  <c r="J303" i="75" s="1"/>
  <c r="P303" i="75"/>
  <c r="G303" i="75"/>
  <c r="E871" i="75" s="1"/>
  <c r="R301" i="75"/>
  <c r="L301" i="75"/>
  <c r="Q300" i="75"/>
  <c r="P300" i="75"/>
  <c r="Q299" i="75"/>
  <c r="P299" i="75"/>
  <c r="Q298" i="75"/>
  <c r="P298" i="75"/>
  <c r="Q297" i="75"/>
  <c r="P297" i="75"/>
  <c r="AM296" i="75"/>
  <c r="J296" i="75" s="1"/>
  <c r="AB296" i="75"/>
  <c r="Q296" i="75"/>
  <c r="P296" i="75"/>
  <c r="G296" i="75"/>
  <c r="E869" i="75" s="1"/>
  <c r="R295" i="75"/>
  <c r="L295" i="75"/>
  <c r="Q294" i="75"/>
  <c r="P294" i="75"/>
  <c r="Q293" i="75"/>
  <c r="P293" i="75"/>
  <c r="Q292" i="75"/>
  <c r="P292" i="75"/>
  <c r="P291" i="75"/>
  <c r="AB290" i="75"/>
  <c r="AM290" i="75" s="1"/>
  <c r="J290" i="75" s="1"/>
  <c r="P290" i="75"/>
  <c r="G290" i="75"/>
  <c r="E868" i="75" s="1"/>
  <c r="R289" i="75"/>
  <c r="L289" i="75"/>
  <c r="Q288" i="75"/>
  <c r="P288" i="75"/>
  <c r="Q287" i="75"/>
  <c r="P287" i="75"/>
  <c r="Q286" i="75"/>
  <c r="P286" i="75"/>
  <c r="Q285" i="75"/>
  <c r="P285" i="75"/>
  <c r="AB284" i="75"/>
  <c r="AM284" i="75" s="1"/>
  <c r="J284" i="75" s="1"/>
  <c r="Q284" i="75"/>
  <c r="P284" i="75"/>
  <c r="G284" i="75"/>
  <c r="E867" i="75" s="1"/>
  <c r="R283" i="75"/>
  <c r="L283" i="75"/>
  <c r="Q282" i="75"/>
  <c r="P282" i="75"/>
  <c r="Q281" i="75"/>
  <c r="P281" i="75"/>
  <c r="Q280" i="75"/>
  <c r="P280" i="75"/>
  <c r="Q279" i="75"/>
  <c r="P279" i="75"/>
  <c r="AB278" i="75"/>
  <c r="AM278" i="75" s="1"/>
  <c r="J278" i="75" s="1"/>
  <c r="P278" i="75"/>
  <c r="G278" i="75"/>
  <c r="E866" i="75" s="1"/>
  <c r="R277" i="75"/>
  <c r="L277" i="75"/>
  <c r="Q276" i="75"/>
  <c r="P276" i="75"/>
  <c r="Q275" i="75"/>
  <c r="P275" i="75"/>
  <c r="P274" i="75"/>
  <c r="P273" i="75"/>
  <c r="AB272" i="75"/>
  <c r="AM272" i="75" s="1"/>
  <c r="J272" i="75" s="1"/>
  <c r="P272" i="75"/>
  <c r="G272" i="75"/>
  <c r="E865" i="75" s="1"/>
  <c r="R271" i="75"/>
  <c r="L271" i="75"/>
  <c r="Q270" i="75"/>
  <c r="P270" i="75"/>
  <c r="Q269" i="75"/>
  <c r="P269" i="75"/>
  <c r="Q268" i="75"/>
  <c r="P268" i="75"/>
  <c r="Q267" i="75"/>
  <c r="P267" i="75"/>
  <c r="AB266" i="75"/>
  <c r="AM266" i="75" s="1"/>
  <c r="J266" i="75" s="1"/>
  <c r="Q266" i="75"/>
  <c r="P266" i="75"/>
  <c r="G266" i="75"/>
  <c r="E864" i="75" s="1"/>
  <c r="R265" i="75"/>
  <c r="L265" i="75"/>
  <c r="Q264" i="75"/>
  <c r="P264" i="75"/>
  <c r="Q263" i="75"/>
  <c r="P263" i="75"/>
  <c r="Q262" i="75"/>
  <c r="P262" i="75"/>
  <c r="Q261" i="75"/>
  <c r="P261" i="75"/>
  <c r="AB260" i="75"/>
  <c r="AM260" i="75" s="1"/>
  <c r="Q260" i="75"/>
  <c r="P260" i="75"/>
  <c r="J260" i="75"/>
  <c r="G260" i="75"/>
  <c r="E863" i="75" s="1"/>
  <c r="R259" i="75"/>
  <c r="L259" i="75"/>
  <c r="Q258" i="75"/>
  <c r="P258" i="75"/>
  <c r="P257" i="75"/>
  <c r="P256" i="75"/>
  <c r="P255" i="75"/>
  <c r="AB254" i="75"/>
  <c r="AM254" i="75" s="1"/>
  <c r="J254" i="75" s="1"/>
  <c r="P254" i="75"/>
  <c r="G254" i="75"/>
  <c r="E862" i="75" s="1"/>
  <c r="R253" i="75"/>
  <c r="L253" i="75"/>
  <c r="Q252" i="75"/>
  <c r="P252" i="75"/>
  <c r="Q251" i="75"/>
  <c r="P251" i="75"/>
  <c r="Q250" i="75"/>
  <c r="P250" i="75"/>
  <c r="Q249" i="75"/>
  <c r="P249" i="75"/>
  <c r="AB248" i="75"/>
  <c r="AM248" i="75" s="1"/>
  <c r="J248" i="75" s="1"/>
  <c r="Q248" i="75"/>
  <c r="P248" i="75"/>
  <c r="G248" i="75"/>
  <c r="E861" i="75" s="1"/>
  <c r="R247" i="75"/>
  <c r="L247" i="75"/>
  <c r="Q246" i="75"/>
  <c r="P246" i="75"/>
  <c r="Q245" i="75"/>
  <c r="P245" i="75"/>
  <c r="Q244" i="75"/>
  <c r="P244" i="75"/>
  <c r="Q243" i="75"/>
  <c r="P243" i="75"/>
  <c r="AB242" i="75"/>
  <c r="AM242" i="75" s="1"/>
  <c r="J242" i="75" s="1"/>
  <c r="Q242" i="75"/>
  <c r="P242" i="75"/>
  <c r="G242" i="75"/>
  <c r="E860" i="75" s="1"/>
  <c r="R241" i="75"/>
  <c r="L241" i="75"/>
  <c r="Q240" i="75"/>
  <c r="P240" i="75"/>
  <c r="Q239" i="75"/>
  <c r="P239" i="75"/>
  <c r="P238" i="75"/>
  <c r="P237" i="75"/>
  <c r="AM236" i="75"/>
  <c r="J236" i="75" s="1"/>
  <c r="AB236" i="75"/>
  <c r="P236" i="75"/>
  <c r="G236" i="75"/>
  <c r="E859" i="75" s="1"/>
  <c r="R235" i="75"/>
  <c r="L235" i="75"/>
  <c r="Q234" i="75"/>
  <c r="P234" i="75"/>
  <c r="Q233" i="75"/>
  <c r="P233" i="75"/>
  <c r="P232" i="75"/>
  <c r="P231" i="75"/>
  <c r="AB230" i="75"/>
  <c r="AM230" i="75" s="1"/>
  <c r="J230" i="75" s="1"/>
  <c r="P230" i="75"/>
  <c r="G230" i="75"/>
  <c r="E858" i="75" s="1"/>
  <c r="R228" i="75"/>
  <c r="L228" i="75"/>
  <c r="Q227" i="75"/>
  <c r="P227" i="75"/>
  <c r="Q226" i="75"/>
  <c r="P226" i="75"/>
  <c r="Q225" i="75"/>
  <c r="P225" i="75"/>
  <c r="Q224" i="75"/>
  <c r="P224" i="75"/>
  <c r="AB223" i="75"/>
  <c r="AM223" i="75" s="1"/>
  <c r="J223" i="75" s="1"/>
  <c r="Q223" i="75"/>
  <c r="P223" i="75"/>
  <c r="G223" i="75"/>
  <c r="E856" i="75" s="1"/>
  <c r="R222" i="75"/>
  <c r="L222" i="75"/>
  <c r="Q221" i="75"/>
  <c r="P221" i="75"/>
  <c r="Q220" i="75"/>
  <c r="P220" i="75"/>
  <c r="Q219" i="75"/>
  <c r="P219" i="75"/>
  <c r="Q218" i="75"/>
  <c r="P218" i="75"/>
  <c r="AB217" i="75"/>
  <c r="AM217" i="75" s="1"/>
  <c r="J217" i="75" s="1"/>
  <c r="Q217" i="75"/>
  <c r="P217" i="75"/>
  <c r="G217" i="75"/>
  <c r="E855" i="75" s="1"/>
  <c r="R216" i="75"/>
  <c r="L216" i="75"/>
  <c r="Q215" i="75"/>
  <c r="P215" i="75"/>
  <c r="Q214" i="75"/>
  <c r="P214" i="75"/>
  <c r="Q213" i="75"/>
  <c r="P213" i="75"/>
  <c r="Q212" i="75"/>
  <c r="P212" i="75"/>
  <c r="AM211" i="75"/>
  <c r="J211" i="75" s="1"/>
  <c r="AB211" i="75"/>
  <c r="Q211" i="75"/>
  <c r="P211" i="75"/>
  <c r="G211" i="75"/>
  <c r="E854" i="75" s="1"/>
  <c r="R210" i="75"/>
  <c r="L210" i="75"/>
  <c r="Q209" i="75"/>
  <c r="P209" i="75"/>
  <c r="Q208" i="75"/>
  <c r="P208" i="75"/>
  <c r="Q207" i="75"/>
  <c r="P207" i="75"/>
  <c r="Q206" i="75"/>
  <c r="P206" i="75"/>
  <c r="AB205" i="75"/>
  <c r="AM205" i="75" s="1"/>
  <c r="J205" i="75" s="1"/>
  <c r="P205" i="75"/>
  <c r="G205" i="75"/>
  <c r="E853" i="75" s="1"/>
  <c r="R204" i="75"/>
  <c r="L204" i="75"/>
  <c r="Q203" i="75"/>
  <c r="P203" i="75"/>
  <c r="Q202" i="75"/>
  <c r="P202" i="75"/>
  <c r="Q201" i="75"/>
  <c r="P201" i="75"/>
  <c r="P200" i="75"/>
  <c r="AB199" i="75"/>
  <c r="AM199" i="75" s="1"/>
  <c r="J199" i="75" s="1"/>
  <c r="P199" i="75"/>
  <c r="G199" i="75"/>
  <c r="E852" i="75" s="1"/>
  <c r="R198" i="75"/>
  <c r="L198" i="75"/>
  <c r="Q197" i="75"/>
  <c r="P197" i="75"/>
  <c r="Q196" i="75"/>
  <c r="P196" i="75"/>
  <c r="Q195" i="75"/>
  <c r="P195" i="75"/>
  <c r="Q194" i="75"/>
  <c r="P194" i="75"/>
  <c r="AB193" i="75"/>
  <c r="AM193" i="75" s="1"/>
  <c r="J193" i="75" s="1"/>
  <c r="P193" i="75"/>
  <c r="G193" i="75"/>
  <c r="E851" i="75" s="1"/>
  <c r="R192" i="75"/>
  <c r="L192" i="75"/>
  <c r="Q191" i="75"/>
  <c r="P191" i="75"/>
  <c r="Q190" i="75"/>
  <c r="P190" i="75"/>
  <c r="Q189" i="75"/>
  <c r="P189" i="75"/>
  <c r="Q188" i="75"/>
  <c r="P188" i="75"/>
  <c r="AB187" i="75"/>
  <c r="AM187" i="75" s="1"/>
  <c r="J187" i="75" s="1"/>
  <c r="P187" i="75"/>
  <c r="G187" i="75"/>
  <c r="E850" i="75" s="1"/>
  <c r="R186" i="75"/>
  <c r="L186" i="75"/>
  <c r="Q185" i="75"/>
  <c r="P185" i="75"/>
  <c r="Q184" i="75"/>
  <c r="P184" i="75"/>
  <c r="Q183" i="75"/>
  <c r="P183" i="75"/>
  <c r="Q182" i="75"/>
  <c r="P182" i="75"/>
  <c r="AM181" i="75"/>
  <c r="J181" i="75" s="1"/>
  <c r="AB181" i="75"/>
  <c r="Q181" i="75"/>
  <c r="P181" i="75"/>
  <c r="G181" i="75"/>
  <c r="E849" i="75" s="1"/>
  <c r="R180" i="75"/>
  <c r="P848" i="75" s="1"/>
  <c r="L180" i="75"/>
  <c r="Q179" i="75"/>
  <c r="P179" i="75"/>
  <c r="Q178" i="75"/>
  <c r="P178" i="75"/>
  <c r="P177" i="75"/>
  <c r="P176" i="75"/>
  <c r="AM175" i="75"/>
  <c r="J175" i="75" s="1"/>
  <c r="AB175" i="75"/>
  <c r="P175" i="75"/>
  <c r="G175" i="75"/>
  <c r="E848" i="75" s="1"/>
  <c r="R174" i="75"/>
  <c r="L174" i="75"/>
  <c r="Q173" i="75"/>
  <c r="P173" i="75"/>
  <c r="Q172" i="75"/>
  <c r="P172" i="75"/>
  <c r="Q171" i="75"/>
  <c r="P171" i="75"/>
  <c r="Q170" i="75"/>
  <c r="P170" i="75"/>
  <c r="AM169" i="75"/>
  <c r="AB169" i="75"/>
  <c r="P169" i="75"/>
  <c r="J169" i="75"/>
  <c r="G169" i="75"/>
  <c r="E847" i="75" s="1"/>
  <c r="R168" i="75"/>
  <c r="L168" i="75"/>
  <c r="Q167" i="75"/>
  <c r="P167" i="75"/>
  <c r="Q166" i="75"/>
  <c r="P166" i="75"/>
  <c r="Q165" i="75"/>
  <c r="P165" i="75"/>
  <c r="AM163" i="75"/>
  <c r="J163" i="75" s="1"/>
  <c r="AB163" i="75"/>
  <c r="P163" i="75"/>
  <c r="G163" i="75"/>
  <c r="E846" i="75" s="1"/>
  <c r="R162" i="75"/>
  <c r="L162" i="75"/>
  <c r="Q161" i="75"/>
  <c r="P161" i="75"/>
  <c r="Q160" i="75"/>
  <c r="P160" i="75"/>
  <c r="Q159" i="75"/>
  <c r="P159" i="75"/>
  <c r="Q158" i="75"/>
  <c r="P158" i="75"/>
  <c r="AM157" i="75"/>
  <c r="J157" i="75" s="1"/>
  <c r="AB157" i="75"/>
  <c r="P157" i="75"/>
  <c r="G157" i="75"/>
  <c r="E845" i="75" s="1"/>
  <c r="R156" i="75"/>
  <c r="L156" i="75"/>
  <c r="Q155" i="75"/>
  <c r="P155" i="75"/>
  <c r="Q154" i="75"/>
  <c r="P154" i="75"/>
  <c r="Q153" i="75"/>
  <c r="P153" i="75"/>
  <c r="P152" i="75"/>
  <c r="AB151" i="75"/>
  <c r="AM151" i="75" s="1"/>
  <c r="J151" i="75" s="1"/>
  <c r="P151" i="75"/>
  <c r="G151" i="75"/>
  <c r="E844" i="75" s="1"/>
  <c r="R150" i="75"/>
  <c r="L150" i="75"/>
  <c r="Q149" i="75"/>
  <c r="P149" i="75"/>
  <c r="Q148" i="75"/>
  <c r="P148" i="75"/>
  <c r="Q147" i="75"/>
  <c r="P147" i="75"/>
  <c r="P146" i="75"/>
  <c r="AB145" i="75"/>
  <c r="AM145" i="75" s="1"/>
  <c r="J145" i="75" s="1"/>
  <c r="P145" i="75"/>
  <c r="G145" i="75"/>
  <c r="E843" i="75" s="1"/>
  <c r="R144" i="75"/>
  <c r="L144" i="75"/>
  <c r="Q143" i="75"/>
  <c r="P143" i="75"/>
  <c r="Q142" i="75"/>
  <c r="P142" i="75"/>
  <c r="Q141" i="75"/>
  <c r="P141" i="75"/>
  <c r="Q140" i="75"/>
  <c r="P140" i="75"/>
  <c r="AB139" i="75"/>
  <c r="AM139" i="75" s="1"/>
  <c r="J139" i="75" s="1"/>
  <c r="Q139" i="75"/>
  <c r="P139" i="75"/>
  <c r="G139" i="75"/>
  <c r="E842" i="75" s="1"/>
  <c r="R138" i="75"/>
  <c r="L138" i="75"/>
  <c r="Q137" i="75"/>
  <c r="P137" i="75"/>
  <c r="Q136" i="75"/>
  <c r="P136" i="75"/>
  <c r="P135" i="75"/>
  <c r="P134" i="75"/>
  <c r="AM133" i="75"/>
  <c r="J133" i="75" s="1"/>
  <c r="AB133" i="75"/>
  <c r="P133" i="75"/>
  <c r="G133" i="75"/>
  <c r="E841" i="75" s="1"/>
  <c r="R132" i="75"/>
  <c r="L132" i="75"/>
  <c r="Q131" i="75"/>
  <c r="P131" i="75"/>
  <c r="Q130" i="75"/>
  <c r="P130" i="75"/>
  <c r="P129" i="75"/>
  <c r="P128" i="75"/>
  <c r="AB127" i="75"/>
  <c r="AM127" i="75" s="1"/>
  <c r="J127" i="75" s="1"/>
  <c r="P127" i="75"/>
  <c r="G127" i="75"/>
  <c r="E840" i="75" s="1"/>
  <c r="R126" i="75"/>
  <c r="L126" i="75"/>
  <c r="Q125" i="75"/>
  <c r="P125" i="75"/>
  <c r="Q124" i="75"/>
  <c r="P124" i="75"/>
  <c r="P123" i="75"/>
  <c r="P122" i="75"/>
  <c r="AM121" i="75"/>
  <c r="J121" i="75" s="1"/>
  <c r="AB121" i="75"/>
  <c r="P121" i="75"/>
  <c r="G121" i="75"/>
  <c r="E839" i="75" s="1"/>
  <c r="R120" i="75"/>
  <c r="L120" i="75"/>
  <c r="Q119" i="75"/>
  <c r="P119" i="75"/>
  <c r="Q118" i="75"/>
  <c r="P118" i="75"/>
  <c r="Q117" i="75"/>
  <c r="P117" i="75"/>
  <c r="Q116" i="75"/>
  <c r="P116" i="75"/>
  <c r="AB115" i="75"/>
  <c r="AM115" i="75" s="1"/>
  <c r="J115" i="75" s="1"/>
  <c r="Q115" i="75"/>
  <c r="P115" i="75"/>
  <c r="G115" i="75"/>
  <c r="R114" i="75"/>
  <c r="L114" i="75"/>
  <c r="Q113" i="75"/>
  <c r="P113" i="75"/>
  <c r="Q112" i="75"/>
  <c r="P112" i="75"/>
  <c r="Q111" i="75"/>
  <c r="P111" i="75"/>
  <c r="Q110" i="75"/>
  <c r="P110" i="75"/>
  <c r="AB109" i="75"/>
  <c r="AM109" i="75" s="1"/>
  <c r="J109" i="75" s="1"/>
  <c r="Q109" i="75"/>
  <c r="P109" i="75"/>
  <c r="G109" i="75"/>
  <c r="E837" i="75" s="1"/>
  <c r="R108" i="75"/>
  <c r="L108" i="75"/>
  <c r="Q107" i="75"/>
  <c r="P107" i="75"/>
  <c r="Q106" i="75"/>
  <c r="P106" i="75"/>
  <c r="Q105" i="75"/>
  <c r="P105" i="75"/>
  <c r="Q104" i="75"/>
  <c r="P104" i="75"/>
  <c r="AB103" i="75"/>
  <c r="AM103" i="75" s="1"/>
  <c r="J103" i="75" s="1"/>
  <c r="P103" i="75"/>
  <c r="G103" i="75"/>
  <c r="E836" i="75" s="1"/>
  <c r="R102" i="75"/>
  <c r="L102" i="75"/>
  <c r="Q101" i="75"/>
  <c r="P101" i="75"/>
  <c r="Q100" i="75"/>
  <c r="P100" i="75"/>
  <c r="Q99" i="75"/>
  <c r="P99" i="75"/>
  <c r="Q98" i="75"/>
  <c r="P98" i="75"/>
  <c r="AM97" i="75"/>
  <c r="J97" i="75" s="1"/>
  <c r="AB97" i="75"/>
  <c r="Q97" i="75"/>
  <c r="P97" i="75"/>
  <c r="G97" i="75"/>
  <c r="E835" i="75" s="1"/>
  <c r="R96" i="75"/>
  <c r="P834" i="75" s="1"/>
  <c r="L96" i="75"/>
  <c r="Q95" i="75"/>
  <c r="P95" i="75"/>
  <c r="Q94" i="75"/>
  <c r="P94" i="75"/>
  <c r="Q93" i="75"/>
  <c r="P93" i="75"/>
  <c r="Q92" i="75"/>
  <c r="P92" i="75"/>
  <c r="AB91" i="75"/>
  <c r="AM91" i="75" s="1"/>
  <c r="J91" i="75" s="1"/>
  <c r="Q91" i="75"/>
  <c r="P91" i="75"/>
  <c r="G91" i="75"/>
  <c r="E834" i="75" s="1"/>
  <c r="R90" i="75"/>
  <c r="L90" i="75"/>
  <c r="Q89" i="75"/>
  <c r="P89" i="75"/>
  <c r="P88" i="75"/>
  <c r="P87" i="75"/>
  <c r="P86" i="75"/>
  <c r="AM85" i="75"/>
  <c r="AB85" i="75"/>
  <c r="P85" i="75"/>
  <c r="J85" i="75"/>
  <c r="G85" i="75"/>
  <c r="E833" i="75" s="1"/>
  <c r="R84" i="75"/>
  <c r="L84" i="75"/>
  <c r="Q83" i="75"/>
  <c r="P83" i="75"/>
  <c r="Q82" i="75"/>
  <c r="P82" i="75"/>
  <c r="Q81" i="75"/>
  <c r="P81" i="75"/>
  <c r="Q80" i="75"/>
  <c r="P80" i="75"/>
  <c r="AB79" i="75"/>
  <c r="AM79" i="75" s="1"/>
  <c r="J79" i="75" s="1"/>
  <c r="Q79" i="75"/>
  <c r="P79" i="75"/>
  <c r="G79" i="75"/>
  <c r="E832" i="75" s="1"/>
  <c r="R78" i="75"/>
  <c r="L78" i="75"/>
  <c r="Q77" i="75"/>
  <c r="P77" i="75"/>
  <c r="Q76" i="75"/>
  <c r="P76" i="75"/>
  <c r="P75" i="75"/>
  <c r="P74" i="75"/>
  <c r="AB73" i="75"/>
  <c r="AM73" i="75" s="1"/>
  <c r="J73" i="75" s="1"/>
  <c r="P73" i="75"/>
  <c r="G73" i="75"/>
  <c r="E831" i="75" s="1"/>
  <c r="R72" i="75"/>
  <c r="L72" i="75"/>
  <c r="Q71" i="75"/>
  <c r="P71" i="75"/>
  <c r="Q70" i="75"/>
  <c r="P70" i="75"/>
  <c r="Q69" i="75"/>
  <c r="P69" i="75"/>
  <c r="P68" i="75"/>
  <c r="AB67" i="75"/>
  <c r="AM67" i="75" s="1"/>
  <c r="J67" i="75" s="1"/>
  <c r="P67" i="75"/>
  <c r="G67" i="75"/>
  <c r="E830" i="75" s="1"/>
  <c r="A67" i="75"/>
  <c r="A73" i="75" s="1"/>
  <c r="A79" i="75" s="1"/>
  <c r="A85" i="75" s="1"/>
  <c r="A91" i="75" s="1"/>
  <c r="A97" i="75" s="1"/>
  <c r="A103" i="75" s="1"/>
  <c r="A109" i="75" s="1"/>
  <c r="A115" i="75" s="1"/>
  <c r="A121" i="75" s="1"/>
  <c r="A127" i="75" s="1"/>
  <c r="A133" i="75" s="1"/>
  <c r="A139" i="75" s="1"/>
  <c r="A145" i="75" s="1"/>
  <c r="A151" i="75" s="1"/>
  <c r="A157" i="75" s="1"/>
  <c r="A163" i="75" s="1"/>
  <c r="A169" i="75" s="1"/>
  <c r="A175" i="75" s="1"/>
  <c r="A181" i="75" s="1"/>
  <c r="A187" i="75" s="1"/>
  <c r="A193" i="75" s="1"/>
  <c r="A199" i="75" s="1"/>
  <c r="A205" i="75" s="1"/>
  <c r="A211" i="75" s="1"/>
  <c r="A217" i="75" s="1"/>
  <c r="A223" i="75" s="1"/>
  <c r="R66" i="75"/>
  <c r="L66" i="75"/>
  <c r="Q65" i="75"/>
  <c r="P65" i="75"/>
  <c r="Q64" i="75"/>
  <c r="P64" i="75"/>
  <c r="Q63" i="75"/>
  <c r="P63" i="75"/>
  <c r="Q62" i="75"/>
  <c r="P62" i="75"/>
  <c r="AB61" i="75"/>
  <c r="AM61" i="75" s="1"/>
  <c r="J61" i="75" s="1"/>
  <c r="P61" i="75"/>
  <c r="G61" i="75"/>
  <c r="E829" i="75" s="1"/>
  <c r="R60" i="75"/>
  <c r="L60" i="75"/>
  <c r="Q59" i="75"/>
  <c r="P59" i="75"/>
  <c r="Q58" i="75"/>
  <c r="P58" i="75"/>
  <c r="Q57" i="75"/>
  <c r="P57" i="75"/>
  <c r="P56" i="75"/>
  <c r="AB55" i="75"/>
  <c r="AM55" i="75" s="1"/>
  <c r="J55" i="75" s="1"/>
  <c r="P55" i="75"/>
  <c r="G55" i="75"/>
  <c r="E828" i="75" s="1"/>
  <c r="R54" i="75"/>
  <c r="P827" i="75" s="1"/>
  <c r="L54" i="75"/>
  <c r="Q53" i="75"/>
  <c r="P53" i="75"/>
  <c r="Q52" i="75"/>
  <c r="P52" i="75"/>
  <c r="Q51" i="75"/>
  <c r="P51" i="75"/>
  <c r="Q50" i="75"/>
  <c r="P50" i="75"/>
  <c r="AM49" i="75"/>
  <c r="AB49" i="75"/>
  <c r="Q49" i="75"/>
  <c r="P49" i="75"/>
  <c r="J49" i="75"/>
  <c r="G49" i="75"/>
  <c r="E827" i="75" s="1"/>
  <c r="R48" i="75"/>
  <c r="L48" i="75"/>
  <c r="Q47" i="75"/>
  <c r="P47" i="75"/>
  <c r="Q46" i="75"/>
  <c r="P46" i="75"/>
  <c r="Q45" i="75"/>
  <c r="P45" i="75"/>
  <c r="Q44" i="75"/>
  <c r="P44" i="75"/>
  <c r="AM43" i="75"/>
  <c r="AB43" i="75"/>
  <c r="P43" i="75"/>
  <c r="J43" i="75"/>
  <c r="G43" i="75"/>
  <c r="E826" i="75" s="1"/>
  <c r="R42" i="75"/>
  <c r="L42" i="75"/>
  <c r="Q41" i="75"/>
  <c r="P41" i="75"/>
  <c r="Q40" i="75"/>
  <c r="P40" i="75"/>
  <c r="P39" i="75"/>
  <c r="P38" i="75"/>
  <c r="AB37" i="75"/>
  <c r="AM37" i="75" s="1"/>
  <c r="J37" i="75" s="1"/>
  <c r="P37" i="75"/>
  <c r="G37" i="75"/>
  <c r="E825" i="75" s="1"/>
  <c r="R36" i="75"/>
  <c r="L36" i="75"/>
  <c r="Q35" i="75"/>
  <c r="P35" i="75"/>
  <c r="Q34" i="75"/>
  <c r="P34" i="75"/>
  <c r="P33" i="75"/>
  <c r="P32" i="75"/>
  <c r="AM31" i="75"/>
  <c r="J31" i="75" s="1"/>
  <c r="AB31" i="75"/>
  <c r="P31" i="75"/>
  <c r="G31" i="75"/>
  <c r="E824" i="75" s="1"/>
  <c r="R30" i="75"/>
  <c r="L30" i="75"/>
  <c r="Q29" i="75"/>
  <c r="P29" i="75"/>
  <c r="Q28" i="75"/>
  <c r="P28" i="75"/>
  <c r="Q27" i="75"/>
  <c r="P27" i="75"/>
  <c r="Q26" i="75"/>
  <c r="P26" i="75"/>
  <c r="AB25" i="75"/>
  <c r="AM25" i="75" s="1"/>
  <c r="J25" i="75" s="1"/>
  <c r="P25" i="75"/>
  <c r="G25" i="75"/>
  <c r="E823" i="75" s="1"/>
  <c r="A25" i="75"/>
  <c r="A31" i="75" s="1"/>
  <c r="A37" i="75" s="1"/>
  <c r="A43" i="75" s="1"/>
  <c r="A49" i="75" s="1"/>
  <c r="A55" i="75" s="1"/>
  <c r="A61" i="75" s="1"/>
  <c r="R24" i="75"/>
  <c r="L24" i="75"/>
  <c r="Q23" i="75"/>
  <c r="P23" i="75"/>
  <c r="P22" i="75"/>
  <c r="P21" i="75"/>
  <c r="P20" i="75"/>
  <c r="AB19" i="75"/>
  <c r="AM19" i="75" s="1"/>
  <c r="J19" i="75" s="1"/>
  <c r="P19" i="75"/>
  <c r="G19" i="75"/>
  <c r="E822" i="75" s="1"/>
  <c r="A19" i="75"/>
  <c r="R18" i="75"/>
  <c r="L18" i="75"/>
  <c r="Q17" i="75"/>
  <c r="P17" i="75"/>
  <c r="Q16" i="75"/>
  <c r="P16" i="75"/>
  <c r="Q15" i="75"/>
  <c r="P15" i="75"/>
  <c r="P14" i="75"/>
  <c r="AB13" i="75"/>
  <c r="AM13" i="75" s="1"/>
  <c r="J13" i="75" s="1"/>
  <c r="P13" i="75"/>
  <c r="G13" i="75"/>
  <c r="E821" i="75" s="1"/>
  <c r="L6" i="75"/>
  <c r="Q338" i="75" s="1"/>
  <c r="H871" i="76" l="1"/>
  <c r="H873" i="76"/>
  <c r="J721" i="76"/>
  <c r="H872" i="76"/>
  <c r="J714" i="76"/>
  <c r="AB877" i="76"/>
  <c r="AM877" i="76" s="1"/>
  <c r="I877" i="76" s="1"/>
  <c r="J756" i="76"/>
  <c r="AB863" i="76"/>
  <c r="AB862" i="76"/>
  <c r="H863" i="76"/>
  <c r="J664" i="76"/>
  <c r="AB846" i="76"/>
  <c r="Q20" i="76"/>
  <c r="Q87" i="76"/>
  <c r="Q68" i="74"/>
  <c r="Q13" i="74"/>
  <c r="Q38" i="74"/>
  <c r="Q55" i="74"/>
  <c r="Q61" i="74"/>
  <c r="Q146" i="76"/>
  <c r="Q37" i="74"/>
  <c r="Q19" i="74"/>
  <c r="Q85" i="74"/>
  <c r="Q255" i="74"/>
  <c r="Q87" i="72"/>
  <c r="Q122" i="74"/>
  <c r="Q128" i="74"/>
  <c r="Q231" i="74"/>
  <c r="Q15" i="74"/>
  <c r="Q20" i="74"/>
  <c r="Q254" i="74"/>
  <c r="Q56" i="72"/>
  <c r="Q417" i="73"/>
  <c r="Q423" i="74"/>
  <c r="Q74" i="76"/>
  <c r="Q103" i="40"/>
  <c r="Q466" i="73"/>
  <c r="Q467" i="74"/>
  <c r="Q87" i="40"/>
  <c r="Q14" i="73"/>
  <c r="Q133" i="73"/>
  <c r="Q318" i="74"/>
  <c r="Q187" i="40"/>
  <c r="Q193" i="40"/>
  <c r="Q86" i="71"/>
  <c r="Q782" i="74"/>
  <c r="Q164" i="74"/>
  <c r="Q165" i="74"/>
  <c r="P165" i="74" s="1"/>
  <c r="Q527" i="75"/>
  <c r="P527" i="75" s="1"/>
  <c r="Q104" i="40"/>
  <c r="Q127" i="71"/>
  <c r="Q73" i="72"/>
  <c r="Q13" i="73"/>
  <c r="Q525" i="73"/>
  <c r="Q553" i="40"/>
  <c r="Q55" i="72"/>
  <c r="Q61" i="72"/>
  <c r="Q272" i="72"/>
  <c r="Q508" i="73"/>
  <c r="Q417" i="74"/>
  <c r="Q744" i="75"/>
  <c r="Q32" i="40"/>
  <c r="Q38" i="40"/>
  <c r="Q361" i="40"/>
  <c r="Q279" i="73"/>
  <c r="Q73" i="74"/>
  <c r="Q230" i="74"/>
  <c r="Q290" i="74"/>
  <c r="Q359" i="74"/>
  <c r="Q56" i="76"/>
  <c r="Q164" i="76"/>
  <c r="P164" i="76" s="1"/>
  <c r="Q443" i="71"/>
  <c r="Q14" i="72"/>
  <c r="Q187" i="72"/>
  <c r="Q273" i="73"/>
  <c r="Q592" i="73"/>
  <c r="Q236" i="74"/>
  <c r="Q256" i="76"/>
  <c r="Q278" i="71"/>
  <c r="Q359" i="71"/>
  <c r="Q15" i="72"/>
  <c r="Q129" i="73"/>
  <c r="Q353" i="74"/>
  <c r="Q338" i="76"/>
  <c r="Q88" i="74"/>
  <c r="Q237" i="74"/>
  <c r="Q361" i="74"/>
  <c r="Q477" i="74"/>
  <c r="Q567" i="74"/>
  <c r="Q573" i="74"/>
  <c r="Q134" i="76"/>
  <c r="Q199" i="76"/>
  <c r="P825" i="75"/>
  <c r="P832" i="75"/>
  <c r="Q562" i="75"/>
  <c r="P562" i="75" s="1"/>
  <c r="Q581" i="75"/>
  <c r="J721" i="75"/>
  <c r="AB873" i="75"/>
  <c r="AM873" i="75" s="1"/>
  <c r="I873" i="75" s="1"/>
  <c r="Q86" i="75"/>
  <c r="AW489" i="75"/>
  <c r="J489" i="75"/>
  <c r="Q641" i="75"/>
  <c r="P893" i="75"/>
  <c r="J830" i="75"/>
  <c r="L314" i="41"/>
  <c r="AH314" i="41"/>
  <c r="AM874" i="75"/>
  <c r="I874" i="75" s="1"/>
  <c r="AM887" i="75"/>
  <c r="I887" i="75" s="1"/>
  <c r="AM829" i="75"/>
  <c r="I829" i="75" s="1"/>
  <c r="AQ579" i="40"/>
  <c r="AR579" i="40" s="1"/>
  <c r="W579" i="40" s="1"/>
  <c r="J579" i="40"/>
  <c r="K579" i="40" s="1"/>
  <c r="J884" i="40"/>
  <c r="AM850" i="75"/>
  <c r="I850" i="75" s="1"/>
  <c r="P826" i="75"/>
  <c r="P836" i="75"/>
  <c r="AM821" i="75"/>
  <c r="I821" i="75" s="1"/>
  <c r="J821" i="75" s="1"/>
  <c r="AQ821" i="75" s="1"/>
  <c r="AR821" i="75" s="1"/>
  <c r="AM876" i="75"/>
  <c r="I876" i="75" s="1"/>
  <c r="Q759" i="75"/>
  <c r="Q537" i="75"/>
  <c r="Q441" i="75"/>
  <c r="Q678" i="75"/>
  <c r="P678" i="75" s="1"/>
  <c r="Q660" i="75"/>
  <c r="P660" i="75" s="1"/>
  <c r="Q187" i="75"/>
  <c r="Q395" i="75"/>
  <c r="Q478" i="75"/>
  <c r="Q19" i="75"/>
  <c r="Q634" i="75"/>
  <c r="Q541" i="75"/>
  <c r="Q424" i="75"/>
  <c r="Q128" i="75"/>
  <c r="Q534" i="75"/>
  <c r="Q574" i="75"/>
  <c r="Q438" i="75"/>
  <c r="Q431" i="75"/>
  <c r="P431" i="75" s="1"/>
  <c r="Q697" i="75"/>
  <c r="P697" i="75" s="1"/>
  <c r="Q103" i="75"/>
  <c r="Q61" i="75"/>
  <c r="Q725" i="75"/>
  <c r="P725" i="75" s="1"/>
  <c r="Q708" i="75"/>
  <c r="Q352" i="75"/>
  <c r="Q145" i="75"/>
  <c r="P855" i="75"/>
  <c r="Q492" i="75"/>
  <c r="P492" i="75" s="1"/>
  <c r="P858" i="75"/>
  <c r="AM856" i="75"/>
  <c r="I856" i="75" s="1"/>
  <c r="AM882" i="75"/>
  <c r="I882" i="75" s="1"/>
  <c r="L321" i="41"/>
  <c r="K381" i="41"/>
  <c r="P837" i="75"/>
  <c r="J591" i="75"/>
  <c r="AQ591" i="75" s="1"/>
  <c r="AR591" i="75" s="1"/>
  <c r="W591" i="75" s="1"/>
  <c r="H835" i="75"/>
  <c r="Q568" i="75"/>
  <c r="AM845" i="75"/>
  <c r="I845" i="75" s="1"/>
  <c r="AM896" i="75"/>
  <c r="I896" i="75" s="1"/>
  <c r="P835" i="75"/>
  <c r="Q591" i="75"/>
  <c r="Q779" i="75"/>
  <c r="AM884" i="75"/>
  <c r="I884" i="75" s="1"/>
  <c r="J884" i="75" s="1"/>
  <c r="L353" i="41"/>
  <c r="J707" i="75"/>
  <c r="P880" i="75"/>
  <c r="H823" i="75"/>
  <c r="AB828" i="75"/>
  <c r="AB835" i="75"/>
  <c r="AB841" i="75"/>
  <c r="H843" i="75"/>
  <c r="AB848" i="75"/>
  <c r="AM848" i="75" s="1"/>
  <c r="I848" i="75" s="1"/>
  <c r="J848" i="75" s="1"/>
  <c r="AQ848" i="75" s="1"/>
  <c r="AR848" i="75" s="1"/>
  <c r="H850" i="75"/>
  <c r="J850" i="75" s="1"/>
  <c r="H879" i="75"/>
  <c r="H887" i="75"/>
  <c r="K403" i="41"/>
  <c r="J783" i="40"/>
  <c r="J838" i="40"/>
  <c r="J749" i="71"/>
  <c r="J477" i="76"/>
  <c r="AW477" i="76"/>
  <c r="J603" i="77"/>
  <c r="AW603" i="77"/>
  <c r="J265" i="41"/>
  <c r="J270" i="41" s="1"/>
  <c r="AE322" i="41"/>
  <c r="AE326" i="41"/>
  <c r="AE337" i="41"/>
  <c r="AC394" i="41"/>
  <c r="Q431" i="40"/>
  <c r="J634" i="40"/>
  <c r="K640" i="40"/>
  <c r="K645" i="40" s="1"/>
  <c r="AM833" i="40"/>
  <c r="I833" i="40" s="1"/>
  <c r="H882" i="40"/>
  <c r="Q579" i="71"/>
  <c r="Q338" i="71"/>
  <c r="Q473" i="71"/>
  <c r="Q14" i="71"/>
  <c r="Q447" i="71"/>
  <c r="Q509" i="71"/>
  <c r="Q87" i="71"/>
  <c r="Q613" i="71"/>
  <c r="Q361" i="71"/>
  <c r="Q104" i="71"/>
  <c r="Q508" i="71"/>
  <c r="Q466" i="71"/>
  <c r="P858" i="71"/>
  <c r="Q591" i="71"/>
  <c r="J728" i="71"/>
  <c r="AM822" i="71"/>
  <c r="I822" i="71" s="1"/>
  <c r="AM849" i="72"/>
  <c r="I849" i="72" s="1"/>
  <c r="AM863" i="72"/>
  <c r="I863" i="72" s="1"/>
  <c r="J423" i="75"/>
  <c r="J453" i="75"/>
  <c r="P861" i="75"/>
  <c r="J688" i="75"/>
  <c r="J779" i="75"/>
  <c r="AM849" i="75"/>
  <c r="I849" i="75" s="1"/>
  <c r="H859" i="75"/>
  <c r="K390" i="41"/>
  <c r="J277" i="41"/>
  <c r="J282" i="41" s="1"/>
  <c r="AH322" i="41"/>
  <c r="K330" i="41"/>
  <c r="AH329" i="41" s="1"/>
  <c r="C415" i="41"/>
  <c r="AC372" i="41"/>
  <c r="AE372" i="41" s="1"/>
  <c r="AC378" i="41"/>
  <c r="AE377" i="41" s="1"/>
  <c r="AC386" i="41"/>
  <c r="K127" i="40"/>
  <c r="K400" i="40"/>
  <c r="K405" i="40"/>
  <c r="H839" i="40"/>
  <c r="AB843" i="40"/>
  <c r="AM843" i="40" s="1"/>
  <c r="I843" i="40" s="1"/>
  <c r="AB881" i="40"/>
  <c r="J603" i="71"/>
  <c r="AQ603" i="71" s="1"/>
  <c r="AR603" i="71" s="1"/>
  <c r="W603" i="71" s="1"/>
  <c r="P829" i="75"/>
  <c r="J477" i="75"/>
  <c r="AW591" i="75"/>
  <c r="P856" i="75"/>
  <c r="H844" i="75"/>
  <c r="H851" i="75"/>
  <c r="AB858" i="75"/>
  <c r="AM858" i="75" s="1"/>
  <c r="I858" i="75" s="1"/>
  <c r="H860" i="75"/>
  <c r="AB871" i="75"/>
  <c r="AM871" i="75" s="1"/>
  <c r="I871" i="75" s="1"/>
  <c r="H880" i="75"/>
  <c r="H893" i="75"/>
  <c r="AH271" i="41"/>
  <c r="AH311" i="41"/>
  <c r="K67" i="40"/>
  <c r="C74" i="41" s="1"/>
  <c r="K103" i="40"/>
  <c r="K352" i="40"/>
  <c r="K376" i="40"/>
  <c r="AW531" i="40"/>
  <c r="P844" i="40"/>
  <c r="J825" i="40"/>
  <c r="AM880" i="40"/>
  <c r="I880" i="40" s="1"/>
  <c r="J880" i="40" s="1"/>
  <c r="J471" i="71"/>
  <c r="AQ471" i="71" s="1"/>
  <c r="AR471" i="71" s="1"/>
  <c r="W471" i="71" s="1"/>
  <c r="AW471" i="71"/>
  <c r="AM823" i="71"/>
  <c r="I823" i="71" s="1"/>
  <c r="J646" i="75"/>
  <c r="P863" i="75"/>
  <c r="AM823" i="75"/>
  <c r="I823" i="75" s="1"/>
  <c r="AM875" i="75"/>
  <c r="I875" i="75" s="1"/>
  <c r="J875" i="75" s="1"/>
  <c r="AM893" i="75"/>
  <c r="I893" i="75" s="1"/>
  <c r="AC415" i="41"/>
  <c r="AC420" i="41"/>
  <c r="K211" i="40"/>
  <c r="C170" i="41" s="1"/>
  <c r="J170" i="41" s="1"/>
  <c r="J175" i="41" s="1"/>
  <c r="J483" i="72"/>
  <c r="AW483" i="72"/>
  <c r="J567" i="75"/>
  <c r="J634" i="75"/>
  <c r="J658" i="75"/>
  <c r="P868" i="75"/>
  <c r="P872" i="75"/>
  <c r="AB830" i="75"/>
  <c r="AM830" i="75" s="1"/>
  <c r="I830" i="75" s="1"/>
  <c r="AB837" i="75"/>
  <c r="AM837" i="75" s="1"/>
  <c r="I837" i="75" s="1"/>
  <c r="AB859" i="75"/>
  <c r="H862" i="75"/>
  <c r="H881" i="75"/>
  <c r="J881" i="75" s="1"/>
  <c r="K372" i="41"/>
  <c r="AC392" i="41"/>
  <c r="AE391" i="41" s="1"/>
  <c r="H835" i="40"/>
  <c r="E872" i="40"/>
  <c r="AM894" i="40"/>
  <c r="I894" i="40" s="1"/>
  <c r="AQ501" i="71"/>
  <c r="AR501" i="71" s="1"/>
  <c r="W501" i="71" s="1"/>
  <c r="J501" i="71"/>
  <c r="P845" i="72"/>
  <c r="J670" i="75"/>
  <c r="P873" i="75"/>
  <c r="AM860" i="75"/>
  <c r="I860" i="75" s="1"/>
  <c r="H885" i="75"/>
  <c r="AH32" i="41"/>
  <c r="AE312" i="41"/>
  <c r="AH340" i="41"/>
  <c r="C417" i="41"/>
  <c r="Q582" i="40"/>
  <c r="P582" i="40" s="1"/>
  <c r="Q549" i="40"/>
  <c r="Q538" i="40"/>
  <c r="Q760" i="40"/>
  <c r="Q635" i="40"/>
  <c r="K187" i="40"/>
  <c r="C152" i="41" s="1"/>
  <c r="J152" i="41" s="1"/>
  <c r="J157" i="41" s="1"/>
  <c r="K223" i="40"/>
  <c r="K272" i="40"/>
  <c r="C207" i="41" s="1"/>
  <c r="J207" i="41" s="1"/>
  <c r="J212" i="41" s="1"/>
  <c r="Q290" i="40"/>
  <c r="Q418" i="40"/>
  <c r="Q507" i="71"/>
  <c r="Q593" i="71"/>
  <c r="AM848" i="71"/>
  <c r="I848" i="71" s="1"/>
  <c r="AM861" i="71"/>
  <c r="I861" i="71" s="1"/>
  <c r="J861" i="71" s="1"/>
  <c r="AW621" i="72"/>
  <c r="P828" i="75"/>
  <c r="P867" i="75"/>
  <c r="P869" i="75"/>
  <c r="AM824" i="75"/>
  <c r="I824" i="75" s="1"/>
  <c r="AM831" i="75"/>
  <c r="I831" i="75" s="1"/>
  <c r="J833" i="75"/>
  <c r="AM844" i="75"/>
  <c r="I844" i="75" s="1"/>
  <c r="AM851" i="75"/>
  <c r="I851" i="75" s="1"/>
  <c r="AM872" i="75"/>
  <c r="I872" i="75" s="1"/>
  <c r="J873" i="75"/>
  <c r="H894" i="75"/>
  <c r="I289" i="41"/>
  <c r="J295" i="41" s="1"/>
  <c r="AH297" i="41"/>
  <c r="K336" i="41"/>
  <c r="L336" i="41" s="1"/>
  <c r="L396" i="41" s="1"/>
  <c r="L341" i="41"/>
  <c r="AH351" i="41"/>
  <c r="AC381" i="41"/>
  <c r="K284" i="40"/>
  <c r="P824" i="40"/>
  <c r="J652" i="40"/>
  <c r="K652" i="40" s="1"/>
  <c r="Q679" i="40"/>
  <c r="H831" i="40"/>
  <c r="AM834" i="40"/>
  <c r="I834" i="40" s="1"/>
  <c r="AM882" i="40"/>
  <c r="I882" i="40" s="1"/>
  <c r="J882" i="40" s="1"/>
  <c r="Q431" i="71"/>
  <c r="P431" i="71" s="1"/>
  <c r="AM837" i="71"/>
  <c r="I837" i="71" s="1"/>
  <c r="AA845" i="72"/>
  <c r="AB845" i="72" s="1"/>
  <c r="AB561" i="72"/>
  <c r="AM561" i="72" s="1"/>
  <c r="I561" i="72" s="1"/>
  <c r="J664" i="73"/>
  <c r="P843" i="75"/>
  <c r="P844" i="75"/>
  <c r="P847" i="75"/>
  <c r="P849" i="75"/>
  <c r="P851" i="75"/>
  <c r="J728" i="75"/>
  <c r="P879" i="75"/>
  <c r="J804" i="75"/>
  <c r="J809" i="75"/>
  <c r="AB838" i="75"/>
  <c r="AM838" i="75" s="1"/>
  <c r="I838" i="75" s="1"/>
  <c r="AB852" i="75"/>
  <c r="AM852" i="75" s="1"/>
  <c r="I852" i="75" s="1"/>
  <c r="AB862" i="75"/>
  <c r="H865" i="75"/>
  <c r="AM894" i="75"/>
  <c r="I894" i="75" s="1"/>
  <c r="K332" i="41"/>
  <c r="K346" i="41"/>
  <c r="AH346" i="41" s="1"/>
  <c r="AC376" i="41"/>
  <c r="AC412" i="41"/>
  <c r="K242" i="40"/>
  <c r="J543" i="40"/>
  <c r="K543" i="40" s="1"/>
  <c r="P872" i="40"/>
  <c r="H853" i="40"/>
  <c r="H860" i="40"/>
  <c r="H867" i="40"/>
  <c r="H884" i="40"/>
  <c r="AB886" i="40"/>
  <c r="Q594" i="71"/>
  <c r="AM862" i="71"/>
  <c r="I862" i="71" s="1"/>
  <c r="AM821" i="72"/>
  <c r="I821" i="72" s="1"/>
  <c r="I68" i="41"/>
  <c r="J68" i="41" s="1"/>
  <c r="J73" i="41" s="1"/>
  <c r="AC411" i="41"/>
  <c r="Q305" i="40"/>
  <c r="P832" i="40"/>
  <c r="AM827" i="71"/>
  <c r="I827" i="71" s="1"/>
  <c r="P823" i="75"/>
  <c r="P842" i="75"/>
  <c r="P850" i="75"/>
  <c r="P874" i="75"/>
  <c r="J794" i="75"/>
  <c r="H822" i="75"/>
  <c r="AB864" i="75"/>
  <c r="AM864" i="75" s="1"/>
  <c r="I864" i="75" s="1"/>
  <c r="H867" i="75"/>
  <c r="H886" i="75"/>
  <c r="H895" i="75"/>
  <c r="J895" i="75" s="1"/>
  <c r="AH240" i="41"/>
  <c r="L329" i="41"/>
  <c r="AE336" i="41"/>
  <c r="AC382" i="41"/>
  <c r="AC398" i="41"/>
  <c r="AC404" i="41"/>
  <c r="K31" i="40"/>
  <c r="C32" i="41" s="1"/>
  <c r="J32" i="41" s="1"/>
  <c r="J37" i="41" s="1"/>
  <c r="E824" i="40"/>
  <c r="Q237" i="40"/>
  <c r="K378" i="40"/>
  <c r="J555" i="40"/>
  <c r="K555" i="40" s="1"/>
  <c r="AQ555" i="40"/>
  <c r="AR555" i="40" s="1"/>
  <c r="W555" i="40" s="1"/>
  <c r="J714" i="40"/>
  <c r="Q32" i="71"/>
  <c r="AH86" i="41"/>
  <c r="AH213" i="41"/>
  <c r="J435" i="40"/>
  <c r="K435" i="40" s="1"/>
  <c r="P827" i="40"/>
  <c r="P830" i="40"/>
  <c r="J501" i="40"/>
  <c r="K501" i="40" s="1"/>
  <c r="D501" i="71" s="1"/>
  <c r="Q591" i="40"/>
  <c r="P864" i="40"/>
  <c r="AM841" i="40"/>
  <c r="I841" i="40" s="1"/>
  <c r="Q318" i="71"/>
  <c r="AM853" i="71"/>
  <c r="I853" i="71" s="1"/>
  <c r="J670" i="72"/>
  <c r="P841" i="75"/>
  <c r="J597" i="75"/>
  <c r="P859" i="75"/>
  <c r="P871" i="75"/>
  <c r="J735" i="75"/>
  <c r="J763" i="75"/>
  <c r="AM834" i="75"/>
  <c r="I834" i="75" s="1"/>
  <c r="J834" i="75" s="1"/>
  <c r="H836" i="75"/>
  <c r="AB853" i="75"/>
  <c r="AM853" i="75" s="1"/>
  <c r="I853" i="75" s="1"/>
  <c r="AB866" i="75"/>
  <c r="AM866" i="75" s="1"/>
  <c r="I866" i="75" s="1"/>
  <c r="J866" i="75" s="1"/>
  <c r="H869" i="75"/>
  <c r="AB877" i="75"/>
  <c r="AM877" i="75" s="1"/>
  <c r="I877" i="75" s="1"/>
  <c r="J877" i="75" s="1"/>
  <c r="AE333" i="41"/>
  <c r="L337" i="41"/>
  <c r="AH362" i="41"/>
  <c r="AC374" i="41"/>
  <c r="AC388" i="41"/>
  <c r="AC396" i="41"/>
  <c r="AQ435" i="40"/>
  <c r="AR435" i="40" s="1"/>
  <c r="W435" i="40" s="1"/>
  <c r="J495" i="40"/>
  <c r="K495" i="40" s="1"/>
  <c r="P835" i="40"/>
  <c r="J700" i="40"/>
  <c r="J728" i="40"/>
  <c r="K728" i="40" s="1"/>
  <c r="J756" i="40"/>
  <c r="K756" i="40" s="1"/>
  <c r="AM836" i="40"/>
  <c r="I836" i="40" s="1"/>
  <c r="AB847" i="40"/>
  <c r="AM847" i="40" s="1"/>
  <c r="I847" i="40" s="1"/>
  <c r="AM872" i="40"/>
  <c r="I872" i="40" s="1"/>
  <c r="AB876" i="40"/>
  <c r="AM876" i="40" s="1"/>
  <c r="I876" i="40" s="1"/>
  <c r="AM830" i="71"/>
  <c r="I830" i="71" s="1"/>
  <c r="P821" i="75"/>
  <c r="P833" i="75"/>
  <c r="AB847" i="75"/>
  <c r="AM847" i="75" s="1"/>
  <c r="I847" i="75" s="1"/>
  <c r="AB854" i="75"/>
  <c r="AB855" i="75"/>
  <c r="AM855" i="75" s="1"/>
  <c r="I855" i="75" s="1"/>
  <c r="J855" i="75" s="1"/>
  <c r="AB867" i="75"/>
  <c r="H883" i="75"/>
  <c r="K318" i="41"/>
  <c r="K378" i="41" s="1"/>
  <c r="AH353" i="41"/>
  <c r="AC370" i="41"/>
  <c r="AC409" i="41"/>
  <c r="P821" i="40"/>
  <c r="AQ591" i="40"/>
  <c r="AR591" i="40" s="1"/>
  <c r="W591" i="40" s="1"/>
  <c r="J676" i="40"/>
  <c r="H823" i="40"/>
  <c r="J823" i="40" s="1"/>
  <c r="AM879" i="40"/>
  <c r="I879" i="40" s="1"/>
  <c r="J879" i="40" s="1"/>
  <c r="AM887" i="40"/>
  <c r="I887" i="40" s="1"/>
  <c r="J887" i="40" s="1"/>
  <c r="H897" i="40"/>
  <c r="J579" i="71"/>
  <c r="AQ579" i="71" s="1"/>
  <c r="AR579" i="71" s="1"/>
  <c r="W579" i="71" s="1"/>
  <c r="AW579" i="71"/>
  <c r="AM872" i="71"/>
  <c r="I872" i="71" s="1"/>
  <c r="AM897" i="72"/>
  <c r="I897" i="72" s="1"/>
  <c r="J897" i="72" s="1"/>
  <c r="P836" i="40"/>
  <c r="J609" i="40"/>
  <c r="P863" i="40"/>
  <c r="J735" i="40"/>
  <c r="K735" i="40" s="1"/>
  <c r="K783" i="40"/>
  <c r="H843" i="40"/>
  <c r="H865" i="40"/>
  <c r="AB873" i="40"/>
  <c r="AM873" i="40" s="1"/>
  <c r="I873" i="40" s="1"/>
  <c r="H894" i="40"/>
  <c r="J894" i="40" s="1"/>
  <c r="P839" i="71"/>
  <c r="P831" i="71"/>
  <c r="J621" i="71"/>
  <c r="P861" i="71"/>
  <c r="J676" i="71"/>
  <c r="P874" i="71"/>
  <c r="J778" i="71"/>
  <c r="J783" i="71"/>
  <c r="H863" i="71"/>
  <c r="H869" i="71"/>
  <c r="AB873" i="71"/>
  <c r="AM873" i="71" s="1"/>
  <c r="I873" i="71" s="1"/>
  <c r="H879" i="71"/>
  <c r="H885" i="71"/>
  <c r="H896" i="71"/>
  <c r="L24" i="72"/>
  <c r="L192" i="72"/>
  <c r="P855" i="72"/>
  <c r="AB824" i="72"/>
  <c r="AB833" i="72"/>
  <c r="AM833" i="72" s="1"/>
  <c r="I833" i="72" s="1"/>
  <c r="H844" i="72"/>
  <c r="H845" i="72"/>
  <c r="H854" i="72"/>
  <c r="AM893" i="72"/>
  <c r="I893" i="72" s="1"/>
  <c r="H894" i="72"/>
  <c r="AH895" i="72"/>
  <c r="P845" i="73"/>
  <c r="J591" i="73"/>
  <c r="AQ591" i="73"/>
  <c r="AR591" i="73" s="1"/>
  <c r="W591" i="73" s="1"/>
  <c r="Q609" i="73"/>
  <c r="H826" i="73"/>
  <c r="J826" i="73" s="1"/>
  <c r="H856" i="73"/>
  <c r="AM872" i="73"/>
  <c r="I872" i="73" s="1"/>
  <c r="H834" i="71"/>
  <c r="AB847" i="71"/>
  <c r="AB878" i="71"/>
  <c r="AM878" i="71" s="1"/>
  <c r="I878" i="71" s="1"/>
  <c r="AM887" i="71"/>
  <c r="I887" i="71" s="1"/>
  <c r="J707" i="72"/>
  <c r="J749" i="72"/>
  <c r="J783" i="72"/>
  <c r="H836" i="72"/>
  <c r="AM842" i="72"/>
  <c r="I842" i="72" s="1"/>
  <c r="AB843" i="72"/>
  <c r="AB881" i="72"/>
  <c r="P829" i="73"/>
  <c r="J781" i="72"/>
  <c r="AM834" i="72"/>
  <c r="I834" i="72" s="1"/>
  <c r="AM845" i="73"/>
  <c r="I845" i="73" s="1"/>
  <c r="AB833" i="71"/>
  <c r="AB863" i="71"/>
  <c r="AB879" i="71"/>
  <c r="H881" i="71"/>
  <c r="AB884" i="71"/>
  <c r="AM884" i="71" s="1"/>
  <c r="I884" i="71" s="1"/>
  <c r="L108" i="72"/>
  <c r="P833" i="72"/>
  <c r="P840" i="72"/>
  <c r="AQ579" i="72"/>
  <c r="AR579" i="72" s="1"/>
  <c r="W579" i="72" s="1"/>
  <c r="H837" i="72"/>
  <c r="AM854" i="72"/>
  <c r="I854" i="72" s="1"/>
  <c r="AB875" i="72"/>
  <c r="AM875" i="72" s="1"/>
  <c r="I875" i="72" s="1"/>
  <c r="AB846" i="73"/>
  <c r="AM846" i="73" s="1"/>
  <c r="I846" i="73" s="1"/>
  <c r="AM886" i="73"/>
  <c r="I886" i="73" s="1"/>
  <c r="AB887" i="74"/>
  <c r="P834" i="71"/>
  <c r="J531" i="71"/>
  <c r="J585" i="71"/>
  <c r="J664" i="71"/>
  <c r="J777" i="71"/>
  <c r="AM858" i="71"/>
  <c r="I858" i="71" s="1"/>
  <c r="Q459" i="72"/>
  <c r="Q507" i="72"/>
  <c r="J676" i="72"/>
  <c r="AB827" i="72"/>
  <c r="AM856" i="72"/>
  <c r="I856" i="72" s="1"/>
  <c r="AM858" i="73"/>
  <c r="I858" i="73" s="1"/>
  <c r="AM881" i="73"/>
  <c r="I881" i="73" s="1"/>
  <c r="J567" i="40"/>
  <c r="K567" i="40" s="1"/>
  <c r="P869" i="40"/>
  <c r="P877" i="40"/>
  <c r="J836" i="40"/>
  <c r="P824" i="71"/>
  <c r="P825" i="71"/>
  <c r="J658" i="71"/>
  <c r="J799" i="71"/>
  <c r="AQ799" i="71" s="1"/>
  <c r="AR799" i="71" s="1"/>
  <c r="AM839" i="71"/>
  <c r="I839" i="71" s="1"/>
  <c r="H852" i="71"/>
  <c r="AB864" i="71"/>
  <c r="AM864" i="71" s="1"/>
  <c r="I864" i="71" s="1"/>
  <c r="Q188" i="72"/>
  <c r="J435" i="72"/>
  <c r="Q21" i="73"/>
  <c r="L138" i="73"/>
  <c r="L168" i="73"/>
  <c r="J799" i="73"/>
  <c r="J513" i="77"/>
  <c r="AQ513" i="77" s="1"/>
  <c r="AR513" i="77" s="1"/>
  <c r="W513" i="77" s="1"/>
  <c r="K531" i="40"/>
  <c r="K536" i="40" s="1"/>
  <c r="P846" i="40"/>
  <c r="P849" i="40"/>
  <c r="J682" i="40"/>
  <c r="K682" i="40" s="1"/>
  <c r="J721" i="40"/>
  <c r="P880" i="40"/>
  <c r="AB831" i="40"/>
  <c r="AB844" i="40"/>
  <c r="H855" i="40"/>
  <c r="AB860" i="40"/>
  <c r="AM860" i="40" s="1"/>
  <c r="I860" i="40" s="1"/>
  <c r="J860" i="40" s="1"/>
  <c r="AB867" i="40"/>
  <c r="AM867" i="40" s="1"/>
  <c r="I867" i="40" s="1"/>
  <c r="J867" i="40" s="1"/>
  <c r="AM883" i="40"/>
  <c r="I883" i="40" s="1"/>
  <c r="J883" i="40" s="1"/>
  <c r="AM832" i="71"/>
  <c r="I832" i="71" s="1"/>
  <c r="AM835" i="71"/>
  <c r="I835" i="71" s="1"/>
  <c r="H837" i="71"/>
  <c r="AB842" i="71"/>
  <c r="AM844" i="71"/>
  <c r="I844" i="71" s="1"/>
  <c r="AB850" i="71"/>
  <c r="AM850" i="71" s="1"/>
  <c r="I850" i="71" s="1"/>
  <c r="J850" i="71" s="1"/>
  <c r="AQ850" i="71" s="1"/>
  <c r="AR850" i="71" s="1"/>
  <c r="H853" i="71"/>
  <c r="AB859" i="71"/>
  <c r="AM859" i="71" s="1"/>
  <c r="I859" i="71" s="1"/>
  <c r="J495" i="72"/>
  <c r="AQ495" i="72" s="1"/>
  <c r="AR495" i="72" s="1"/>
  <c r="W495" i="72" s="1"/>
  <c r="J804" i="72"/>
  <c r="AB884" i="72"/>
  <c r="AM884" i="72" s="1"/>
  <c r="I884" i="72" s="1"/>
  <c r="L90" i="73"/>
  <c r="L132" i="73"/>
  <c r="J525" i="73"/>
  <c r="AQ525" i="73"/>
  <c r="AR525" i="73" s="1"/>
  <c r="W525" i="73" s="1"/>
  <c r="AM829" i="73"/>
  <c r="I829" i="73" s="1"/>
  <c r="AM858" i="74"/>
  <c r="I858" i="74" s="1"/>
  <c r="AW483" i="77"/>
  <c r="J483" i="77"/>
  <c r="AQ483" i="77" s="1"/>
  <c r="AR483" i="77" s="1"/>
  <c r="W483" i="77" s="1"/>
  <c r="P850" i="40"/>
  <c r="J707" i="40"/>
  <c r="J809" i="40"/>
  <c r="AQ809" i="40" s="1"/>
  <c r="AR809" i="40" s="1"/>
  <c r="AM849" i="40"/>
  <c r="I849" i="40" s="1"/>
  <c r="P850" i="71"/>
  <c r="P851" i="71"/>
  <c r="AM851" i="71"/>
  <c r="I851" i="71" s="1"/>
  <c r="J866" i="71"/>
  <c r="AM871" i="71"/>
  <c r="I871" i="71" s="1"/>
  <c r="J871" i="71" s="1"/>
  <c r="Q129" i="72"/>
  <c r="AQ477" i="72"/>
  <c r="AR477" i="72" s="1"/>
  <c r="W477" i="72" s="1"/>
  <c r="AW579" i="72"/>
  <c r="AM838" i="73"/>
  <c r="I838" i="73" s="1"/>
  <c r="AM835" i="74"/>
  <c r="I835" i="74" s="1"/>
  <c r="J591" i="40"/>
  <c r="K591" i="40" s="1"/>
  <c r="H824" i="40"/>
  <c r="J824" i="40" s="1"/>
  <c r="AM861" i="40"/>
  <c r="I861" i="40" s="1"/>
  <c r="AM868" i="40"/>
  <c r="I868" i="40" s="1"/>
  <c r="J868" i="40" s="1"/>
  <c r="P822" i="71"/>
  <c r="P844" i="71"/>
  <c r="P873" i="71"/>
  <c r="AB828" i="71"/>
  <c r="AM828" i="71" s="1"/>
  <c r="I828" i="71" s="1"/>
  <c r="H830" i="71"/>
  <c r="J830" i="71" s="1"/>
  <c r="H838" i="71"/>
  <c r="AB852" i="71"/>
  <c r="AM852" i="71" s="1"/>
  <c r="I852" i="71" s="1"/>
  <c r="J852" i="71" s="1"/>
  <c r="AQ852" i="71" s="1"/>
  <c r="AR852" i="71" s="1"/>
  <c r="H894" i="71"/>
  <c r="P823" i="72"/>
  <c r="AW477" i="72"/>
  <c r="P861" i="72"/>
  <c r="AQ794" i="72"/>
  <c r="AR794" i="72" s="1"/>
  <c r="P860" i="73"/>
  <c r="H829" i="74"/>
  <c r="J842" i="76"/>
  <c r="H846" i="40"/>
  <c r="H863" i="40"/>
  <c r="AM875" i="40"/>
  <c r="I875" i="40" s="1"/>
  <c r="AM881" i="40"/>
  <c r="I881" i="40" s="1"/>
  <c r="J881" i="40" s="1"/>
  <c r="H893" i="40"/>
  <c r="P827" i="71"/>
  <c r="P845" i="71"/>
  <c r="AW585" i="71"/>
  <c r="J615" i="71"/>
  <c r="AQ615" i="71" s="1"/>
  <c r="AR615" i="71" s="1"/>
  <c r="W615" i="71" s="1"/>
  <c r="H839" i="71"/>
  <c r="H845" i="71"/>
  <c r="AB860" i="71"/>
  <c r="AM860" i="71" s="1"/>
  <c r="I860" i="71" s="1"/>
  <c r="H877" i="71"/>
  <c r="H883" i="71"/>
  <c r="P835" i="72"/>
  <c r="J842" i="72"/>
  <c r="AM872" i="72"/>
  <c r="I872" i="72" s="1"/>
  <c r="H879" i="72"/>
  <c r="Q766" i="73"/>
  <c r="P766" i="73" s="1"/>
  <c r="Q729" i="73"/>
  <c r="Q550" i="73"/>
  <c r="Q145" i="73"/>
  <c r="Q134" i="73"/>
  <c r="Q85" i="73"/>
  <c r="Q61" i="73"/>
  <c r="Q38" i="73"/>
  <c r="Q32" i="73"/>
  <c r="Q538" i="73"/>
  <c r="Q43" i="73"/>
  <c r="Q579" i="73"/>
  <c r="Q88" i="73"/>
  <c r="Q31" i="73"/>
  <c r="Q637" i="73"/>
  <c r="Q176" i="73"/>
  <c r="Q127" i="73"/>
  <c r="Q121" i="73"/>
  <c r="Q780" i="73"/>
  <c r="Q758" i="73"/>
  <c r="Q611" i="73"/>
  <c r="Q552" i="73"/>
  <c r="Q419" i="73"/>
  <c r="P419" i="73" s="1"/>
  <c r="Q205" i="73"/>
  <c r="Q157" i="73"/>
  <c r="Q694" i="73"/>
  <c r="Q151" i="73"/>
  <c r="Q68" i="73"/>
  <c r="Q318" i="73"/>
  <c r="Q429" i="73"/>
  <c r="L295" i="72"/>
  <c r="L365" i="72"/>
  <c r="J429" i="72"/>
  <c r="P854" i="72"/>
  <c r="J700" i="72"/>
  <c r="J777" i="72"/>
  <c r="J893" i="72"/>
  <c r="Q146" i="73"/>
  <c r="Q164" i="73"/>
  <c r="J435" i="73"/>
  <c r="P832" i="73"/>
  <c r="P878" i="73"/>
  <c r="H865" i="73"/>
  <c r="P861" i="40"/>
  <c r="K714" i="40"/>
  <c r="P875" i="40"/>
  <c r="K777" i="40"/>
  <c r="AM827" i="40"/>
  <c r="I827" i="40" s="1"/>
  <c r="H834" i="40"/>
  <c r="H842" i="40"/>
  <c r="H864" i="40"/>
  <c r="AM896" i="40"/>
  <c r="I896" i="40" s="1"/>
  <c r="P863" i="71"/>
  <c r="P821" i="71"/>
  <c r="P871" i="71"/>
  <c r="H824" i="71"/>
  <c r="AM826" i="71"/>
  <c r="I826" i="71" s="1"/>
  <c r="AB829" i="71"/>
  <c r="AM829" i="71" s="1"/>
  <c r="I829" i="71" s="1"/>
  <c r="AB876" i="71"/>
  <c r="AM880" i="71"/>
  <c r="I880" i="71" s="1"/>
  <c r="H884" i="71"/>
  <c r="AM894" i="71"/>
  <c r="I894" i="71" s="1"/>
  <c r="H895" i="71"/>
  <c r="Q19" i="72"/>
  <c r="L90" i="72"/>
  <c r="P821" i="72"/>
  <c r="J501" i="72"/>
  <c r="AM831" i="72"/>
  <c r="I831" i="72" s="1"/>
  <c r="AB851" i="72"/>
  <c r="H865" i="72"/>
  <c r="Q86" i="73"/>
  <c r="Q122" i="73"/>
  <c r="Q442" i="73"/>
  <c r="AM822" i="73"/>
  <c r="I822" i="73" s="1"/>
  <c r="AM824" i="73"/>
  <c r="I824" i="73" s="1"/>
  <c r="AM831" i="73"/>
  <c r="I831" i="73" s="1"/>
  <c r="AM860" i="73"/>
  <c r="I860" i="73" s="1"/>
  <c r="AM879" i="73"/>
  <c r="I879" i="73" s="1"/>
  <c r="J531" i="74"/>
  <c r="AQ507" i="77"/>
  <c r="AR507" i="77" s="1"/>
  <c r="W507" i="77" s="1"/>
  <c r="J728" i="72"/>
  <c r="AB822" i="72"/>
  <c r="AB829" i="72"/>
  <c r="AM829" i="72" s="1"/>
  <c r="I829" i="72" s="1"/>
  <c r="H831" i="72"/>
  <c r="J831" i="72" s="1"/>
  <c r="AB866" i="72"/>
  <c r="AM866" i="72" s="1"/>
  <c r="I866" i="72" s="1"/>
  <c r="H869" i="72"/>
  <c r="AB874" i="72"/>
  <c r="AM874" i="72" s="1"/>
  <c r="I874" i="72" s="1"/>
  <c r="AB880" i="72"/>
  <c r="AM880" i="72" s="1"/>
  <c r="I880" i="72" s="1"/>
  <c r="AB887" i="72"/>
  <c r="P827" i="73"/>
  <c r="P839" i="73"/>
  <c r="P840" i="73"/>
  <c r="J640" i="73"/>
  <c r="J646" i="73"/>
  <c r="P861" i="73"/>
  <c r="P862" i="73"/>
  <c r="J770" i="73"/>
  <c r="H825" i="73"/>
  <c r="H832" i="73"/>
  <c r="H840" i="73"/>
  <c r="H847" i="73"/>
  <c r="H855" i="73"/>
  <c r="H864" i="73"/>
  <c r="J864" i="73" s="1"/>
  <c r="H895" i="73"/>
  <c r="H836" i="74"/>
  <c r="J836" i="74" s="1"/>
  <c r="AQ836" i="74" s="1"/>
  <c r="AR836" i="74" s="1"/>
  <c r="AB872" i="74"/>
  <c r="H881" i="74"/>
  <c r="J881" i="74" s="1"/>
  <c r="Q13" i="76"/>
  <c r="Q151" i="76"/>
  <c r="Q163" i="76"/>
  <c r="Q303" i="76"/>
  <c r="Q360" i="76"/>
  <c r="AB827" i="76"/>
  <c r="AM827" i="76" s="1"/>
  <c r="I827" i="76" s="1"/>
  <c r="J841" i="76"/>
  <c r="AQ799" i="77"/>
  <c r="AR799" i="77" s="1"/>
  <c r="J799" i="77"/>
  <c r="AM858" i="77"/>
  <c r="I858" i="77" s="1"/>
  <c r="AM855" i="72"/>
  <c r="I855" i="72" s="1"/>
  <c r="H858" i="72"/>
  <c r="H876" i="72"/>
  <c r="H833" i="73"/>
  <c r="H841" i="73"/>
  <c r="H848" i="73"/>
  <c r="AB853" i="73"/>
  <c r="AM853" i="73" s="1"/>
  <c r="I853" i="73" s="1"/>
  <c r="J853" i="73" s="1"/>
  <c r="AQ853" i="73" s="1"/>
  <c r="AR853" i="73" s="1"/>
  <c r="AB862" i="73"/>
  <c r="AM862" i="73" s="1"/>
  <c r="I862" i="73" s="1"/>
  <c r="J886" i="73"/>
  <c r="J694" i="74"/>
  <c r="H874" i="74"/>
  <c r="AM849" i="76"/>
  <c r="I849" i="76" s="1"/>
  <c r="AM862" i="76"/>
  <c r="I862" i="76" s="1"/>
  <c r="J862" i="76" s="1"/>
  <c r="P831" i="77"/>
  <c r="AW627" i="77"/>
  <c r="J627" i="77"/>
  <c r="AM823" i="78"/>
  <c r="I823" i="78" s="1"/>
  <c r="AW501" i="79"/>
  <c r="J501" i="79"/>
  <c r="P866" i="72"/>
  <c r="P879" i="72"/>
  <c r="J585" i="72"/>
  <c r="J735" i="72"/>
  <c r="P894" i="72"/>
  <c r="P823" i="73"/>
  <c r="J537" i="73"/>
  <c r="P842" i="73"/>
  <c r="P849" i="73"/>
  <c r="P872" i="73"/>
  <c r="P873" i="73"/>
  <c r="P895" i="73"/>
  <c r="P897" i="73"/>
  <c r="AM825" i="73"/>
  <c r="I825" i="73" s="1"/>
  <c r="AB840" i="73"/>
  <c r="AM840" i="73" s="1"/>
  <c r="I840" i="73" s="1"/>
  <c r="AM841" i="73"/>
  <c r="I841" i="73" s="1"/>
  <c r="AB847" i="73"/>
  <c r="AM848" i="73"/>
  <c r="I848" i="73" s="1"/>
  <c r="J850" i="73"/>
  <c r="AM850" i="73"/>
  <c r="I850" i="73" s="1"/>
  <c r="H887" i="73"/>
  <c r="AM894" i="73"/>
  <c r="I894" i="73" s="1"/>
  <c r="Q551" i="74"/>
  <c r="AM837" i="74"/>
  <c r="I837" i="74" s="1"/>
  <c r="AB847" i="74"/>
  <c r="AM847" i="74" s="1"/>
  <c r="I847" i="74" s="1"/>
  <c r="AM881" i="74"/>
  <c r="I881" i="74" s="1"/>
  <c r="Q21" i="76"/>
  <c r="Q128" i="76"/>
  <c r="Q152" i="76"/>
  <c r="Q272" i="76"/>
  <c r="J567" i="76"/>
  <c r="AQ567" i="76" s="1"/>
  <c r="AR567" i="76" s="1"/>
  <c r="W567" i="76" s="1"/>
  <c r="AW567" i="76"/>
  <c r="AM829" i="76"/>
  <c r="I829" i="76" s="1"/>
  <c r="AM830" i="76"/>
  <c r="I830" i="76" s="1"/>
  <c r="AM850" i="76"/>
  <c r="I850" i="76" s="1"/>
  <c r="J850" i="76" s="1"/>
  <c r="AQ850" i="76" s="1"/>
  <c r="AR850" i="76" s="1"/>
  <c r="AM847" i="77"/>
  <c r="I847" i="77" s="1"/>
  <c r="P865" i="72"/>
  <c r="P824" i="72"/>
  <c r="P825" i="72"/>
  <c r="J782" i="72"/>
  <c r="J794" i="72"/>
  <c r="P895" i="72"/>
  <c r="P896" i="72"/>
  <c r="P897" i="72"/>
  <c r="H851" i="72"/>
  <c r="H861" i="72"/>
  <c r="H872" i="72"/>
  <c r="H884" i="72"/>
  <c r="J884" i="72" s="1"/>
  <c r="J465" i="73"/>
  <c r="J501" i="73"/>
  <c r="AQ537" i="73"/>
  <c r="AR537" i="73" s="1"/>
  <c r="W537" i="73" s="1"/>
  <c r="P850" i="73"/>
  <c r="J778" i="73"/>
  <c r="J780" i="73"/>
  <c r="AB833" i="73"/>
  <c r="AM833" i="73" s="1"/>
  <c r="I833" i="73" s="1"/>
  <c r="J836" i="73"/>
  <c r="AM856" i="73"/>
  <c r="I856" i="73" s="1"/>
  <c r="AM896" i="73"/>
  <c r="I896" i="73" s="1"/>
  <c r="J742" i="74"/>
  <c r="J809" i="74"/>
  <c r="AB828" i="74"/>
  <c r="AM828" i="74" s="1"/>
  <c r="I828" i="74" s="1"/>
  <c r="Q61" i="76"/>
  <c r="Q73" i="76"/>
  <c r="Q135" i="76"/>
  <c r="Q255" i="76"/>
  <c r="J834" i="76"/>
  <c r="AM841" i="76"/>
  <c r="I841" i="76" s="1"/>
  <c r="AM842" i="76"/>
  <c r="I842" i="76" s="1"/>
  <c r="AM866" i="76"/>
  <c r="I866" i="76" s="1"/>
  <c r="J782" i="77"/>
  <c r="P842" i="72"/>
  <c r="P863" i="72"/>
  <c r="J525" i="72"/>
  <c r="P875" i="72"/>
  <c r="AB826" i="72"/>
  <c r="H828" i="72"/>
  <c r="AB832" i="72"/>
  <c r="AM832" i="72" s="1"/>
  <c r="I832" i="72" s="1"/>
  <c r="H835" i="72"/>
  <c r="AM841" i="72"/>
  <c r="I841" i="72" s="1"/>
  <c r="H843" i="72"/>
  <c r="AB850" i="72"/>
  <c r="AM850" i="72" s="1"/>
  <c r="I850" i="72" s="1"/>
  <c r="H852" i="72"/>
  <c r="J852" i="72" s="1"/>
  <c r="AB859" i="72"/>
  <c r="H862" i="72"/>
  <c r="AB883" i="72"/>
  <c r="AM894" i="72"/>
  <c r="I894" i="72" s="1"/>
  <c r="L18" i="73"/>
  <c r="L259" i="73"/>
  <c r="P835" i="73"/>
  <c r="P851" i="73"/>
  <c r="P854" i="73"/>
  <c r="J658" i="73"/>
  <c r="P865" i="73"/>
  <c r="J728" i="73"/>
  <c r="AB826" i="73"/>
  <c r="AM826" i="73" s="1"/>
  <c r="I826" i="73" s="1"/>
  <c r="H829" i="73"/>
  <c r="AB835" i="73"/>
  <c r="AM835" i="73" s="1"/>
  <c r="I835" i="73" s="1"/>
  <c r="J835" i="73" s="1"/>
  <c r="AQ835" i="73" s="1"/>
  <c r="AR835" i="73" s="1"/>
  <c r="H843" i="73"/>
  <c r="AB865" i="73"/>
  <c r="AM865" i="73" s="1"/>
  <c r="I865" i="73" s="1"/>
  <c r="H873" i="73"/>
  <c r="AB877" i="73"/>
  <c r="AM895" i="73"/>
  <c r="I895" i="73" s="1"/>
  <c r="Q746" i="74"/>
  <c r="Q474" i="74"/>
  <c r="Q442" i="74"/>
  <c r="Q352" i="74"/>
  <c r="Q188" i="74"/>
  <c r="Q170" i="74"/>
  <c r="Q561" i="74"/>
  <c r="Q257" i="74"/>
  <c r="Q86" i="74"/>
  <c r="Q69" i="74"/>
  <c r="Q765" i="74"/>
  <c r="Q723" i="74"/>
  <c r="Q338" i="74"/>
  <c r="Q319" i="74"/>
  <c r="Q199" i="74"/>
  <c r="Q127" i="74"/>
  <c r="Q121" i="74"/>
  <c r="Q460" i="74"/>
  <c r="Q303" i="74"/>
  <c r="Q256" i="74"/>
  <c r="Q169" i="74"/>
  <c r="Q163" i="74"/>
  <c r="Q157" i="74"/>
  <c r="Q145" i="74"/>
  <c r="Q273" i="74"/>
  <c r="Q103" i="74"/>
  <c r="Q694" i="74"/>
  <c r="Q278" i="74"/>
  <c r="Q272" i="74"/>
  <c r="Q238" i="74"/>
  <c r="Q43" i="74"/>
  <c r="Q31" i="74"/>
  <c r="Q14" i="74"/>
  <c r="Q146" i="74"/>
  <c r="Q448" i="74"/>
  <c r="Q509" i="74"/>
  <c r="AB850" i="74"/>
  <c r="AM875" i="74"/>
  <c r="I875" i="74" s="1"/>
  <c r="J875" i="74" s="1"/>
  <c r="Q22" i="76"/>
  <c r="J804" i="76"/>
  <c r="AQ804" i="76" s="1"/>
  <c r="AR804" i="76" s="1"/>
  <c r="AB853" i="76"/>
  <c r="AM873" i="77"/>
  <c r="I873" i="77" s="1"/>
  <c r="AM852" i="78"/>
  <c r="I852" i="78" s="1"/>
  <c r="AM872" i="78"/>
  <c r="I872" i="78" s="1"/>
  <c r="J836" i="76"/>
  <c r="AB821" i="73"/>
  <c r="H837" i="73"/>
  <c r="H874" i="73"/>
  <c r="AM834" i="76"/>
  <c r="I834" i="76" s="1"/>
  <c r="AM855" i="76"/>
  <c r="I855" i="76" s="1"/>
  <c r="J781" i="73"/>
  <c r="AB843" i="73"/>
  <c r="AM843" i="73" s="1"/>
  <c r="I843" i="73" s="1"/>
  <c r="AB878" i="73"/>
  <c r="AM878" i="73" s="1"/>
  <c r="I878" i="73" s="1"/>
  <c r="H853" i="74"/>
  <c r="AM869" i="74"/>
  <c r="I869" i="74" s="1"/>
  <c r="J825" i="76"/>
  <c r="AM843" i="76"/>
  <c r="I843" i="76" s="1"/>
  <c r="AM844" i="76"/>
  <c r="I844" i="76" s="1"/>
  <c r="H880" i="72"/>
  <c r="J880" i="72" s="1"/>
  <c r="H887" i="72"/>
  <c r="AM868" i="73"/>
  <c r="I868" i="73" s="1"/>
  <c r="J868" i="73" s="1"/>
  <c r="J567" i="74"/>
  <c r="AM822" i="74"/>
  <c r="I822" i="74" s="1"/>
  <c r="AM842" i="74"/>
  <c r="I842" i="74" s="1"/>
  <c r="AM852" i="74"/>
  <c r="I852" i="74" s="1"/>
  <c r="J852" i="74" s="1"/>
  <c r="AQ852" i="74" s="1"/>
  <c r="AR852" i="74" s="1"/>
  <c r="AM884" i="74"/>
  <c r="I884" i="74" s="1"/>
  <c r="Q610" i="76"/>
  <c r="Q290" i="76"/>
  <c r="Q278" i="76"/>
  <c r="Q157" i="76"/>
  <c r="Q123" i="76"/>
  <c r="Q67" i="76"/>
  <c r="Q38" i="76"/>
  <c r="Q32" i="76"/>
  <c r="Q122" i="76"/>
  <c r="Q55" i="76"/>
  <c r="Q238" i="76"/>
  <c r="Q232" i="76"/>
  <c r="Q145" i="76"/>
  <c r="Q43" i="76"/>
  <c r="Q37" i="76"/>
  <c r="Q31" i="76"/>
  <c r="Q14" i="76"/>
  <c r="Q361" i="76"/>
  <c r="Q318" i="76"/>
  <c r="Q133" i="76"/>
  <c r="Q88" i="76"/>
  <c r="Q25" i="76"/>
  <c r="Q254" i="76"/>
  <c r="Q237" i="76"/>
  <c r="Q231" i="76"/>
  <c r="Q127" i="76"/>
  <c r="Q121" i="76"/>
  <c r="Q19" i="76"/>
  <c r="Q353" i="76"/>
  <c r="Q177" i="76"/>
  <c r="Q533" i="76"/>
  <c r="Q425" i="76"/>
  <c r="Q317" i="76"/>
  <c r="Q236" i="76"/>
  <c r="Q230" i="76"/>
  <c r="Q165" i="76"/>
  <c r="Q103" i="76"/>
  <c r="Q86" i="76"/>
  <c r="Q75" i="76"/>
  <c r="Q359" i="76"/>
  <c r="Q274" i="76"/>
  <c r="Q205" i="76"/>
  <c r="Q176" i="76"/>
  <c r="Q352" i="76"/>
  <c r="Q339" i="76"/>
  <c r="Q291" i="76"/>
  <c r="Q273" i="76"/>
  <c r="Q193" i="76"/>
  <c r="Q187" i="76"/>
  <c r="Q175" i="76"/>
  <c r="Q85" i="76"/>
  <c r="Q39" i="76"/>
  <c r="Q33" i="76"/>
  <c r="Q200" i="76"/>
  <c r="J676" i="76"/>
  <c r="AM853" i="76"/>
  <c r="I853" i="76" s="1"/>
  <c r="AM875" i="77"/>
  <c r="I875" i="77" s="1"/>
  <c r="AB837" i="72"/>
  <c r="AB846" i="72"/>
  <c r="H848" i="72"/>
  <c r="AB853" i="72"/>
  <c r="AM853" i="72" s="1"/>
  <c r="I853" i="72" s="1"/>
  <c r="H856" i="72"/>
  <c r="AB864" i="72"/>
  <c r="H867" i="72"/>
  <c r="AB873" i="72"/>
  <c r="AM873" i="72" s="1"/>
  <c r="I873" i="72" s="1"/>
  <c r="H874" i="72"/>
  <c r="AB879" i="72"/>
  <c r="AM879" i="72" s="1"/>
  <c r="I879" i="72" s="1"/>
  <c r="AB886" i="72"/>
  <c r="J652" i="73"/>
  <c r="J682" i="73"/>
  <c r="J694" i="73"/>
  <c r="J700" i="73"/>
  <c r="P880" i="73"/>
  <c r="H824" i="73"/>
  <c r="H831" i="73"/>
  <c r="H846" i="73"/>
  <c r="H862" i="73"/>
  <c r="AB843" i="74"/>
  <c r="AM843" i="74" s="1"/>
  <c r="I843" i="74" s="1"/>
  <c r="J843" i="74" s="1"/>
  <c r="AQ843" i="74" s="1"/>
  <c r="AR843" i="74" s="1"/>
  <c r="AB853" i="74"/>
  <c r="Q169" i="76"/>
  <c r="AQ615" i="76"/>
  <c r="AR615" i="76" s="1"/>
  <c r="W615" i="76" s="1"/>
  <c r="P869" i="80"/>
  <c r="AM822" i="78"/>
  <c r="I822" i="78" s="1"/>
  <c r="H856" i="78"/>
  <c r="AM833" i="79"/>
  <c r="I833" i="79" s="1"/>
  <c r="AM849" i="79"/>
  <c r="I849" i="79" s="1"/>
  <c r="J549" i="81"/>
  <c r="AQ549" i="81" s="1"/>
  <c r="AR549" i="81" s="1"/>
  <c r="W549" i="81" s="1"/>
  <c r="AB878" i="74"/>
  <c r="H880" i="74"/>
  <c r="AB885" i="74"/>
  <c r="AM885" i="74" s="1"/>
  <c r="I885" i="74" s="1"/>
  <c r="J694" i="76"/>
  <c r="P876" i="76"/>
  <c r="AM823" i="76"/>
  <c r="I823" i="76" s="1"/>
  <c r="AM846" i="76"/>
  <c r="I846" i="76" s="1"/>
  <c r="AM860" i="76"/>
  <c r="I860" i="76" s="1"/>
  <c r="AM872" i="76"/>
  <c r="I872" i="76" s="1"/>
  <c r="AM879" i="76"/>
  <c r="I879" i="76" s="1"/>
  <c r="AM897" i="76"/>
  <c r="I897" i="76" s="1"/>
  <c r="J863" i="79"/>
  <c r="AM825" i="80"/>
  <c r="I825" i="80" s="1"/>
  <c r="J878" i="80"/>
  <c r="AM884" i="80"/>
  <c r="I884" i="80" s="1"/>
  <c r="J850" i="81"/>
  <c r="J513" i="76"/>
  <c r="AQ513" i="76" s="1"/>
  <c r="AR513" i="76" s="1"/>
  <c r="W513" i="76" s="1"/>
  <c r="P838" i="76"/>
  <c r="AB824" i="76"/>
  <c r="AM824" i="76" s="1"/>
  <c r="I824" i="76" s="1"/>
  <c r="J824" i="76" s="1"/>
  <c r="AQ824" i="76" s="1"/>
  <c r="AR824" i="76" s="1"/>
  <c r="AB833" i="76"/>
  <c r="AM833" i="76" s="1"/>
  <c r="I833" i="76" s="1"/>
  <c r="J833" i="76" s="1"/>
  <c r="AQ833" i="76" s="1"/>
  <c r="AR833" i="76" s="1"/>
  <c r="H835" i="76"/>
  <c r="AB861" i="76"/>
  <c r="AM861" i="76" s="1"/>
  <c r="I861" i="76" s="1"/>
  <c r="H864" i="76"/>
  <c r="H874" i="76"/>
  <c r="J874" i="76" s="1"/>
  <c r="AB880" i="76"/>
  <c r="AM880" i="76" s="1"/>
  <c r="I880" i="76" s="1"/>
  <c r="H882" i="76"/>
  <c r="AB887" i="76"/>
  <c r="AM887" i="76" s="1"/>
  <c r="I887" i="76" s="1"/>
  <c r="J887" i="76" s="1"/>
  <c r="AB832" i="77"/>
  <c r="AM832" i="77" s="1"/>
  <c r="I832" i="77" s="1"/>
  <c r="AB863" i="77"/>
  <c r="AM863" i="77" s="1"/>
  <c r="I863" i="77" s="1"/>
  <c r="J863" i="77" s="1"/>
  <c r="H866" i="77"/>
  <c r="H880" i="77"/>
  <c r="AM893" i="77"/>
  <c r="I893" i="77" s="1"/>
  <c r="J893" i="77" s="1"/>
  <c r="P876" i="78"/>
  <c r="AM844" i="78"/>
  <c r="I844" i="78" s="1"/>
  <c r="AB867" i="78"/>
  <c r="AM867" i="78" s="1"/>
  <c r="I867" i="78" s="1"/>
  <c r="AQ789" i="79"/>
  <c r="AR789" i="79" s="1"/>
  <c r="AQ459" i="80"/>
  <c r="AR459" i="80" s="1"/>
  <c r="W459" i="80" s="1"/>
  <c r="AM846" i="80"/>
  <c r="I846" i="80" s="1"/>
  <c r="J846" i="80" s="1"/>
  <c r="J756" i="74"/>
  <c r="AM829" i="74"/>
  <c r="I829" i="74" s="1"/>
  <c r="H830" i="74"/>
  <c r="J837" i="74"/>
  <c r="AB845" i="74"/>
  <c r="AM845" i="74" s="1"/>
  <c r="I845" i="74" s="1"/>
  <c r="AB879" i="74"/>
  <c r="AM879" i="74" s="1"/>
  <c r="I879" i="74" s="1"/>
  <c r="AM880" i="74"/>
  <c r="I880" i="74" s="1"/>
  <c r="J634" i="76"/>
  <c r="J780" i="76"/>
  <c r="J783" i="76"/>
  <c r="AM839" i="76"/>
  <c r="I839" i="76" s="1"/>
  <c r="J844" i="76"/>
  <c r="AM851" i="76"/>
  <c r="I851" i="76" s="1"/>
  <c r="AM863" i="76"/>
  <c r="I863" i="76" s="1"/>
  <c r="J866" i="76"/>
  <c r="AB873" i="76"/>
  <c r="AM873" i="76" s="1"/>
  <c r="I873" i="76" s="1"/>
  <c r="J873" i="76" s="1"/>
  <c r="AM881" i="76"/>
  <c r="I881" i="76" s="1"/>
  <c r="J881" i="76" s="1"/>
  <c r="P823" i="77"/>
  <c r="AM840" i="77"/>
  <c r="I840" i="77" s="1"/>
  <c r="AM841" i="77"/>
  <c r="I841" i="77" s="1"/>
  <c r="J841" i="77" s="1"/>
  <c r="AQ841" i="77" s="1"/>
  <c r="AR841" i="77" s="1"/>
  <c r="J856" i="77"/>
  <c r="AQ856" i="77" s="1"/>
  <c r="AR856" i="77" s="1"/>
  <c r="J875" i="77"/>
  <c r="AM885" i="77"/>
  <c r="I885" i="77" s="1"/>
  <c r="J471" i="78"/>
  <c r="AQ471" i="78" s="1"/>
  <c r="AR471" i="78" s="1"/>
  <c r="W471" i="78" s="1"/>
  <c r="J634" i="79"/>
  <c r="H843" i="79"/>
  <c r="J843" i="79" s="1"/>
  <c r="AB862" i="79"/>
  <c r="AM862" i="79" s="1"/>
  <c r="I862" i="79" s="1"/>
  <c r="J862" i="79" s="1"/>
  <c r="AM863" i="79"/>
  <c r="I863" i="79" s="1"/>
  <c r="P840" i="80"/>
  <c r="H844" i="73"/>
  <c r="H851" i="73"/>
  <c r="AB880" i="73"/>
  <c r="AM880" i="73" s="1"/>
  <c r="I880" i="73" s="1"/>
  <c r="J700" i="74"/>
  <c r="H849" i="74"/>
  <c r="AB867" i="74"/>
  <c r="H869" i="74"/>
  <c r="AM873" i="74"/>
  <c r="I873" i="74" s="1"/>
  <c r="AB874" i="74"/>
  <c r="H882" i="74"/>
  <c r="J882" i="74" s="1"/>
  <c r="H893" i="74"/>
  <c r="AM896" i="74"/>
  <c r="I896" i="74" s="1"/>
  <c r="P825" i="76"/>
  <c r="J483" i="76"/>
  <c r="P849" i="76"/>
  <c r="J778" i="76"/>
  <c r="AB826" i="76"/>
  <c r="AM826" i="76" s="1"/>
  <c r="I826" i="76" s="1"/>
  <c r="H828" i="76"/>
  <c r="J828" i="76" s="1"/>
  <c r="AB835" i="76"/>
  <c r="AM835" i="76" s="1"/>
  <c r="I835" i="76" s="1"/>
  <c r="AB852" i="76"/>
  <c r="AM852" i="76" s="1"/>
  <c r="I852" i="76" s="1"/>
  <c r="AB864" i="76"/>
  <c r="AM864" i="76" s="1"/>
  <c r="I864" i="76" s="1"/>
  <c r="H867" i="76"/>
  <c r="AB874" i="76"/>
  <c r="AM874" i="76" s="1"/>
  <c r="I874" i="76" s="1"/>
  <c r="AM896" i="76"/>
  <c r="I896" i="76" s="1"/>
  <c r="J896" i="76" s="1"/>
  <c r="P824" i="77"/>
  <c r="P869" i="77"/>
  <c r="AB823" i="77"/>
  <c r="AM823" i="77" s="1"/>
  <c r="I823" i="77" s="1"/>
  <c r="AM853" i="77"/>
  <c r="I853" i="77" s="1"/>
  <c r="AB854" i="77"/>
  <c r="H886" i="77"/>
  <c r="AW555" i="78"/>
  <c r="AB835" i="78"/>
  <c r="AM835" i="78" s="1"/>
  <c r="I835" i="78" s="1"/>
  <c r="AB846" i="78"/>
  <c r="AB869" i="78"/>
  <c r="J749" i="76"/>
  <c r="H821" i="76"/>
  <c r="AM832" i="76"/>
  <c r="I832" i="76" s="1"/>
  <c r="H837" i="76"/>
  <c r="H846" i="76"/>
  <c r="H855" i="76"/>
  <c r="J855" i="76" s="1"/>
  <c r="AB865" i="76"/>
  <c r="AM865" i="76" s="1"/>
  <c r="I865" i="76" s="1"/>
  <c r="H868" i="76"/>
  <c r="H876" i="76"/>
  <c r="J876" i="76" s="1"/>
  <c r="AB882" i="76"/>
  <c r="AM882" i="76" s="1"/>
  <c r="I882" i="76" s="1"/>
  <c r="H884" i="76"/>
  <c r="AM893" i="76"/>
  <c r="I893" i="76" s="1"/>
  <c r="J893" i="76" s="1"/>
  <c r="P840" i="77"/>
  <c r="AM824" i="77"/>
  <c r="I824" i="77" s="1"/>
  <c r="AM834" i="77"/>
  <c r="I834" i="77" s="1"/>
  <c r="AM842" i="77"/>
  <c r="I842" i="77" s="1"/>
  <c r="H846" i="77"/>
  <c r="AQ471" i="80"/>
  <c r="AR471" i="80" s="1"/>
  <c r="W471" i="80" s="1"/>
  <c r="AQ441" i="81"/>
  <c r="AR441" i="81" s="1"/>
  <c r="W441" i="81" s="1"/>
  <c r="AB832" i="79"/>
  <c r="AM832" i="79" s="1"/>
  <c r="I832" i="79" s="1"/>
  <c r="H852" i="73"/>
  <c r="AB871" i="73"/>
  <c r="AM871" i="73" s="1"/>
  <c r="I871" i="73" s="1"/>
  <c r="P823" i="74"/>
  <c r="J615" i="74"/>
  <c r="P862" i="74"/>
  <c r="P876" i="74"/>
  <c r="P880" i="74"/>
  <c r="AM830" i="74"/>
  <c r="I830" i="74" s="1"/>
  <c r="AB831" i="74"/>
  <c r="H832" i="74"/>
  <c r="H840" i="74"/>
  <c r="AB861" i="74"/>
  <c r="AM861" i="74" s="1"/>
  <c r="I861" i="74" s="1"/>
  <c r="H863" i="74"/>
  <c r="H871" i="74"/>
  <c r="H876" i="74"/>
  <c r="H894" i="74"/>
  <c r="J543" i="76"/>
  <c r="J646" i="76"/>
  <c r="AM828" i="76"/>
  <c r="I828" i="76" s="1"/>
  <c r="AM845" i="76"/>
  <c r="I845" i="76" s="1"/>
  <c r="J845" i="76" s="1"/>
  <c r="AQ845" i="76" s="1"/>
  <c r="AR845" i="76" s="1"/>
  <c r="AM854" i="76"/>
  <c r="I854" i="76" s="1"/>
  <c r="J856" i="76"/>
  <c r="AM867" i="76"/>
  <c r="I867" i="76" s="1"/>
  <c r="AB875" i="76"/>
  <c r="AM875" i="76" s="1"/>
  <c r="I875" i="76" s="1"/>
  <c r="J875" i="76" s="1"/>
  <c r="J877" i="76"/>
  <c r="AM883" i="76"/>
  <c r="I883" i="76" s="1"/>
  <c r="J883" i="76" s="1"/>
  <c r="P832" i="77"/>
  <c r="J507" i="77"/>
  <c r="P865" i="77"/>
  <c r="AB844" i="77"/>
  <c r="AM844" i="77" s="1"/>
  <c r="I844" i="77" s="1"/>
  <c r="H847" i="77"/>
  <c r="J847" i="77" s="1"/>
  <c r="J859" i="77"/>
  <c r="AB868" i="77"/>
  <c r="AM869" i="77"/>
  <c r="I869" i="77" s="1"/>
  <c r="AM860" i="78"/>
  <c r="I860" i="78" s="1"/>
  <c r="P826" i="79"/>
  <c r="P851" i="79"/>
  <c r="AM854" i="79"/>
  <c r="I854" i="79" s="1"/>
  <c r="J854" i="79" s="1"/>
  <c r="AQ854" i="79" s="1"/>
  <c r="AR854" i="79" s="1"/>
  <c r="AB855" i="79"/>
  <c r="AB866" i="79"/>
  <c r="AB821" i="80"/>
  <c r="AM876" i="80"/>
  <c r="I876" i="80" s="1"/>
  <c r="P821" i="74"/>
  <c r="P822" i="74"/>
  <c r="P851" i="74"/>
  <c r="J780" i="74"/>
  <c r="AM893" i="74"/>
  <c r="I893" i="74" s="1"/>
  <c r="J459" i="76"/>
  <c r="AQ459" i="76" s="1"/>
  <c r="AR459" i="76" s="1"/>
  <c r="W459" i="76" s="1"/>
  <c r="AM821" i="76"/>
  <c r="I821" i="76" s="1"/>
  <c r="AM825" i="76"/>
  <c r="I825" i="76" s="1"/>
  <c r="J830" i="76"/>
  <c r="AM837" i="76"/>
  <c r="I837" i="76" s="1"/>
  <c r="H838" i="76"/>
  <c r="J838" i="76" s="1"/>
  <c r="H847" i="76"/>
  <c r="J847" i="76" s="1"/>
  <c r="AM868" i="76"/>
  <c r="I868" i="76" s="1"/>
  <c r="J435" i="77"/>
  <c r="P893" i="77"/>
  <c r="AM827" i="77"/>
  <c r="I827" i="77" s="1"/>
  <c r="AM877" i="78"/>
  <c r="I877" i="78" s="1"/>
  <c r="AQ804" i="79"/>
  <c r="AR804" i="79" s="1"/>
  <c r="AW549" i="80"/>
  <c r="J549" i="80"/>
  <c r="AQ549" i="80" s="1"/>
  <c r="AR549" i="80" s="1"/>
  <c r="W549" i="80" s="1"/>
  <c r="AM831" i="80"/>
  <c r="I831" i="80" s="1"/>
  <c r="P835" i="74"/>
  <c r="P848" i="74"/>
  <c r="J770" i="74"/>
  <c r="J777" i="74"/>
  <c r="AB824" i="74"/>
  <c r="AB825" i="74"/>
  <c r="AM825" i="74" s="1"/>
  <c r="I825" i="74" s="1"/>
  <c r="J825" i="74" s="1"/>
  <c r="AQ825" i="74" s="1"/>
  <c r="AR825" i="74" s="1"/>
  <c r="H827" i="74"/>
  <c r="AB832" i="74"/>
  <c r="AM832" i="74" s="1"/>
  <c r="I832" i="74" s="1"/>
  <c r="H856" i="74"/>
  <c r="AB882" i="74"/>
  <c r="AM882" i="74" s="1"/>
  <c r="I882" i="74" s="1"/>
  <c r="AM894" i="74"/>
  <c r="I894" i="74" s="1"/>
  <c r="J609" i="76"/>
  <c r="J794" i="76"/>
  <c r="AB869" i="76"/>
  <c r="AM869" i="76" s="1"/>
  <c r="I869" i="76" s="1"/>
  <c r="AB876" i="76"/>
  <c r="AM876" i="76" s="1"/>
  <c r="I876" i="76" s="1"/>
  <c r="H878" i="76"/>
  <c r="J878" i="76" s="1"/>
  <c r="AB884" i="76"/>
  <c r="AM884" i="76" s="1"/>
  <c r="I884" i="76" s="1"/>
  <c r="H886" i="76"/>
  <c r="AM894" i="76"/>
  <c r="I894" i="76" s="1"/>
  <c r="J894" i="76" s="1"/>
  <c r="AM895" i="76"/>
  <c r="I895" i="76" s="1"/>
  <c r="J895" i="76" s="1"/>
  <c r="P836" i="77"/>
  <c r="J721" i="77"/>
  <c r="J778" i="77"/>
  <c r="J783" i="77"/>
  <c r="J707" i="78"/>
  <c r="J777" i="79"/>
  <c r="AM856" i="79"/>
  <c r="I856" i="79" s="1"/>
  <c r="J735" i="80"/>
  <c r="AM852" i="80"/>
  <c r="I852" i="80" s="1"/>
  <c r="J852" i="80" s="1"/>
  <c r="AQ852" i="80" s="1"/>
  <c r="AR852" i="80" s="1"/>
  <c r="AB874" i="80"/>
  <c r="AM874" i="80" s="1"/>
  <c r="I874" i="80" s="1"/>
  <c r="P837" i="74"/>
  <c r="P846" i="74"/>
  <c r="P855" i="74"/>
  <c r="J707" i="74"/>
  <c r="AM839" i="74"/>
  <c r="I839" i="74" s="1"/>
  <c r="AB840" i="74"/>
  <c r="AM840" i="74" s="1"/>
  <c r="I840" i="74" s="1"/>
  <c r="AB855" i="74"/>
  <c r="AM855" i="74" s="1"/>
  <c r="I855" i="74" s="1"/>
  <c r="H858" i="74"/>
  <c r="J858" i="74" s="1"/>
  <c r="AB863" i="74"/>
  <c r="AM863" i="74" s="1"/>
  <c r="I863" i="74" s="1"/>
  <c r="AB871" i="74"/>
  <c r="AM871" i="74" s="1"/>
  <c r="I871" i="74" s="1"/>
  <c r="AM876" i="74"/>
  <c r="I876" i="74" s="1"/>
  <c r="AB883" i="74"/>
  <c r="J537" i="76"/>
  <c r="J640" i="76"/>
  <c r="H832" i="76"/>
  <c r="AB838" i="76"/>
  <c r="AM838" i="76" s="1"/>
  <c r="I838" i="76" s="1"/>
  <c r="AB847" i="76"/>
  <c r="AM847" i="76" s="1"/>
  <c r="I847" i="76" s="1"/>
  <c r="H849" i="76"/>
  <c r="AB856" i="76"/>
  <c r="AM856" i="76" s="1"/>
  <c r="I856" i="76" s="1"/>
  <c r="H859" i="76"/>
  <c r="J555" i="77"/>
  <c r="AQ555" i="77" s="1"/>
  <c r="AR555" i="77" s="1"/>
  <c r="W555" i="77" s="1"/>
  <c r="P866" i="77"/>
  <c r="H850" i="77"/>
  <c r="AM876" i="77"/>
  <c r="I876" i="77" s="1"/>
  <c r="AM878" i="77"/>
  <c r="I878" i="77" s="1"/>
  <c r="J878" i="77" s="1"/>
  <c r="P877" i="78"/>
  <c r="AM850" i="78"/>
  <c r="I850" i="78" s="1"/>
  <c r="AB863" i="78"/>
  <c r="AM863" i="78" s="1"/>
  <c r="I863" i="78" s="1"/>
  <c r="AB823" i="79"/>
  <c r="AM823" i="79" s="1"/>
  <c r="I823" i="79" s="1"/>
  <c r="H826" i="79"/>
  <c r="J872" i="81"/>
  <c r="AM836" i="79"/>
  <c r="I836" i="79" s="1"/>
  <c r="AM837" i="79"/>
  <c r="I837" i="79" s="1"/>
  <c r="H849" i="79"/>
  <c r="J847" i="81"/>
  <c r="J573" i="74"/>
  <c r="J627" i="74"/>
  <c r="P877" i="74"/>
  <c r="P878" i="74"/>
  <c r="P893" i="74"/>
  <c r="P894" i="74"/>
  <c r="H821" i="74"/>
  <c r="J821" i="74" s="1"/>
  <c r="AQ821" i="74" s="1"/>
  <c r="AR821" i="74" s="1"/>
  <c r="AB826" i="74"/>
  <c r="AB827" i="74"/>
  <c r="AM827" i="74" s="1"/>
  <c r="I827" i="74" s="1"/>
  <c r="AB833" i="74"/>
  <c r="AM833" i="74" s="1"/>
  <c r="I833" i="74" s="1"/>
  <c r="H834" i="74"/>
  <c r="AB877" i="74"/>
  <c r="J777" i="76"/>
  <c r="J779" i="76"/>
  <c r="J782" i="76"/>
  <c r="AB831" i="76"/>
  <c r="AM831" i="76" s="1"/>
  <c r="I831" i="76" s="1"/>
  <c r="J831" i="76" s="1"/>
  <c r="AQ831" i="76" s="1"/>
  <c r="AR831" i="76" s="1"/>
  <c r="H861" i="76"/>
  <c r="J861" i="76" s="1"/>
  <c r="H880" i="76"/>
  <c r="J880" i="76" s="1"/>
  <c r="J609" i="77"/>
  <c r="AW609" i="77"/>
  <c r="AM822" i="77"/>
  <c r="I822" i="77" s="1"/>
  <c r="AM830" i="77"/>
  <c r="I830" i="77" s="1"/>
  <c r="AB849" i="77"/>
  <c r="H852" i="77"/>
  <c r="AM859" i="77"/>
  <c r="I859" i="77" s="1"/>
  <c r="AM860" i="77"/>
  <c r="I860" i="77" s="1"/>
  <c r="H884" i="77"/>
  <c r="AB832" i="78"/>
  <c r="AM832" i="78" s="1"/>
  <c r="I832" i="78" s="1"/>
  <c r="AB879" i="78"/>
  <c r="AM879" i="78" s="1"/>
  <c r="I879" i="78" s="1"/>
  <c r="J879" i="78" s="1"/>
  <c r="H881" i="78"/>
  <c r="J615" i="79"/>
  <c r="AW615" i="79"/>
  <c r="AB848" i="79"/>
  <c r="AM858" i="79"/>
  <c r="I858" i="79" s="1"/>
  <c r="J646" i="80"/>
  <c r="AM833" i="80"/>
  <c r="I833" i="80" s="1"/>
  <c r="AM835" i="81"/>
  <c r="I835" i="81" s="1"/>
  <c r="J836" i="81"/>
  <c r="AM864" i="81"/>
  <c r="I864" i="81" s="1"/>
  <c r="J867" i="81"/>
  <c r="H874" i="81"/>
  <c r="J874" i="81" s="1"/>
  <c r="AB878" i="81"/>
  <c r="AM878" i="81" s="1"/>
  <c r="I878" i="81" s="1"/>
  <c r="J878" i="81" s="1"/>
  <c r="H880" i="81"/>
  <c r="J880" i="81" s="1"/>
  <c r="J804" i="80"/>
  <c r="AQ804" i="80" s="1"/>
  <c r="AR804" i="80" s="1"/>
  <c r="AW621" i="81"/>
  <c r="J658" i="81"/>
  <c r="P866" i="81"/>
  <c r="J770" i="81"/>
  <c r="AM826" i="81"/>
  <c r="I826" i="81" s="1"/>
  <c r="H845" i="81"/>
  <c r="AM865" i="81"/>
  <c r="I865" i="81" s="1"/>
  <c r="AM886" i="81"/>
  <c r="I886" i="81" s="1"/>
  <c r="P841" i="77"/>
  <c r="AB821" i="77"/>
  <c r="H822" i="77"/>
  <c r="AB837" i="77"/>
  <c r="AM837" i="77" s="1"/>
  <c r="I837" i="77" s="1"/>
  <c r="AB846" i="77"/>
  <c r="H848" i="77"/>
  <c r="H868" i="77"/>
  <c r="AB877" i="77"/>
  <c r="J694" i="78"/>
  <c r="J749" i="78"/>
  <c r="AB843" i="78"/>
  <c r="AM843" i="78" s="1"/>
  <c r="I843" i="78" s="1"/>
  <c r="AB861" i="78"/>
  <c r="AM861" i="78" s="1"/>
  <c r="I861" i="78" s="1"/>
  <c r="AB868" i="78"/>
  <c r="AM868" i="78" s="1"/>
  <c r="I868" i="78" s="1"/>
  <c r="AB821" i="79"/>
  <c r="AM853" i="79"/>
  <c r="I853" i="79" s="1"/>
  <c r="AM855" i="79"/>
  <c r="I855" i="79" s="1"/>
  <c r="AB859" i="79"/>
  <c r="AM859" i="79" s="1"/>
  <c r="I859" i="79" s="1"/>
  <c r="P880" i="80"/>
  <c r="P826" i="80"/>
  <c r="J794" i="80"/>
  <c r="J809" i="80"/>
  <c r="H858" i="80"/>
  <c r="AM885" i="80"/>
  <c r="I885" i="80" s="1"/>
  <c r="P845" i="81"/>
  <c r="J707" i="81"/>
  <c r="AB827" i="81"/>
  <c r="AM827" i="81" s="1"/>
  <c r="I827" i="81" s="1"/>
  <c r="AB844" i="81"/>
  <c r="AM844" i="81" s="1"/>
  <c r="I844" i="81" s="1"/>
  <c r="AB853" i="81"/>
  <c r="AM853" i="81" s="1"/>
  <c r="I853" i="81" s="1"/>
  <c r="J853" i="81" s="1"/>
  <c r="AQ853" i="81" s="1"/>
  <c r="AR853" i="81" s="1"/>
  <c r="H855" i="81"/>
  <c r="AB866" i="81"/>
  <c r="AM866" i="81" s="1"/>
  <c r="I866" i="81" s="1"/>
  <c r="H869" i="81"/>
  <c r="AB873" i="81"/>
  <c r="AM873" i="81" s="1"/>
  <c r="I873" i="81" s="1"/>
  <c r="H875" i="81"/>
  <c r="AB879" i="81"/>
  <c r="AM879" i="81" s="1"/>
  <c r="I879" i="81" s="1"/>
  <c r="P846" i="77"/>
  <c r="J537" i="77"/>
  <c r="H823" i="77"/>
  <c r="AM825" i="77"/>
  <c r="I825" i="77" s="1"/>
  <c r="AB831" i="77"/>
  <c r="AM865" i="77"/>
  <c r="I865" i="77" s="1"/>
  <c r="J865" i="77" s="1"/>
  <c r="AB866" i="77"/>
  <c r="AM866" i="77" s="1"/>
  <c r="I866" i="77" s="1"/>
  <c r="J866" i="77" s="1"/>
  <c r="J879" i="77"/>
  <c r="J883" i="77"/>
  <c r="P838" i="78"/>
  <c r="J634" i="78"/>
  <c r="P823" i="79"/>
  <c r="P877" i="79"/>
  <c r="AB838" i="79"/>
  <c r="AM838" i="79" s="1"/>
  <c r="I838" i="79" s="1"/>
  <c r="AB867" i="79"/>
  <c r="J471" i="80"/>
  <c r="J603" i="80"/>
  <c r="AQ603" i="80" s="1"/>
  <c r="AR603" i="80" s="1"/>
  <c r="W603" i="80" s="1"/>
  <c r="H834" i="80"/>
  <c r="H841" i="80"/>
  <c r="AB848" i="80"/>
  <c r="H850" i="80"/>
  <c r="AB856" i="80"/>
  <c r="H868" i="80"/>
  <c r="H880" i="80"/>
  <c r="J441" i="81"/>
  <c r="P825" i="81"/>
  <c r="J459" i="81"/>
  <c r="P833" i="81"/>
  <c r="J804" i="81"/>
  <c r="J809" i="81"/>
  <c r="AM828" i="81"/>
  <c r="I828" i="81" s="1"/>
  <c r="J838" i="81"/>
  <c r="AM867" i="81"/>
  <c r="I867" i="81" s="1"/>
  <c r="AM874" i="81"/>
  <c r="I874" i="81" s="1"/>
  <c r="AM880" i="81"/>
  <c r="I880" i="81" s="1"/>
  <c r="AB878" i="77"/>
  <c r="J561" i="78"/>
  <c r="P850" i="78"/>
  <c r="AB830" i="78"/>
  <c r="AB837" i="78"/>
  <c r="AM837" i="78" s="1"/>
  <c r="I837" i="78" s="1"/>
  <c r="H839" i="78"/>
  <c r="H855" i="78"/>
  <c r="AB862" i="78"/>
  <c r="AM862" i="78" s="1"/>
  <c r="I862" i="78" s="1"/>
  <c r="AM875" i="78"/>
  <c r="I875" i="78" s="1"/>
  <c r="AM896" i="78"/>
  <c r="I896" i="78" s="1"/>
  <c r="P858" i="79"/>
  <c r="P859" i="79"/>
  <c r="J573" i="79"/>
  <c r="J735" i="79"/>
  <c r="AB822" i="79"/>
  <c r="H824" i="79"/>
  <c r="AB830" i="79"/>
  <c r="AM830" i="79" s="1"/>
  <c r="I830" i="79" s="1"/>
  <c r="AB840" i="79"/>
  <c r="AM840" i="79" s="1"/>
  <c r="I840" i="79" s="1"/>
  <c r="H896" i="79"/>
  <c r="P847" i="80"/>
  <c r="J664" i="80"/>
  <c r="J700" i="80"/>
  <c r="AB827" i="80"/>
  <c r="AB858" i="80"/>
  <c r="AB867" i="80"/>
  <c r="AM872" i="80"/>
  <c r="I872" i="80" s="1"/>
  <c r="AM878" i="80"/>
  <c r="I878" i="80" s="1"/>
  <c r="H881" i="80"/>
  <c r="AB886" i="80"/>
  <c r="AM886" i="80" s="1"/>
  <c r="I886" i="80" s="1"/>
  <c r="AQ804" i="81"/>
  <c r="AR804" i="81" s="1"/>
  <c r="H830" i="81"/>
  <c r="AB837" i="81"/>
  <c r="AM837" i="81" s="1"/>
  <c r="I837" i="81" s="1"/>
  <c r="AB854" i="81"/>
  <c r="AM854" i="81" s="1"/>
  <c r="I854" i="81" s="1"/>
  <c r="H856" i="81"/>
  <c r="H858" i="81"/>
  <c r="AB868" i="81"/>
  <c r="AM868" i="81" s="1"/>
  <c r="I868" i="81" s="1"/>
  <c r="AM893" i="81"/>
  <c r="I893" i="81" s="1"/>
  <c r="H893" i="80"/>
  <c r="AM896" i="80"/>
  <c r="I896" i="80" s="1"/>
  <c r="J609" i="81"/>
  <c r="P880" i="81"/>
  <c r="J779" i="81"/>
  <c r="J794" i="81"/>
  <c r="AM821" i="81"/>
  <c r="I821" i="81" s="1"/>
  <c r="H831" i="81"/>
  <c r="J831" i="81" s="1"/>
  <c r="AB846" i="81"/>
  <c r="AM846" i="81" s="1"/>
  <c r="I846" i="81" s="1"/>
  <c r="H848" i="81"/>
  <c r="J848" i="81" s="1"/>
  <c r="AB855" i="81"/>
  <c r="AM855" i="81" s="1"/>
  <c r="I855" i="81" s="1"/>
  <c r="J855" i="81" s="1"/>
  <c r="AQ855" i="81" s="1"/>
  <c r="AR855" i="81" s="1"/>
  <c r="AB869" i="81"/>
  <c r="AM869" i="81" s="1"/>
  <c r="I869" i="81" s="1"/>
  <c r="AM881" i="81"/>
  <c r="I881" i="81" s="1"/>
  <c r="J883" i="81"/>
  <c r="H894" i="81"/>
  <c r="J894" i="81" s="1"/>
  <c r="H823" i="80"/>
  <c r="AW459" i="81"/>
  <c r="P859" i="81"/>
  <c r="P878" i="81"/>
  <c r="J777" i="81"/>
  <c r="J782" i="81"/>
  <c r="AM830" i="81"/>
  <c r="I830" i="81" s="1"/>
  <c r="J832" i="81"/>
  <c r="AM847" i="81"/>
  <c r="I847" i="81" s="1"/>
  <c r="H849" i="81"/>
  <c r="J849" i="81" s="1"/>
  <c r="AB856" i="81"/>
  <c r="AM856" i="81" s="1"/>
  <c r="I856" i="81" s="1"/>
  <c r="AM858" i="81"/>
  <c r="I858" i="81" s="1"/>
  <c r="J860" i="81"/>
  <c r="AM871" i="81"/>
  <c r="I871" i="81" s="1"/>
  <c r="AM882" i="81"/>
  <c r="I882" i="81" s="1"/>
  <c r="J884" i="81"/>
  <c r="AM894" i="81"/>
  <c r="I894" i="81" s="1"/>
  <c r="P843" i="77"/>
  <c r="J670" i="77"/>
  <c r="H827" i="77"/>
  <c r="AB833" i="77"/>
  <c r="AM833" i="77" s="1"/>
  <c r="I833" i="77" s="1"/>
  <c r="AM851" i="77"/>
  <c r="I851" i="77" s="1"/>
  <c r="J853" i="77"/>
  <c r="P839" i="78"/>
  <c r="P872" i="78"/>
  <c r="P852" i="78"/>
  <c r="AM845" i="78"/>
  <c r="I845" i="78" s="1"/>
  <c r="H858" i="78"/>
  <c r="H865" i="78"/>
  <c r="P854" i="79"/>
  <c r="AM842" i="79"/>
  <c r="I842" i="79" s="1"/>
  <c r="H844" i="79"/>
  <c r="AM868" i="79"/>
  <c r="I868" i="79" s="1"/>
  <c r="J868" i="79" s="1"/>
  <c r="P838" i="80"/>
  <c r="P854" i="80"/>
  <c r="AB822" i="80"/>
  <c r="AM822" i="80" s="1"/>
  <c r="I822" i="80" s="1"/>
  <c r="AB829" i="80"/>
  <c r="AM829" i="80" s="1"/>
  <c r="I829" i="80" s="1"/>
  <c r="H853" i="80"/>
  <c r="AB881" i="80"/>
  <c r="AM881" i="80" s="1"/>
  <c r="I881" i="80" s="1"/>
  <c r="H883" i="80"/>
  <c r="J453" i="81"/>
  <c r="J579" i="81"/>
  <c r="AQ579" i="81" s="1"/>
  <c r="AR579" i="81" s="1"/>
  <c r="W579" i="81" s="1"/>
  <c r="AM839" i="81"/>
  <c r="I839" i="81" s="1"/>
  <c r="J841" i="81"/>
  <c r="AB848" i="81"/>
  <c r="AM848" i="81" s="1"/>
  <c r="I848" i="81" s="1"/>
  <c r="J861" i="81"/>
  <c r="AM875" i="81"/>
  <c r="I875" i="81" s="1"/>
  <c r="H877" i="81"/>
  <c r="J877" i="81" s="1"/>
  <c r="P858" i="77"/>
  <c r="P860" i="77"/>
  <c r="J682" i="77"/>
  <c r="J749" i="77"/>
  <c r="H842" i="77"/>
  <c r="H862" i="77"/>
  <c r="J417" i="78"/>
  <c r="J779" i="78"/>
  <c r="AM838" i="78"/>
  <c r="I838" i="78" s="1"/>
  <c r="AM847" i="78"/>
  <c r="I847" i="78" s="1"/>
  <c r="AM895" i="78"/>
  <c r="I895" i="78" s="1"/>
  <c r="J895" i="78" s="1"/>
  <c r="P863" i="79"/>
  <c r="P860" i="79"/>
  <c r="J756" i="79"/>
  <c r="AB825" i="79"/>
  <c r="AM825" i="79" s="1"/>
  <c r="I825" i="79" s="1"/>
  <c r="AM843" i="79"/>
  <c r="I843" i="79" s="1"/>
  <c r="H865" i="79"/>
  <c r="P843" i="80"/>
  <c r="AM851" i="80"/>
  <c r="I851" i="80" s="1"/>
  <c r="AQ851" i="80" s="1"/>
  <c r="AR851" i="80" s="1"/>
  <c r="AQ453" i="81"/>
  <c r="AR453" i="81" s="1"/>
  <c r="W453" i="81" s="1"/>
  <c r="H824" i="81"/>
  <c r="J824" i="81" s="1"/>
  <c r="AB859" i="81"/>
  <c r="AM859" i="81" s="1"/>
  <c r="I859" i="81" s="1"/>
  <c r="H862" i="81"/>
  <c r="AM883" i="81"/>
  <c r="I883" i="81" s="1"/>
  <c r="H885" i="81"/>
  <c r="AM895" i="81"/>
  <c r="I895" i="81" s="1"/>
  <c r="J895" i="81" s="1"/>
  <c r="AM883" i="77"/>
  <c r="I883" i="77" s="1"/>
  <c r="AM897" i="77"/>
  <c r="I897" i="77" s="1"/>
  <c r="P862" i="78"/>
  <c r="J670" i="78"/>
  <c r="J700" i="78"/>
  <c r="J822" i="78"/>
  <c r="AM865" i="78"/>
  <c r="I865" i="78" s="1"/>
  <c r="J561" i="79"/>
  <c r="P824" i="80"/>
  <c r="J585" i="80"/>
  <c r="AQ585" i="80" s="1"/>
  <c r="AR585" i="80" s="1"/>
  <c r="W585" i="80" s="1"/>
  <c r="P866" i="80"/>
  <c r="P871" i="80"/>
  <c r="AB823" i="80"/>
  <c r="H863" i="80"/>
  <c r="AM823" i="81"/>
  <c r="I823" i="81" s="1"/>
  <c r="J823" i="81" s="1"/>
  <c r="AQ823" i="81" s="1"/>
  <c r="AR823" i="81" s="1"/>
  <c r="J825" i="81"/>
  <c r="AM831" i="81"/>
  <c r="I831" i="81" s="1"/>
  <c r="AM832" i="81"/>
  <c r="I832" i="81" s="1"/>
  <c r="J833" i="81"/>
  <c r="J834" i="81"/>
  <c r="AQ834" i="81" s="1"/>
  <c r="AR834" i="81" s="1"/>
  <c r="AB840" i="81"/>
  <c r="AM840" i="81" s="1"/>
  <c r="I840" i="81" s="1"/>
  <c r="J840" i="81" s="1"/>
  <c r="AQ840" i="81" s="1"/>
  <c r="AR840" i="81" s="1"/>
  <c r="AM849" i="81"/>
  <c r="I849" i="81" s="1"/>
  <c r="H851" i="81"/>
  <c r="AB860" i="81"/>
  <c r="AM860" i="81" s="1"/>
  <c r="I860" i="81" s="1"/>
  <c r="H863" i="81"/>
  <c r="AM876" i="81"/>
  <c r="I876" i="81" s="1"/>
  <c r="J876" i="81" s="1"/>
  <c r="J896" i="81"/>
  <c r="P894" i="77"/>
  <c r="H844" i="77"/>
  <c r="J844" i="77" s="1"/>
  <c r="AQ844" i="77" s="1"/>
  <c r="AR844" i="77" s="1"/>
  <c r="AB852" i="77"/>
  <c r="AM852" i="77" s="1"/>
  <c r="I852" i="77" s="1"/>
  <c r="AM861" i="77"/>
  <c r="I861" i="77" s="1"/>
  <c r="J861" i="77" s="1"/>
  <c r="AM821" i="78"/>
  <c r="I821" i="78" s="1"/>
  <c r="J860" i="78"/>
  <c r="J867" i="78"/>
  <c r="AB876" i="78"/>
  <c r="AM876" i="78" s="1"/>
  <c r="I876" i="78" s="1"/>
  <c r="H877" i="78"/>
  <c r="J495" i="79"/>
  <c r="P873" i="79"/>
  <c r="J783" i="79"/>
  <c r="P897" i="79"/>
  <c r="AM826" i="79"/>
  <c r="I826" i="79" s="1"/>
  <c r="AM844" i="79"/>
  <c r="I844" i="79" s="1"/>
  <c r="AM864" i="79"/>
  <c r="I864" i="79" s="1"/>
  <c r="J459" i="80"/>
  <c r="P833" i="80"/>
  <c r="P849" i="80"/>
  <c r="P874" i="80"/>
  <c r="J749" i="80"/>
  <c r="AM847" i="80"/>
  <c r="I847" i="80" s="1"/>
  <c r="AM841" i="81"/>
  <c r="I841" i="81" s="1"/>
  <c r="AM861" i="81"/>
  <c r="I861" i="81" s="1"/>
  <c r="H886" i="81"/>
  <c r="P855" i="77"/>
  <c r="P874" i="77"/>
  <c r="AM831" i="77"/>
  <c r="I831" i="77" s="1"/>
  <c r="AB835" i="77"/>
  <c r="AM835" i="77" s="1"/>
  <c r="I835" i="77" s="1"/>
  <c r="H845" i="77"/>
  <c r="AB862" i="77"/>
  <c r="AM862" i="77" s="1"/>
  <c r="I862" i="77" s="1"/>
  <c r="H864" i="77"/>
  <c r="AB872" i="77"/>
  <c r="AM872" i="77" s="1"/>
  <c r="I872" i="77" s="1"/>
  <c r="P854" i="78"/>
  <c r="P873" i="78"/>
  <c r="J829" i="78"/>
  <c r="J836" i="78"/>
  <c r="AM897" i="78"/>
  <c r="I897" i="78" s="1"/>
  <c r="P832" i="79"/>
  <c r="P876" i="79"/>
  <c r="J778" i="79"/>
  <c r="P872" i="80"/>
  <c r="J688" i="80"/>
  <c r="AM853" i="80"/>
  <c r="I853" i="80" s="1"/>
  <c r="J853" i="80" s="1"/>
  <c r="AQ853" i="80" s="1"/>
  <c r="AR853" i="80" s="1"/>
  <c r="AW453" i="81"/>
  <c r="AM833" i="81"/>
  <c r="I833" i="81" s="1"/>
  <c r="H835" i="81"/>
  <c r="AM842" i="81"/>
  <c r="I842" i="81" s="1"/>
  <c r="H852" i="81"/>
  <c r="AB862" i="81"/>
  <c r="AM862" i="81" s="1"/>
  <c r="I862" i="81" s="1"/>
  <c r="H865" i="81"/>
  <c r="AM896" i="81"/>
  <c r="I896" i="81" s="1"/>
  <c r="P830" i="78"/>
  <c r="P843" i="78"/>
  <c r="P861" i="78"/>
  <c r="J778" i="78"/>
  <c r="H823" i="78"/>
  <c r="H844" i="78"/>
  <c r="J844" i="78" s="1"/>
  <c r="AQ844" i="78" s="1"/>
  <c r="AR844" i="78" s="1"/>
  <c r="AB859" i="78"/>
  <c r="AM859" i="78" s="1"/>
  <c r="I859" i="78" s="1"/>
  <c r="H861" i="78"/>
  <c r="J861" i="78" s="1"/>
  <c r="AB866" i="78"/>
  <c r="AM866" i="78" s="1"/>
  <c r="I866" i="78" s="1"/>
  <c r="H868" i="78"/>
  <c r="J868" i="78" s="1"/>
  <c r="H878" i="78"/>
  <c r="H893" i="78"/>
  <c r="P836" i="79"/>
  <c r="P879" i="79"/>
  <c r="AB827" i="79"/>
  <c r="H838" i="79"/>
  <c r="AM851" i="79"/>
  <c r="I851" i="79" s="1"/>
  <c r="H860" i="79"/>
  <c r="J860" i="79" s="1"/>
  <c r="AB880" i="79"/>
  <c r="AM880" i="79" s="1"/>
  <c r="I880" i="79" s="1"/>
  <c r="H882" i="79"/>
  <c r="AB887" i="79"/>
  <c r="AM894" i="79"/>
  <c r="I894" i="79" s="1"/>
  <c r="AM895" i="79"/>
  <c r="I895" i="79" s="1"/>
  <c r="P897" i="80"/>
  <c r="P825" i="80"/>
  <c r="J465" i="80"/>
  <c r="AQ465" i="80" s="1"/>
  <c r="AR465" i="80" s="1"/>
  <c r="W465" i="80" s="1"/>
  <c r="P834" i="80"/>
  <c r="P845" i="80"/>
  <c r="P850" i="80"/>
  <c r="J783" i="80"/>
  <c r="P893" i="80"/>
  <c r="P894" i="80"/>
  <c r="AB838" i="80"/>
  <c r="AB854" i="80"/>
  <c r="AM854" i="80" s="1"/>
  <c r="I854" i="80" s="1"/>
  <c r="J435" i="81"/>
  <c r="J525" i="81"/>
  <c r="J555" i="81"/>
  <c r="J646" i="81"/>
  <c r="J682" i="81"/>
  <c r="AM825" i="81"/>
  <c r="I825" i="81" s="1"/>
  <c r="AB834" i="81"/>
  <c r="AM834" i="81" s="1"/>
  <c r="I834" i="81" s="1"/>
  <c r="H844" i="81"/>
  <c r="AB851" i="81"/>
  <c r="AM851" i="81" s="1"/>
  <c r="I851" i="81" s="1"/>
  <c r="AB863" i="81"/>
  <c r="AM863" i="81" s="1"/>
  <c r="I863" i="81" s="1"/>
  <c r="H866" i="81"/>
  <c r="AM885" i="81"/>
  <c r="I885" i="81" s="1"/>
  <c r="AW621" i="75"/>
  <c r="J621" i="75"/>
  <c r="AQ621" i="75" s="1"/>
  <c r="AR621" i="75" s="1"/>
  <c r="W621" i="75" s="1"/>
  <c r="J824" i="75"/>
  <c r="AQ824" i="75" s="1"/>
  <c r="AR824" i="75" s="1"/>
  <c r="AM828" i="75"/>
  <c r="I828" i="75" s="1"/>
  <c r="J863" i="75"/>
  <c r="AW429" i="75"/>
  <c r="J429" i="75"/>
  <c r="AQ429" i="75" s="1"/>
  <c r="AR429" i="75" s="1"/>
  <c r="W429" i="75" s="1"/>
  <c r="AQ489" i="75"/>
  <c r="AR489" i="75" s="1"/>
  <c r="W489" i="75" s="1"/>
  <c r="J495" i="75"/>
  <c r="AQ495" i="75" s="1"/>
  <c r="AR495" i="75" s="1"/>
  <c r="W495" i="75" s="1"/>
  <c r="J507" i="75"/>
  <c r="J513" i="75"/>
  <c r="AQ513" i="75"/>
  <c r="AR513" i="75" s="1"/>
  <c r="W513" i="75" s="1"/>
  <c r="J549" i="75"/>
  <c r="AQ549" i="75" s="1"/>
  <c r="AR549" i="75" s="1"/>
  <c r="W549" i="75" s="1"/>
  <c r="J561" i="75"/>
  <c r="J844" i="75"/>
  <c r="AQ844" i="75" s="1"/>
  <c r="AR844" i="75" s="1"/>
  <c r="AM861" i="75"/>
  <c r="I861" i="75" s="1"/>
  <c r="J861" i="75" s="1"/>
  <c r="J864" i="75"/>
  <c r="J876" i="75"/>
  <c r="J894" i="75"/>
  <c r="N878" i="40"/>
  <c r="K762" i="40"/>
  <c r="D756" i="71"/>
  <c r="AQ447" i="75"/>
  <c r="AR447" i="75" s="1"/>
  <c r="W447" i="75" s="1"/>
  <c r="J459" i="75"/>
  <c r="J471" i="75"/>
  <c r="AQ471" i="75"/>
  <c r="AR471" i="75" s="1"/>
  <c r="W471" i="75" s="1"/>
  <c r="AQ477" i="75"/>
  <c r="AR477" i="75" s="1"/>
  <c r="W477" i="75" s="1"/>
  <c r="AQ501" i="75"/>
  <c r="AR501" i="75" s="1"/>
  <c r="W501" i="75" s="1"/>
  <c r="J519" i="75"/>
  <c r="AQ519" i="75" s="1"/>
  <c r="AR519" i="75" s="1"/>
  <c r="W519" i="75" s="1"/>
  <c r="J537" i="75"/>
  <c r="AQ537" i="75" s="1"/>
  <c r="AR537" i="75" s="1"/>
  <c r="W537" i="75" s="1"/>
  <c r="AQ543" i="75"/>
  <c r="AR543" i="75" s="1"/>
  <c r="W543" i="75" s="1"/>
  <c r="J555" i="75"/>
  <c r="AQ555" i="75" s="1"/>
  <c r="AR555" i="75" s="1"/>
  <c r="W555" i="75" s="1"/>
  <c r="J609" i="75"/>
  <c r="AQ609" i="75" s="1"/>
  <c r="AR609" i="75" s="1"/>
  <c r="W609" i="75" s="1"/>
  <c r="J652" i="75"/>
  <c r="AQ804" i="75"/>
  <c r="AR804" i="75" s="1"/>
  <c r="AQ809" i="75"/>
  <c r="AR809" i="75" s="1"/>
  <c r="AQ833" i="75"/>
  <c r="AR833" i="75" s="1"/>
  <c r="AM843" i="75"/>
  <c r="I843" i="75" s="1"/>
  <c r="J849" i="75"/>
  <c r="AM862" i="75"/>
  <c r="I862" i="75" s="1"/>
  <c r="J865" i="75"/>
  <c r="AE380" i="41"/>
  <c r="AH380" i="41"/>
  <c r="AQ561" i="75"/>
  <c r="AR561" i="75" s="1"/>
  <c r="W561" i="75" s="1"/>
  <c r="D266" i="71"/>
  <c r="K266" i="71" s="1"/>
  <c r="M864" i="40"/>
  <c r="K271" i="40"/>
  <c r="J585" i="40"/>
  <c r="K585" i="40" s="1"/>
  <c r="AQ794" i="75"/>
  <c r="AR794" i="75" s="1"/>
  <c r="D385" i="71"/>
  <c r="K385" i="71" s="1"/>
  <c r="K389" i="40"/>
  <c r="M893" i="40"/>
  <c r="AQ799" i="75"/>
  <c r="AR799" i="75" s="1"/>
  <c r="J845" i="75"/>
  <c r="AQ845" i="75" s="1"/>
  <c r="AR845" i="75" s="1"/>
  <c r="AQ465" i="75"/>
  <c r="AR465" i="75" s="1"/>
  <c r="W465" i="75" s="1"/>
  <c r="AQ585" i="75"/>
  <c r="AR585" i="75" s="1"/>
  <c r="W585" i="75" s="1"/>
  <c r="AQ627" i="75"/>
  <c r="AR627" i="75" s="1"/>
  <c r="W627" i="75" s="1"/>
  <c r="P864" i="75"/>
  <c r="AQ789" i="75"/>
  <c r="AR789" i="75" s="1"/>
  <c r="AQ830" i="75"/>
  <c r="AR830" i="75" s="1"/>
  <c r="J831" i="75"/>
  <c r="AQ831" i="75" s="1"/>
  <c r="AR831" i="75" s="1"/>
  <c r="AM835" i="75"/>
  <c r="I835" i="75" s="1"/>
  <c r="AM839" i="75"/>
  <c r="I839" i="75" s="1"/>
  <c r="J851" i="75"/>
  <c r="AM854" i="75"/>
  <c r="I854" i="75" s="1"/>
  <c r="J874" i="75"/>
  <c r="J887" i="75"/>
  <c r="J55" i="41"/>
  <c r="J376" i="41"/>
  <c r="K501" i="71"/>
  <c r="AQ423" i="75"/>
  <c r="AR423" i="75" s="1"/>
  <c r="W423" i="75" s="1"/>
  <c r="J782" i="75"/>
  <c r="AM825" i="75"/>
  <c r="I825" i="75" s="1"/>
  <c r="J846" i="75"/>
  <c r="AQ850" i="75"/>
  <c r="AR850" i="75" s="1"/>
  <c r="J856" i="75"/>
  <c r="AQ856" i="75" s="1"/>
  <c r="AR856" i="75" s="1"/>
  <c r="AM867" i="75"/>
  <c r="I867" i="75" s="1"/>
  <c r="D495" i="71"/>
  <c r="N834" i="40"/>
  <c r="K500" i="40"/>
  <c r="AQ435" i="75"/>
  <c r="AR435" i="75" s="1"/>
  <c r="W435" i="75" s="1"/>
  <c r="J441" i="75"/>
  <c r="AQ441" i="75" s="1"/>
  <c r="AR441" i="75" s="1"/>
  <c r="W441" i="75" s="1"/>
  <c r="AQ507" i="75"/>
  <c r="AR507" i="75" s="1"/>
  <c r="W507" i="75" s="1"/>
  <c r="AW525" i="75"/>
  <c r="J525" i="75"/>
  <c r="AQ525" i="75" s="1"/>
  <c r="AR525" i="75" s="1"/>
  <c r="W525" i="75" s="1"/>
  <c r="AQ834" i="75"/>
  <c r="AR834" i="75" s="1"/>
  <c r="AQ849" i="75"/>
  <c r="AR849" i="75" s="1"/>
  <c r="M858" i="40"/>
  <c r="D230" i="71"/>
  <c r="K230" i="71" s="1"/>
  <c r="K235" i="40"/>
  <c r="C189" i="41"/>
  <c r="N855" i="40"/>
  <c r="D621" i="71"/>
  <c r="K626" i="40"/>
  <c r="J417" i="75"/>
  <c r="AQ417" i="75"/>
  <c r="AR417" i="75" s="1"/>
  <c r="W417" i="75" s="1"/>
  <c r="AQ453" i="75"/>
  <c r="AR453" i="75" s="1"/>
  <c r="W453" i="75" s="1"/>
  <c r="J573" i="75"/>
  <c r="AQ597" i="75"/>
  <c r="AR597" i="75" s="1"/>
  <c r="W597" i="75" s="1"/>
  <c r="J742" i="75"/>
  <c r="J777" i="75"/>
  <c r="J837" i="75"/>
  <c r="J858" i="75"/>
  <c r="AM868" i="75"/>
  <c r="I868" i="75" s="1"/>
  <c r="J868" i="75" s="1"/>
  <c r="J871" i="75"/>
  <c r="J878" i="75"/>
  <c r="AM880" i="75"/>
  <c r="I880" i="75" s="1"/>
  <c r="J880" i="75" s="1"/>
  <c r="AM883" i="75"/>
  <c r="I883" i="75" s="1"/>
  <c r="J883" i="75" s="1"/>
  <c r="AM886" i="75"/>
  <c r="I886" i="75" s="1"/>
  <c r="J886" i="75" s="1"/>
  <c r="AE370" i="41"/>
  <c r="AQ603" i="75"/>
  <c r="AR603" i="75" s="1"/>
  <c r="W603" i="75" s="1"/>
  <c r="J676" i="75"/>
  <c r="AM822" i="75"/>
  <c r="I822" i="75" s="1"/>
  <c r="J823" i="75"/>
  <c r="AQ823" i="75" s="1"/>
  <c r="AR823" i="75" s="1"/>
  <c r="AM836" i="75"/>
  <c r="I836" i="75" s="1"/>
  <c r="AM840" i="75"/>
  <c r="I840" i="75" s="1"/>
  <c r="J840" i="75" s="1"/>
  <c r="AM869" i="75"/>
  <c r="I869" i="75" s="1"/>
  <c r="J869" i="75" s="1"/>
  <c r="J896" i="75"/>
  <c r="AE373" i="41"/>
  <c r="AE386" i="41"/>
  <c r="AE394" i="41"/>
  <c r="AW483" i="75"/>
  <c r="J483" i="75"/>
  <c r="AQ483" i="75" s="1"/>
  <c r="AR483" i="75" s="1"/>
  <c r="W483" i="75" s="1"/>
  <c r="AQ573" i="75"/>
  <c r="AR573" i="75" s="1"/>
  <c r="W573" i="75" s="1"/>
  <c r="J749" i="75"/>
  <c r="AM826" i="75"/>
  <c r="I826" i="75" s="1"/>
  <c r="J847" i="75"/>
  <c r="AQ847" i="75" s="1"/>
  <c r="AR847" i="75" s="1"/>
  <c r="AQ851" i="75"/>
  <c r="AR851" i="75" s="1"/>
  <c r="J852" i="75"/>
  <c r="AQ852" i="75" s="1"/>
  <c r="AR852" i="75" s="1"/>
  <c r="J872" i="75"/>
  <c r="J882" i="75"/>
  <c r="J885" i="75"/>
  <c r="J893" i="75"/>
  <c r="D55" i="71"/>
  <c r="K55" i="71" s="1"/>
  <c r="K60" i="40"/>
  <c r="M828" i="40"/>
  <c r="L828" i="40" s="1"/>
  <c r="C56" i="41"/>
  <c r="J56" i="41" s="1"/>
  <c r="J61" i="41" s="1"/>
  <c r="D145" i="71"/>
  <c r="K145" i="71" s="1"/>
  <c r="M843" i="40"/>
  <c r="C122" i="41"/>
  <c r="K150" i="40"/>
  <c r="D459" i="71"/>
  <c r="K464" i="40"/>
  <c r="N828" i="40"/>
  <c r="N842" i="40"/>
  <c r="K548" i="40"/>
  <c r="D543" i="71"/>
  <c r="AM841" i="75"/>
  <c r="I841" i="75" s="1"/>
  <c r="J843" i="75"/>
  <c r="J860" i="75"/>
  <c r="D73" i="71"/>
  <c r="K73" i="71" s="1"/>
  <c r="M831" i="40"/>
  <c r="K78" i="40"/>
  <c r="C80" i="41"/>
  <c r="J80" i="41" s="1"/>
  <c r="J85" i="41" s="1"/>
  <c r="D127" i="71"/>
  <c r="K127" i="71" s="1"/>
  <c r="M840" i="40"/>
  <c r="K132" i="40"/>
  <c r="C110" i="41"/>
  <c r="J110" i="41" s="1"/>
  <c r="J115" i="41" s="1"/>
  <c r="AM827" i="75"/>
  <c r="I827" i="75" s="1"/>
  <c r="J828" i="75"/>
  <c r="J829" i="75"/>
  <c r="AQ829" i="75" s="1"/>
  <c r="AR829" i="75" s="1"/>
  <c r="AQ837" i="75"/>
  <c r="AR837" i="75" s="1"/>
  <c r="AQ846" i="75"/>
  <c r="AR846" i="75" s="1"/>
  <c r="J853" i="75"/>
  <c r="AQ853" i="75" s="1"/>
  <c r="AR853" i="75" s="1"/>
  <c r="J879" i="75"/>
  <c r="D352" i="71"/>
  <c r="K352" i="71" s="1"/>
  <c r="M878" i="40"/>
  <c r="K358" i="40"/>
  <c r="N822" i="40"/>
  <c r="D423" i="71"/>
  <c r="K428" i="40"/>
  <c r="AQ531" i="75"/>
  <c r="AR531" i="75" s="1"/>
  <c r="W531" i="75" s="1"/>
  <c r="AW579" i="75"/>
  <c r="J579" i="75"/>
  <c r="AQ579" i="75" s="1"/>
  <c r="AR579" i="75" s="1"/>
  <c r="W579" i="75" s="1"/>
  <c r="J822" i="75"/>
  <c r="J835" i="75"/>
  <c r="J867" i="75"/>
  <c r="AQ459" i="75"/>
  <c r="AR459" i="75" s="1"/>
  <c r="W459" i="75" s="1"/>
  <c r="J826" i="75"/>
  <c r="AE381" i="41"/>
  <c r="AE397" i="41"/>
  <c r="AQ567" i="75"/>
  <c r="AR567" i="75" s="1"/>
  <c r="W567" i="75" s="1"/>
  <c r="J615" i="75"/>
  <c r="AQ615" i="75" s="1"/>
  <c r="AR615" i="75" s="1"/>
  <c r="W615" i="75" s="1"/>
  <c r="AM832" i="75"/>
  <c r="I832" i="75" s="1"/>
  <c r="J832" i="75" s="1"/>
  <c r="J838" i="75"/>
  <c r="AQ838" i="75" s="1"/>
  <c r="AR838" i="75" s="1"/>
  <c r="AM842" i="75"/>
  <c r="I842" i="75" s="1"/>
  <c r="J842" i="75" s="1"/>
  <c r="AM859" i="75"/>
  <c r="I859" i="75" s="1"/>
  <c r="J859" i="75" s="1"/>
  <c r="J862" i="75"/>
  <c r="J897" i="75"/>
  <c r="D157" i="71"/>
  <c r="K157" i="71" s="1"/>
  <c r="C134" i="41"/>
  <c r="J134" i="41" s="1"/>
  <c r="J139" i="41" s="1"/>
  <c r="K162" i="40"/>
  <c r="M845" i="40"/>
  <c r="D728" i="71"/>
  <c r="K734" i="40"/>
  <c r="N874" i="40"/>
  <c r="Q32" i="75"/>
  <c r="Q175" i="75"/>
  <c r="Q21" i="75"/>
  <c r="Q644" i="75"/>
  <c r="P644" i="75" s="1"/>
  <c r="Q427" i="75"/>
  <c r="P427" i="75" s="1"/>
  <c r="Q460" i="75"/>
  <c r="Q474" i="75"/>
  <c r="Q605" i="75"/>
  <c r="P605" i="75" s="1"/>
  <c r="Q636" i="75"/>
  <c r="P636" i="75" s="1"/>
  <c r="Q683" i="75"/>
  <c r="P683" i="75" s="1"/>
  <c r="Q14" i="75"/>
  <c r="Q31" i="75"/>
  <c r="Q56" i="75"/>
  <c r="Q73" i="75"/>
  <c r="Q157" i="75"/>
  <c r="Q199" i="75"/>
  <c r="Q274" i="75"/>
  <c r="Q677" i="75"/>
  <c r="P677" i="75" s="1"/>
  <c r="Q724" i="75"/>
  <c r="Q780" i="75"/>
  <c r="I104" i="41"/>
  <c r="AH104" i="41" s="1"/>
  <c r="I225" i="41"/>
  <c r="AH225" i="41" s="1"/>
  <c r="AH334" i="41"/>
  <c r="K334" i="41"/>
  <c r="K352" i="41"/>
  <c r="L361" i="41"/>
  <c r="L421" i="41" s="1"/>
  <c r="AH372" i="41"/>
  <c r="AC380" i="41"/>
  <c r="C397" i="41"/>
  <c r="AC401" i="41"/>
  <c r="K405" i="41"/>
  <c r="AH405" i="41" s="1"/>
  <c r="K115" i="40"/>
  <c r="D652" i="71"/>
  <c r="N861" i="40"/>
  <c r="K657" i="40"/>
  <c r="D781" i="71"/>
  <c r="N885" i="40"/>
  <c r="J429" i="71"/>
  <c r="AQ429" i="71" s="1"/>
  <c r="AR429" i="71" s="1"/>
  <c r="W429" i="71" s="1"/>
  <c r="AW429" i="71"/>
  <c r="Q25" i="75"/>
  <c r="Q691" i="75"/>
  <c r="P691" i="75" s="1"/>
  <c r="Q765" i="75"/>
  <c r="Q467" i="75"/>
  <c r="Q561" i="75"/>
  <c r="Q573" i="75"/>
  <c r="Q676" i="75"/>
  <c r="Q230" i="75"/>
  <c r="Q257" i="75"/>
  <c r="Q361" i="75"/>
  <c r="AW423" i="75"/>
  <c r="Q430" i="75"/>
  <c r="Q437" i="75"/>
  <c r="Q444" i="75"/>
  <c r="Q447" i="75"/>
  <c r="Q451" i="75"/>
  <c r="P451" i="75" s="1"/>
  <c r="Q459" i="75"/>
  <c r="AW477" i="75"/>
  <c r="Q491" i="75"/>
  <c r="Q501" i="75"/>
  <c r="P501" i="75" s="1"/>
  <c r="AW519" i="75"/>
  <c r="Q526" i="75"/>
  <c r="Q533" i="75"/>
  <c r="Q540" i="75"/>
  <c r="AW561" i="75"/>
  <c r="AW567" i="75"/>
  <c r="AW573" i="75"/>
  <c r="Q580" i="75"/>
  <c r="Q597" i="75"/>
  <c r="P597" i="75" s="1"/>
  <c r="AW615" i="75"/>
  <c r="Q659" i="75"/>
  <c r="Q696" i="75"/>
  <c r="P696" i="75" s="1"/>
  <c r="Q743" i="75"/>
  <c r="Q763" i="75"/>
  <c r="Q789" i="75"/>
  <c r="Q799" i="75"/>
  <c r="K324" i="41"/>
  <c r="AH324" i="41"/>
  <c r="K388" i="41"/>
  <c r="AH387" i="41" s="1"/>
  <c r="K421" i="41"/>
  <c r="K376" i="41"/>
  <c r="K382" i="41"/>
  <c r="AH381" i="41" s="1"/>
  <c r="AE393" i="41"/>
  <c r="M836" i="40"/>
  <c r="D103" i="71"/>
  <c r="K103" i="71" s="1"/>
  <c r="K108" i="40"/>
  <c r="D139" i="71"/>
  <c r="K139" i="71" s="1"/>
  <c r="M842" i="40"/>
  <c r="L842" i="40" s="1"/>
  <c r="K144" i="40"/>
  <c r="K199" i="40"/>
  <c r="M884" i="40"/>
  <c r="D376" i="71"/>
  <c r="K376" i="71" s="1"/>
  <c r="C297" i="41"/>
  <c r="P825" i="40"/>
  <c r="AQ543" i="40"/>
  <c r="AR543" i="40" s="1"/>
  <c r="W543" i="40" s="1"/>
  <c r="J549" i="40"/>
  <c r="K549" i="40" s="1"/>
  <c r="D579" i="71"/>
  <c r="N848" i="40"/>
  <c r="K584" i="40"/>
  <c r="AQ621" i="40"/>
  <c r="AR621" i="40" s="1"/>
  <c r="W621" i="40" s="1"/>
  <c r="AQ827" i="40"/>
  <c r="AR827" i="40" s="1"/>
  <c r="J828" i="40"/>
  <c r="AQ828" i="40" s="1"/>
  <c r="AR828" i="40" s="1"/>
  <c r="J834" i="40"/>
  <c r="AQ834" i="40" s="1"/>
  <c r="AR834" i="40" s="1"/>
  <c r="J850" i="40"/>
  <c r="AQ850" i="40" s="1"/>
  <c r="AR850" i="40" s="1"/>
  <c r="J861" i="40"/>
  <c r="J826" i="71"/>
  <c r="L343" i="41"/>
  <c r="L403" i="41" s="1"/>
  <c r="L348" i="41"/>
  <c r="K408" i="41"/>
  <c r="K417" i="41"/>
  <c r="AH357" i="41"/>
  <c r="AE385" i="41"/>
  <c r="AH389" i="41"/>
  <c r="AH413" i="41"/>
  <c r="M824" i="40"/>
  <c r="K36" i="40"/>
  <c r="D31" i="71"/>
  <c r="K31" i="71" s="1"/>
  <c r="M850" i="40"/>
  <c r="D187" i="71"/>
  <c r="K187" i="71" s="1"/>
  <c r="K192" i="40"/>
  <c r="M854" i="40"/>
  <c r="D211" i="71"/>
  <c r="K211" i="71" s="1"/>
  <c r="K216" i="40"/>
  <c r="E885" i="40"/>
  <c r="K377" i="40"/>
  <c r="M896" i="40"/>
  <c r="D400" i="71"/>
  <c r="K400" i="71" s="1"/>
  <c r="J417" i="40"/>
  <c r="AQ417" i="40" s="1"/>
  <c r="AR417" i="40" s="1"/>
  <c r="AW417" i="40"/>
  <c r="J483" i="40"/>
  <c r="K483" i="40" s="1"/>
  <c r="AW483" i="40"/>
  <c r="J507" i="40"/>
  <c r="AQ507" i="40" s="1"/>
  <c r="AR507" i="40" s="1"/>
  <c r="W507" i="40" s="1"/>
  <c r="D591" i="71"/>
  <c r="N850" i="40"/>
  <c r="K596" i="40"/>
  <c r="K634" i="40"/>
  <c r="Q723" i="40"/>
  <c r="AQ825" i="40"/>
  <c r="AR825" i="40" s="1"/>
  <c r="E862" i="40"/>
  <c r="K254" i="40"/>
  <c r="AH277" i="41"/>
  <c r="L315" i="41"/>
  <c r="L375" i="41" s="1"/>
  <c r="K338" i="41"/>
  <c r="AH338" i="41"/>
  <c r="AQ459" i="40"/>
  <c r="AR459" i="40" s="1"/>
  <c r="W459" i="40" s="1"/>
  <c r="Q642" i="75"/>
  <c r="L349" i="41"/>
  <c r="M856" i="40"/>
  <c r="K228" i="40"/>
  <c r="D223" i="71"/>
  <c r="K223" i="71" s="1"/>
  <c r="C182" i="41"/>
  <c r="Q231" i="75"/>
  <c r="Q303" i="75"/>
  <c r="Q418" i="75"/>
  <c r="Q425" i="75"/>
  <c r="Q435" i="75"/>
  <c r="AW465" i="75"/>
  <c r="Q472" i="75"/>
  <c r="Q479" i="75"/>
  <c r="P479" i="75" s="1"/>
  <c r="Q489" i="75"/>
  <c r="AW507" i="75"/>
  <c r="Q528" i="75"/>
  <c r="P528" i="75" s="1"/>
  <c r="Q531" i="75"/>
  <c r="Q535" i="75"/>
  <c r="AW549" i="75"/>
  <c r="Q556" i="75"/>
  <c r="Q563" i="75"/>
  <c r="P563" i="75" s="1"/>
  <c r="Q569" i="75"/>
  <c r="P569" i="75" s="1"/>
  <c r="Q575" i="75"/>
  <c r="Q582" i="75"/>
  <c r="AW603" i="75"/>
  <c r="Q610" i="75"/>
  <c r="Q661" i="75"/>
  <c r="P661" i="75" s="1"/>
  <c r="Q698" i="75"/>
  <c r="P698" i="75" s="1"/>
  <c r="Q721" i="75"/>
  <c r="Q745" i="75"/>
  <c r="AH298" i="41"/>
  <c r="AH312" i="41"/>
  <c r="L319" i="41"/>
  <c r="C379" i="41"/>
  <c r="L322" i="41"/>
  <c r="L325" i="41"/>
  <c r="L344" i="41"/>
  <c r="K409" i="41"/>
  <c r="AH409" i="41" s="1"/>
  <c r="L358" i="41"/>
  <c r="L418" i="41" s="1"/>
  <c r="L362" i="41"/>
  <c r="L422" i="41" s="1"/>
  <c r="K404" i="41"/>
  <c r="AH404" i="41" s="1"/>
  <c r="AC418" i="41"/>
  <c r="AC422" i="41"/>
  <c r="K42" i="40"/>
  <c r="M825" i="40"/>
  <c r="C44" i="41"/>
  <c r="J44" i="41" s="1"/>
  <c r="J49" i="41" s="1"/>
  <c r="Q429" i="40"/>
  <c r="P429" i="40" s="1"/>
  <c r="Q465" i="40"/>
  <c r="D555" i="71"/>
  <c r="N844" i="40"/>
  <c r="K560" i="40"/>
  <c r="K688" i="40"/>
  <c r="AM829" i="40"/>
  <c r="I829" i="40" s="1"/>
  <c r="J829" i="40" s="1"/>
  <c r="AM832" i="40"/>
  <c r="I832" i="40" s="1"/>
  <c r="J832" i="71"/>
  <c r="AQ832" i="71" s="1"/>
  <c r="AR832" i="71" s="1"/>
  <c r="AQ839" i="71"/>
  <c r="AR839" i="71" s="1"/>
  <c r="J839" i="71"/>
  <c r="L318" i="41"/>
  <c r="K331" i="41"/>
  <c r="AH331" i="41"/>
  <c r="AE374" i="41"/>
  <c r="M822" i="40"/>
  <c r="L822" i="40" s="1"/>
  <c r="K24" i="40"/>
  <c r="D19" i="71"/>
  <c r="K19" i="71" s="1"/>
  <c r="C20" i="41"/>
  <c r="J20" i="41" s="1"/>
  <c r="J25" i="41" s="1"/>
  <c r="M826" i="40"/>
  <c r="D43" i="71"/>
  <c r="K43" i="71" s="1"/>
  <c r="K48" i="40"/>
  <c r="D405" i="71"/>
  <c r="K405" i="71" s="1"/>
  <c r="M897" i="40"/>
  <c r="K409" i="40"/>
  <c r="J447" i="40"/>
  <c r="AQ447" i="40" s="1"/>
  <c r="AR447" i="40" s="1"/>
  <c r="W447" i="40" s="1"/>
  <c r="AW447" i="40"/>
  <c r="AQ465" i="40"/>
  <c r="AR465" i="40" s="1"/>
  <c r="W465" i="40" s="1"/>
  <c r="J465" i="40"/>
  <c r="K465" i="40" s="1"/>
  <c r="J561" i="40"/>
  <c r="K561" i="40" s="1"/>
  <c r="AE331" i="41"/>
  <c r="D121" i="71"/>
  <c r="K121" i="71" s="1"/>
  <c r="K126" i="40"/>
  <c r="C104" i="41"/>
  <c r="M839" i="40"/>
  <c r="D205" i="71"/>
  <c r="K205" i="71" s="1"/>
  <c r="K210" i="40"/>
  <c r="M853" i="40"/>
  <c r="E861" i="40"/>
  <c r="K248" i="40"/>
  <c r="Q20" i="75"/>
  <c r="Q33" i="75"/>
  <c r="Q236" i="75"/>
  <c r="Q643" i="75"/>
  <c r="P643" i="75" s="1"/>
  <c r="Q680" i="75"/>
  <c r="P680" i="75" s="1"/>
  <c r="Q690" i="75"/>
  <c r="P690" i="75" s="1"/>
  <c r="Q764" i="75"/>
  <c r="Q778" i="75"/>
  <c r="AH14" i="41"/>
  <c r="AH80" i="41"/>
  <c r="C164" i="41"/>
  <c r="J164" i="41" s="1"/>
  <c r="J169" i="41" s="1"/>
  <c r="AH232" i="41"/>
  <c r="C373" i="41"/>
  <c r="AH315" i="41"/>
  <c r="K379" i="41"/>
  <c r="AH325" i="41"/>
  <c r="AH328" i="41"/>
  <c r="K389" i="41"/>
  <c r="K392" i="41"/>
  <c r="C396" i="41"/>
  <c r="K418" i="41"/>
  <c r="AH377" i="41"/>
  <c r="AC402" i="41"/>
  <c r="AC416" i="41"/>
  <c r="K420" i="41"/>
  <c r="AH420" i="41" s="1"/>
  <c r="Q122" i="40"/>
  <c r="D217" i="71"/>
  <c r="K217" i="71" s="1"/>
  <c r="M855" i="40"/>
  <c r="L855" i="40" s="1"/>
  <c r="K222" i="40"/>
  <c r="E868" i="40"/>
  <c r="K290" i="40"/>
  <c r="E869" i="40"/>
  <c r="K296" i="40"/>
  <c r="AW519" i="40"/>
  <c r="J519" i="40"/>
  <c r="K519" i="40" s="1"/>
  <c r="J597" i="40"/>
  <c r="AQ597" i="40" s="1"/>
  <c r="AR597" i="40" s="1"/>
  <c r="W597" i="40" s="1"/>
  <c r="AW597" i="40"/>
  <c r="P853" i="40"/>
  <c r="K720" i="40"/>
  <c r="N872" i="40"/>
  <c r="D714" i="71"/>
  <c r="Q87" i="75"/>
  <c r="Q200" i="75"/>
  <c r="Q679" i="75"/>
  <c r="P679" i="75" s="1"/>
  <c r="AH343" i="41"/>
  <c r="E894" i="40"/>
  <c r="K390" i="40"/>
  <c r="J429" i="40"/>
  <c r="K429" i="40" s="1"/>
  <c r="J513" i="40"/>
  <c r="K513" i="40" s="1"/>
  <c r="J627" i="40"/>
  <c r="AQ627" i="40" s="1"/>
  <c r="AR627" i="40" s="1"/>
  <c r="W627" i="40" s="1"/>
  <c r="Q37" i="75"/>
  <c r="Q75" i="75"/>
  <c r="Q88" i="75"/>
  <c r="Q121" i="75"/>
  <c r="Q146" i="75"/>
  <c r="Q163" i="75"/>
  <c r="Q205" i="75"/>
  <c r="Q232" i="75"/>
  <c r="Q254" i="75"/>
  <c r="Q317" i="75"/>
  <c r="Q339" i="75"/>
  <c r="Q353" i="75"/>
  <c r="Q419" i="75"/>
  <c r="Q426" i="75"/>
  <c r="Q429" i="75"/>
  <c r="AW447" i="75"/>
  <c r="AW459" i="75"/>
  <c r="Q466" i="75"/>
  <c r="P466" i="75" s="1"/>
  <c r="Q473" i="75"/>
  <c r="Q480" i="75"/>
  <c r="P480" i="75" s="1"/>
  <c r="AW501" i="75"/>
  <c r="Q508" i="75"/>
  <c r="Q525" i="75"/>
  <c r="Q529" i="75"/>
  <c r="P529" i="75" s="1"/>
  <c r="AW543" i="75"/>
  <c r="Q550" i="75"/>
  <c r="Q557" i="75"/>
  <c r="Q564" i="75"/>
  <c r="P564" i="75" s="1"/>
  <c r="Q570" i="75"/>
  <c r="Q576" i="75"/>
  <c r="P576" i="75" s="1"/>
  <c r="Q579" i="75"/>
  <c r="AW597" i="75"/>
  <c r="Q604" i="75"/>
  <c r="P604" i="75" s="1"/>
  <c r="Q611" i="75"/>
  <c r="Q635" i="75"/>
  <c r="Q662" i="75"/>
  <c r="P662" i="75" s="1"/>
  <c r="AH50" i="41"/>
  <c r="I92" i="41"/>
  <c r="AH92" i="41" s="1"/>
  <c r="I299" i="41"/>
  <c r="AH299" i="41" s="1"/>
  <c r="K313" i="41"/>
  <c r="K373" i="41" s="1"/>
  <c r="AH373" i="41" s="1"/>
  <c r="C376" i="41"/>
  <c r="L316" i="41"/>
  <c r="L376" i="41" s="1"/>
  <c r="L326" i="41"/>
  <c r="L386" i="41" s="1"/>
  <c r="L332" i="41"/>
  <c r="AH335" i="41"/>
  <c r="K396" i="41"/>
  <c r="AH395" i="41" s="1"/>
  <c r="L340" i="41"/>
  <c r="L345" i="41"/>
  <c r="K354" i="41"/>
  <c r="AH354" i="41" s="1"/>
  <c r="AH358" i="41"/>
  <c r="C386" i="41"/>
  <c r="K395" i="41"/>
  <c r="AH394" i="41" s="1"/>
  <c r="AC406" i="41"/>
  <c r="D49" i="71"/>
  <c r="K49" i="71" s="1"/>
  <c r="K54" i="40"/>
  <c r="M829" i="40"/>
  <c r="D61" i="71"/>
  <c r="K61" i="71" s="1"/>
  <c r="C62" i="41"/>
  <c r="M860" i="40"/>
  <c r="D242" i="71"/>
  <c r="K242" i="71" s="1"/>
  <c r="K247" i="40"/>
  <c r="D375" i="71"/>
  <c r="K375" i="71" s="1"/>
  <c r="M883" i="40"/>
  <c r="AQ423" i="40"/>
  <c r="AR423" i="40" s="1"/>
  <c r="W423" i="40" s="1"/>
  <c r="J441" i="40"/>
  <c r="K441" i="40" s="1"/>
  <c r="J477" i="40"/>
  <c r="K477" i="40" s="1"/>
  <c r="AQ477" i="40"/>
  <c r="AR477" i="40" s="1"/>
  <c r="W477" i="40" s="1"/>
  <c r="Q508" i="40"/>
  <c r="P508" i="40" s="1"/>
  <c r="AQ519" i="40"/>
  <c r="AR519" i="40" s="1"/>
  <c r="W519" i="40" s="1"/>
  <c r="AQ567" i="40"/>
  <c r="AR567" i="40" s="1"/>
  <c r="W567" i="40" s="1"/>
  <c r="K676" i="40"/>
  <c r="K721" i="40"/>
  <c r="D735" i="71"/>
  <c r="N875" i="40"/>
  <c r="K741" i="40"/>
  <c r="N881" i="40"/>
  <c r="D777" i="71"/>
  <c r="M827" i="40"/>
  <c r="H848" i="40"/>
  <c r="J555" i="71"/>
  <c r="AQ555" i="71" s="1"/>
  <c r="AR555" i="71" s="1"/>
  <c r="W555" i="71" s="1"/>
  <c r="AH350" i="41"/>
  <c r="K350" i="41"/>
  <c r="K410" i="41" s="1"/>
  <c r="L359" i="41"/>
  <c r="L419" i="41" s="1"/>
  <c r="AC377" i="41"/>
  <c r="AH391" i="41"/>
  <c r="AE395" i="41"/>
  <c r="AC397" i="41"/>
  <c r="E846" i="40"/>
  <c r="K163" i="40"/>
  <c r="D272" i="71"/>
  <c r="K272" i="71" s="1"/>
  <c r="M865" i="40"/>
  <c r="K277" i="40"/>
  <c r="D378" i="71"/>
  <c r="K378" i="71" s="1"/>
  <c r="M886" i="40"/>
  <c r="C299" i="41"/>
  <c r="C422" i="41" s="1"/>
  <c r="P839" i="40"/>
  <c r="K573" i="40"/>
  <c r="D640" i="71"/>
  <c r="N859" i="40"/>
  <c r="D664" i="71"/>
  <c r="N863" i="40"/>
  <c r="K669" i="40"/>
  <c r="D782" i="71"/>
  <c r="N886" i="40"/>
  <c r="K415" i="41"/>
  <c r="AH415" i="41" s="1"/>
  <c r="AC371" i="41"/>
  <c r="AC379" i="41"/>
  <c r="AC383" i="41"/>
  <c r="AE389" i="41"/>
  <c r="AC410" i="41"/>
  <c r="AH410" i="41" s="1"/>
  <c r="E832" i="40"/>
  <c r="K79" i="40"/>
  <c r="E834" i="40"/>
  <c r="K91" i="40"/>
  <c r="M867" i="40"/>
  <c r="K289" i="40"/>
  <c r="D284" i="71"/>
  <c r="K284" i="71" s="1"/>
  <c r="M872" i="40"/>
  <c r="D310" i="71"/>
  <c r="K310" i="71" s="1"/>
  <c r="K316" i="40"/>
  <c r="D471" i="71"/>
  <c r="N830" i="40"/>
  <c r="K476" i="40"/>
  <c r="N840" i="40"/>
  <c r="J537" i="40"/>
  <c r="AQ537" i="40" s="1"/>
  <c r="AR537" i="40" s="1"/>
  <c r="W537" i="40" s="1"/>
  <c r="AW537" i="40"/>
  <c r="J573" i="40"/>
  <c r="AQ573" i="40" s="1"/>
  <c r="AR573" i="40" s="1"/>
  <c r="W573" i="40" s="1"/>
  <c r="AW573" i="40"/>
  <c r="D783" i="71"/>
  <c r="N887" i="40"/>
  <c r="AQ823" i="40"/>
  <c r="AR823" i="40" s="1"/>
  <c r="AQ836" i="40"/>
  <c r="AR836" i="40" s="1"/>
  <c r="AQ826" i="71"/>
  <c r="AR826" i="71" s="1"/>
  <c r="Q134" i="75"/>
  <c r="Q176" i="75"/>
  <c r="Q290" i="75"/>
  <c r="Q423" i="75"/>
  <c r="Q448" i="75"/>
  <c r="P448" i="75" s="1"/>
  <c r="Q509" i="75"/>
  <c r="P509" i="75" s="1"/>
  <c r="Q577" i="75"/>
  <c r="P577" i="75" s="1"/>
  <c r="Q757" i="75"/>
  <c r="Q777" i="75"/>
  <c r="Q13" i="75"/>
  <c r="Q237" i="75"/>
  <c r="Q565" i="75"/>
  <c r="P565" i="75" s="1"/>
  <c r="Q571" i="75"/>
  <c r="P571" i="75" s="1"/>
  <c r="Q658" i="75"/>
  <c r="Q692" i="75"/>
  <c r="P692" i="75" s="1"/>
  <c r="Q722" i="75"/>
  <c r="Q742" i="75"/>
  <c r="Q766" i="75"/>
  <c r="AH62" i="41"/>
  <c r="AH116" i="41"/>
  <c r="AH246" i="41"/>
  <c r="K310" i="41"/>
  <c r="AH310" i="41" s="1"/>
  <c r="AH320" i="41"/>
  <c r="K320" i="41"/>
  <c r="K383" i="41"/>
  <c r="K393" i="41"/>
  <c r="AH341" i="41"/>
  <c r="K401" i="41"/>
  <c r="L351" i="41"/>
  <c r="K411" i="41"/>
  <c r="AH411" i="41" s="1"/>
  <c r="L355" i="41"/>
  <c r="L415" i="41" s="1"/>
  <c r="C420" i="41"/>
  <c r="L360" i="41"/>
  <c r="L420" i="41" s="1"/>
  <c r="AC375" i="41"/>
  <c r="AC385" i="41"/>
  <c r="AE387" i="41"/>
  <c r="AC391" i="41"/>
  <c r="AC393" i="41"/>
  <c r="AC400" i="41"/>
  <c r="AC414" i="41"/>
  <c r="K97" i="40"/>
  <c r="E835" i="40"/>
  <c r="E848" i="40"/>
  <c r="K175" i="40"/>
  <c r="E879" i="40"/>
  <c r="K359" i="40"/>
  <c r="E881" i="40"/>
  <c r="K373" i="40"/>
  <c r="AQ471" i="40"/>
  <c r="AR471" i="40" s="1"/>
  <c r="W471" i="40" s="1"/>
  <c r="AQ489" i="40"/>
  <c r="AR489" i="40" s="1"/>
  <c r="W489" i="40" s="1"/>
  <c r="AB837" i="40"/>
  <c r="AM837" i="40" s="1"/>
  <c r="I837" i="40" s="1"/>
  <c r="D37" i="71"/>
  <c r="K37" i="71" s="1"/>
  <c r="Q129" i="75"/>
  <c r="Q682" i="75"/>
  <c r="Q67" i="75"/>
  <c r="Q151" i="75"/>
  <c r="Q193" i="75"/>
  <c r="Q272" i="75"/>
  <c r="AH110" i="41"/>
  <c r="Q164" i="75"/>
  <c r="P164" i="75" s="1"/>
  <c r="Q177" i="75"/>
  <c r="Q255" i="75"/>
  <c r="Q318" i="75"/>
  <c r="Q417" i="75"/>
  <c r="Q421" i="75"/>
  <c r="P421" i="75" s="1"/>
  <c r="Q442" i="75"/>
  <c r="Q449" i="75"/>
  <c r="P449" i="75" s="1"/>
  <c r="Q468" i="75"/>
  <c r="P468" i="75" s="1"/>
  <c r="Q471" i="75"/>
  <c r="Q475" i="75"/>
  <c r="Q510" i="75"/>
  <c r="Q538" i="75"/>
  <c r="Q552" i="75"/>
  <c r="Q555" i="75"/>
  <c r="Q592" i="75"/>
  <c r="Q599" i="75"/>
  <c r="Q606" i="75"/>
  <c r="P606" i="75" s="1"/>
  <c r="Q609" i="75"/>
  <c r="Q613" i="75"/>
  <c r="Q640" i="75"/>
  <c r="Q684" i="75"/>
  <c r="Q758" i="75"/>
  <c r="P758" i="75" s="1"/>
  <c r="C377" i="41"/>
  <c r="AH323" i="41"/>
  <c r="C387" i="41"/>
  <c r="L327" i="41"/>
  <c r="L387" i="41" s="1"/>
  <c r="C390" i="41"/>
  <c r="L330" i="41"/>
  <c r="L390" i="41" s="1"/>
  <c r="L346" i="41"/>
  <c r="AH355" i="41"/>
  <c r="AC389" i="41"/>
  <c r="K419" i="41"/>
  <c r="AH419" i="41" s="1"/>
  <c r="D67" i="71"/>
  <c r="K67" i="71" s="1"/>
  <c r="M830" i="40"/>
  <c r="K72" i="40"/>
  <c r="E849" i="40"/>
  <c r="K181" i="40"/>
  <c r="AQ495" i="40"/>
  <c r="AR495" i="40" s="1"/>
  <c r="W495" i="40" s="1"/>
  <c r="N835" i="40"/>
  <c r="K506" i="40"/>
  <c r="N866" i="40"/>
  <c r="D682" i="71"/>
  <c r="K687" i="40"/>
  <c r="AQ824" i="40"/>
  <c r="AR824" i="40" s="1"/>
  <c r="J489" i="71"/>
  <c r="AQ489" i="71" s="1"/>
  <c r="AR489" i="71" s="1"/>
  <c r="W489" i="71" s="1"/>
  <c r="C116" i="41"/>
  <c r="J116" i="41" s="1"/>
  <c r="J121" i="41" s="1"/>
  <c r="K138" i="40"/>
  <c r="M841" i="40"/>
  <c r="D133" i="71"/>
  <c r="K133" i="71" s="1"/>
  <c r="Q689" i="75"/>
  <c r="P689" i="75" s="1"/>
  <c r="Q756" i="75"/>
  <c r="AH134" i="41"/>
  <c r="K386" i="41"/>
  <c r="AH385" i="41" s="1"/>
  <c r="Q420" i="75"/>
  <c r="P420" i="75" s="1"/>
  <c r="Q477" i="75"/>
  <c r="Q551" i="75"/>
  <c r="Q567" i="75"/>
  <c r="Q612" i="75"/>
  <c r="I258" i="41"/>
  <c r="AH258" i="41" s="1"/>
  <c r="C380" i="41"/>
  <c r="L333" i="41"/>
  <c r="L393" i="41" s="1"/>
  <c r="C393" i="41"/>
  <c r="Q22" i="75"/>
  <c r="Q38" i="75"/>
  <c r="Q55" i="75"/>
  <c r="Q39" i="75"/>
  <c r="Q43" i="75"/>
  <c r="Q68" i="75"/>
  <c r="Q85" i="75"/>
  <c r="Q123" i="75"/>
  <c r="Q127" i="75"/>
  <c r="Q152" i="75"/>
  <c r="Q169" i="75"/>
  <c r="Q238" i="75"/>
  <c r="Q273" i="75"/>
  <c r="Q723" i="75"/>
  <c r="Q767" i="75"/>
  <c r="P767" i="75" s="1"/>
  <c r="I38" i="41"/>
  <c r="J38" i="41" s="1"/>
  <c r="C98" i="41"/>
  <c r="AH170" i="41"/>
  <c r="C371" i="41"/>
  <c r="C381" i="41"/>
  <c r="AH327" i="41"/>
  <c r="K327" i="41"/>
  <c r="K406" i="41"/>
  <c r="L356" i="41"/>
  <c r="AC417" i="41"/>
  <c r="Q689" i="40"/>
  <c r="Q678" i="40"/>
  <c r="P678" i="40" s="1"/>
  <c r="Q747" i="40"/>
  <c r="Q729" i="40"/>
  <c r="Q658" i="40"/>
  <c r="P658" i="40" s="1"/>
  <c r="Q746" i="40"/>
  <c r="Q603" i="40"/>
  <c r="Q592" i="40"/>
  <c r="Q683" i="40"/>
  <c r="P683" i="40" s="1"/>
  <c r="Q694" i="40"/>
  <c r="Q744" i="40"/>
  <c r="Q659" i="40"/>
  <c r="P659" i="40" s="1"/>
  <c r="Q634" i="40"/>
  <c r="Q612" i="40"/>
  <c r="Q558" i="40"/>
  <c r="Q531" i="40"/>
  <c r="Q474" i="40"/>
  <c r="Q85" i="40"/>
  <c r="Q14" i="40"/>
  <c r="Q561" i="40"/>
  <c r="P561" i="40" s="1"/>
  <c r="Q550" i="40"/>
  <c r="Q527" i="40"/>
  <c r="Q481" i="40"/>
  <c r="Q477" i="40"/>
  <c r="P477" i="40" s="1"/>
  <c r="Q441" i="40"/>
  <c r="P441" i="40" s="1"/>
  <c r="Q430" i="40"/>
  <c r="P430" i="40" s="1"/>
  <c r="Q360" i="40"/>
  <c r="Q317" i="40"/>
  <c r="Q303" i="40"/>
  <c r="P303" i="40" s="1"/>
  <c r="Q255" i="40"/>
  <c r="Q151" i="40"/>
  <c r="Q67" i="40"/>
  <c r="Q611" i="40"/>
  <c r="Q567" i="40"/>
  <c r="P567" i="40" s="1"/>
  <c r="Q557" i="40"/>
  <c r="Q534" i="40"/>
  <c r="P534" i="40" s="1"/>
  <c r="Q507" i="40"/>
  <c r="P507" i="40" s="1"/>
  <c r="Q473" i="40"/>
  <c r="Q437" i="40"/>
  <c r="Q340" i="40"/>
  <c r="Q133" i="40"/>
  <c r="Q573" i="40"/>
  <c r="Q537" i="40"/>
  <c r="Q526" i="40"/>
  <c r="Q480" i="40"/>
  <c r="Q444" i="40"/>
  <c r="Q417" i="40"/>
  <c r="Q278" i="40"/>
  <c r="Q273" i="40"/>
  <c r="Q236" i="40"/>
  <c r="Q231" i="40"/>
  <c r="Q199" i="40"/>
  <c r="Q128" i="40"/>
  <c r="Q31" i="40"/>
  <c r="Q684" i="40"/>
  <c r="Q610" i="40"/>
  <c r="Q556" i="40"/>
  <c r="P556" i="40" s="1"/>
  <c r="Q533" i="40"/>
  <c r="P533" i="40" s="1"/>
  <c r="Q472" i="40"/>
  <c r="Q447" i="40"/>
  <c r="Q436" i="40"/>
  <c r="Q339" i="40"/>
  <c r="Q13" i="40"/>
  <c r="Q540" i="40"/>
  <c r="Q479" i="40"/>
  <c r="Q443" i="40"/>
  <c r="Q359" i="40"/>
  <c r="Q254" i="40"/>
  <c r="Q724" i="40"/>
  <c r="Q711" i="40"/>
  <c r="Q680" i="40"/>
  <c r="Q583" i="40"/>
  <c r="Q579" i="40"/>
  <c r="P579" i="40" s="1"/>
  <c r="Q532" i="40"/>
  <c r="Q509" i="40"/>
  <c r="Q459" i="40"/>
  <c r="Q427" i="40"/>
  <c r="Q423" i="40"/>
  <c r="P423" i="40" s="1"/>
  <c r="Q353" i="40"/>
  <c r="Q145" i="40"/>
  <c r="Q61" i="40"/>
  <c r="Q761" i="40"/>
  <c r="Q640" i="40"/>
  <c r="Q636" i="40"/>
  <c r="Q539" i="40"/>
  <c r="Q489" i="40"/>
  <c r="Q478" i="40"/>
  <c r="P478" i="40" s="1"/>
  <c r="Q442" i="40"/>
  <c r="Q419" i="40"/>
  <c r="Q272" i="40"/>
  <c r="Q230" i="40"/>
  <c r="Q127" i="40"/>
  <c r="Q682" i="40"/>
  <c r="Q598" i="40"/>
  <c r="Q581" i="40"/>
  <c r="P581" i="40" s="1"/>
  <c r="Q448" i="40"/>
  <c r="Q425" i="40"/>
  <c r="Q352" i="40"/>
  <c r="Q86" i="40"/>
  <c r="Q73" i="40"/>
  <c r="Q677" i="40"/>
  <c r="Q609" i="40"/>
  <c r="Q552" i="40"/>
  <c r="Q525" i="40"/>
  <c r="Q491" i="40"/>
  <c r="P491" i="40" s="1"/>
  <c r="Q318" i="40"/>
  <c r="Q304" i="40"/>
  <c r="Q68" i="40"/>
  <c r="Q55" i="40"/>
  <c r="Q745" i="40"/>
  <c r="Q660" i="40"/>
  <c r="Q613" i="40"/>
  <c r="Q580" i="40"/>
  <c r="Q555" i="40"/>
  <c r="P555" i="40" s="1"/>
  <c r="Q475" i="40"/>
  <c r="Q471" i="40"/>
  <c r="Q435" i="40"/>
  <c r="P435" i="40" s="1"/>
  <c r="Q424" i="40"/>
  <c r="P424" i="40" s="1"/>
  <c r="Q205" i="40"/>
  <c r="Q121" i="40"/>
  <c r="Q37" i="40"/>
  <c r="Q175" i="40"/>
  <c r="K404" i="40"/>
  <c r="Q426" i="40"/>
  <c r="Q490" i="40"/>
  <c r="J615" i="40"/>
  <c r="AQ615" i="40" s="1"/>
  <c r="AR615" i="40" s="1"/>
  <c r="W615" i="40" s="1"/>
  <c r="K707" i="40"/>
  <c r="K770" i="40"/>
  <c r="AM886" i="40"/>
  <c r="I886" i="40" s="1"/>
  <c r="J886" i="40" s="1"/>
  <c r="Q74" i="75"/>
  <c r="Q133" i="75"/>
  <c r="Q694" i="75"/>
  <c r="AH152" i="41"/>
  <c r="Q359" i="75"/>
  <c r="Q122" i="75"/>
  <c r="Q135" i="75"/>
  <c r="Q256" i="75"/>
  <c r="Q278" i="75"/>
  <c r="Q291" i="75"/>
  <c r="Q319" i="75"/>
  <c r="Q360" i="75"/>
  <c r="Q385" i="75"/>
  <c r="Q436" i="75"/>
  <c r="Q443" i="75"/>
  <c r="P443" i="75" s="1"/>
  <c r="Q450" i="75"/>
  <c r="P450" i="75" s="1"/>
  <c r="Q465" i="75"/>
  <c r="Q490" i="75"/>
  <c r="Q507" i="75"/>
  <c r="Q511" i="75"/>
  <c r="Q532" i="75"/>
  <c r="Q539" i="75"/>
  <c r="Q549" i="75"/>
  <c r="Q593" i="75"/>
  <c r="P593" i="75" s="1"/>
  <c r="Q603" i="75"/>
  <c r="Q607" i="75"/>
  <c r="P607" i="75" s="1"/>
  <c r="Q638" i="75"/>
  <c r="P638" i="75" s="1"/>
  <c r="Q685" i="75"/>
  <c r="Q688" i="75"/>
  <c r="P688" i="75" s="1"/>
  <c r="Q695" i="75"/>
  <c r="J74" i="41"/>
  <c r="J79" i="41" s="1"/>
  <c r="AH122" i="41"/>
  <c r="I283" i="41"/>
  <c r="AH283" i="41" s="1"/>
  <c r="K371" i="41"/>
  <c r="K317" i="41"/>
  <c r="AH316" i="41" s="1"/>
  <c r="AH317" i="41"/>
  <c r="AH330" i="41"/>
  <c r="L334" i="41"/>
  <c r="K402" i="41"/>
  <c r="AH342" i="41"/>
  <c r="AH356" i="41"/>
  <c r="AC403" i="41"/>
  <c r="AH403" i="41" s="1"/>
  <c r="AC408" i="41"/>
  <c r="AH408" i="41" s="1"/>
  <c r="AC421" i="41"/>
  <c r="AH421" i="41" s="1"/>
  <c r="E821" i="40"/>
  <c r="K13" i="40"/>
  <c r="J525" i="40"/>
  <c r="K525" i="40" s="1"/>
  <c r="AQ531" i="40"/>
  <c r="AR531" i="40" s="1"/>
  <c r="W531" i="40" s="1"/>
  <c r="Q695" i="40"/>
  <c r="P695" i="40" s="1"/>
  <c r="D763" i="71"/>
  <c r="K769" i="40"/>
  <c r="N879" i="40"/>
  <c r="D778" i="71"/>
  <c r="N882" i="40"/>
  <c r="AM831" i="40"/>
  <c r="I831" i="40" s="1"/>
  <c r="K700" i="40"/>
  <c r="J789" i="40"/>
  <c r="K789" i="40" s="1"/>
  <c r="J847" i="40"/>
  <c r="AQ847" i="40" s="1"/>
  <c r="AR847" i="40" s="1"/>
  <c r="AM855" i="40"/>
  <c r="I855" i="40" s="1"/>
  <c r="J855" i="40" s="1"/>
  <c r="AM821" i="71"/>
  <c r="I821" i="71" s="1"/>
  <c r="J846" i="71"/>
  <c r="AQ846" i="71" s="1"/>
  <c r="AR846" i="71" s="1"/>
  <c r="AM849" i="71"/>
  <c r="I849" i="71" s="1"/>
  <c r="AM876" i="71"/>
  <c r="I876" i="71" s="1"/>
  <c r="J876" i="71" s="1"/>
  <c r="I176" i="41"/>
  <c r="J176" i="41" s="1"/>
  <c r="I189" i="41"/>
  <c r="K400" i="41" s="1"/>
  <c r="P840" i="40"/>
  <c r="P866" i="40"/>
  <c r="P893" i="40"/>
  <c r="AM851" i="40"/>
  <c r="I851" i="40" s="1"/>
  <c r="E852" i="40"/>
  <c r="AM853" i="40"/>
  <c r="I853" i="40" s="1"/>
  <c r="J459" i="71"/>
  <c r="AQ459" i="71" s="1"/>
  <c r="AR459" i="71" s="1"/>
  <c r="W459" i="71" s="1"/>
  <c r="J495" i="71"/>
  <c r="AQ495" i="71" s="1"/>
  <c r="AR495" i="71" s="1"/>
  <c r="W495" i="71" s="1"/>
  <c r="AW495" i="71"/>
  <c r="AQ513" i="71"/>
  <c r="AR513" i="71" s="1"/>
  <c r="W513" i="71" s="1"/>
  <c r="J591" i="71"/>
  <c r="AQ591" i="71" s="1"/>
  <c r="AR591" i="71" s="1"/>
  <c r="W591" i="71" s="1"/>
  <c r="AQ627" i="71"/>
  <c r="AR627" i="71" s="1"/>
  <c r="W627" i="71" s="1"/>
  <c r="J829" i="71"/>
  <c r="AQ829" i="71" s="1"/>
  <c r="AR829" i="71" s="1"/>
  <c r="AQ837" i="71"/>
  <c r="AR837" i="71" s="1"/>
  <c r="K25" i="40"/>
  <c r="K109" i="40"/>
  <c r="K193" i="40"/>
  <c r="K324" i="40"/>
  <c r="K338" i="40"/>
  <c r="K395" i="40"/>
  <c r="J453" i="40"/>
  <c r="AQ453" i="40" s="1"/>
  <c r="AR453" i="40" s="1"/>
  <c r="W453" i="40" s="1"/>
  <c r="J489" i="40"/>
  <c r="K489" i="40" s="1"/>
  <c r="P845" i="40"/>
  <c r="J603" i="40"/>
  <c r="K603" i="40" s="1"/>
  <c r="J670" i="40"/>
  <c r="K670" i="40" s="1"/>
  <c r="J742" i="40"/>
  <c r="K742" i="40" s="1"/>
  <c r="J779" i="40"/>
  <c r="K779" i="40" s="1"/>
  <c r="H830" i="40"/>
  <c r="J830" i="40" s="1"/>
  <c r="AQ838" i="40"/>
  <c r="AR838" i="40" s="1"/>
  <c r="AB864" i="40"/>
  <c r="AM864" i="40" s="1"/>
  <c r="I864" i="40" s="1"/>
  <c r="J864" i="40" s="1"/>
  <c r="J872" i="40"/>
  <c r="H874" i="40"/>
  <c r="AB877" i="40"/>
  <c r="AM877" i="40" s="1"/>
  <c r="I877" i="40" s="1"/>
  <c r="J441" i="71"/>
  <c r="AQ441" i="71" s="1"/>
  <c r="AR441" i="71" s="1"/>
  <c r="W441" i="71" s="1"/>
  <c r="J531" i="73"/>
  <c r="AQ531" i="73"/>
  <c r="AR531" i="73" s="1"/>
  <c r="W531" i="73" s="1"/>
  <c r="J835" i="71"/>
  <c r="AQ835" i="71" s="1"/>
  <c r="AR835" i="71" s="1"/>
  <c r="J858" i="71"/>
  <c r="J471" i="72"/>
  <c r="AQ471" i="72" s="1"/>
  <c r="AR471" i="72" s="1"/>
  <c r="W471" i="72" s="1"/>
  <c r="AW501" i="40"/>
  <c r="AW591" i="40"/>
  <c r="P856" i="40"/>
  <c r="P859" i="40"/>
  <c r="K658" i="40"/>
  <c r="P874" i="40"/>
  <c r="P876" i="40"/>
  <c r="P894" i="40"/>
  <c r="J876" i="40"/>
  <c r="P843" i="71"/>
  <c r="P894" i="71"/>
  <c r="AM842" i="71"/>
  <c r="I842" i="71" s="1"/>
  <c r="AM882" i="71"/>
  <c r="I882" i="71" s="1"/>
  <c r="AE311" i="41"/>
  <c r="AE318" i="41"/>
  <c r="AE325" i="41"/>
  <c r="AE332" i="41"/>
  <c r="P823" i="40"/>
  <c r="P862" i="40"/>
  <c r="J794" i="40"/>
  <c r="K794" i="40" s="1"/>
  <c r="AM839" i="40"/>
  <c r="I839" i="40" s="1"/>
  <c r="AM858" i="40"/>
  <c r="I858" i="40" s="1"/>
  <c r="J858" i="40" s="1"/>
  <c r="AM865" i="40"/>
  <c r="I865" i="40" s="1"/>
  <c r="J865" i="40" s="1"/>
  <c r="AQ447" i="71"/>
  <c r="AR447" i="71" s="1"/>
  <c r="W447" i="71" s="1"/>
  <c r="J537" i="71"/>
  <c r="AQ537" i="71" s="1"/>
  <c r="AR537" i="71" s="1"/>
  <c r="W537" i="71" s="1"/>
  <c r="J597" i="71"/>
  <c r="AQ597" i="71" s="1"/>
  <c r="AR597" i="71" s="1"/>
  <c r="W597" i="71" s="1"/>
  <c r="AQ823" i="71"/>
  <c r="AR823" i="71" s="1"/>
  <c r="J827" i="71"/>
  <c r="AQ827" i="71" s="1"/>
  <c r="AR827" i="71" s="1"/>
  <c r="AQ830" i="71"/>
  <c r="AR830" i="71" s="1"/>
  <c r="J884" i="71"/>
  <c r="J447" i="73"/>
  <c r="AW447" i="73"/>
  <c r="K236" i="40"/>
  <c r="K278" i="40"/>
  <c r="K379" i="40"/>
  <c r="P838" i="40"/>
  <c r="P852" i="40"/>
  <c r="P867" i="40"/>
  <c r="K749" i="40"/>
  <c r="J799" i="40"/>
  <c r="K799" i="40" s="1"/>
  <c r="H844" i="40"/>
  <c r="AM854" i="40"/>
  <c r="I854" i="40" s="1"/>
  <c r="J854" i="40" s="1"/>
  <c r="AM874" i="40"/>
  <c r="I874" i="40" s="1"/>
  <c r="AM878" i="40"/>
  <c r="I878" i="40" s="1"/>
  <c r="J878" i="40" s="1"/>
  <c r="AM897" i="40"/>
  <c r="I897" i="40" s="1"/>
  <c r="J897" i="40" s="1"/>
  <c r="P854" i="71"/>
  <c r="J640" i="71"/>
  <c r="J848" i="71"/>
  <c r="AQ848" i="71" s="1"/>
  <c r="AR848" i="71" s="1"/>
  <c r="P833" i="40"/>
  <c r="J646" i="40"/>
  <c r="K646" i="40" s="1"/>
  <c r="P878" i="40"/>
  <c r="K780" i="40"/>
  <c r="P895" i="40"/>
  <c r="AM845" i="40"/>
  <c r="I845" i="40" s="1"/>
  <c r="J845" i="40" s="1"/>
  <c r="AM862" i="40"/>
  <c r="I862" i="40" s="1"/>
  <c r="J862" i="40" s="1"/>
  <c r="AM869" i="40"/>
  <c r="I869" i="40" s="1"/>
  <c r="J869" i="40" s="1"/>
  <c r="J875" i="40"/>
  <c r="AM895" i="40"/>
  <c r="I895" i="40" s="1"/>
  <c r="J895" i="40" s="1"/>
  <c r="J896" i="40"/>
  <c r="L18" i="71"/>
  <c r="J417" i="71"/>
  <c r="AQ417" i="71" s="1"/>
  <c r="AR417" i="71" s="1"/>
  <c r="W417" i="71" s="1"/>
  <c r="J423" i="71"/>
  <c r="AQ423" i="71" s="1"/>
  <c r="AR423" i="71" s="1"/>
  <c r="W423" i="71" s="1"/>
  <c r="J519" i="71"/>
  <c r="AQ519" i="71"/>
  <c r="AR519" i="71" s="1"/>
  <c r="W519" i="71" s="1"/>
  <c r="AQ573" i="71"/>
  <c r="AR573" i="71" s="1"/>
  <c r="W573" i="71" s="1"/>
  <c r="P859" i="71"/>
  <c r="J804" i="71"/>
  <c r="AQ804" i="71" s="1"/>
  <c r="AR804" i="71" s="1"/>
  <c r="AM825" i="71"/>
  <c r="I825" i="71" s="1"/>
  <c r="AM831" i="71"/>
  <c r="I831" i="71" s="1"/>
  <c r="J859" i="71"/>
  <c r="J555" i="72"/>
  <c r="AQ555" i="72" s="1"/>
  <c r="AR555" i="72" s="1"/>
  <c r="W555" i="72" s="1"/>
  <c r="K151" i="40"/>
  <c r="K260" i="40"/>
  <c r="K303" i="40"/>
  <c r="K317" i="40"/>
  <c r="K331" i="40"/>
  <c r="K345" i="40"/>
  <c r="K374" i="40"/>
  <c r="P828" i="40"/>
  <c r="P842" i="40"/>
  <c r="P848" i="40"/>
  <c r="P855" i="40"/>
  <c r="P865" i="40"/>
  <c r="J694" i="40"/>
  <c r="K694" i="40" s="1"/>
  <c r="K804" i="40"/>
  <c r="J483" i="71"/>
  <c r="AQ483" i="71" s="1"/>
  <c r="AR483" i="71" s="1"/>
  <c r="W483" i="71" s="1"/>
  <c r="J525" i="71"/>
  <c r="AQ525" i="71" s="1"/>
  <c r="AR525" i="71" s="1"/>
  <c r="W525" i="71" s="1"/>
  <c r="AQ789" i="71"/>
  <c r="AR789" i="71" s="1"/>
  <c r="J828" i="71"/>
  <c r="AQ828" i="71" s="1"/>
  <c r="AR828" i="71" s="1"/>
  <c r="AM843" i="71"/>
  <c r="I843" i="71" s="1"/>
  <c r="J849" i="71"/>
  <c r="J453" i="72"/>
  <c r="AQ453" i="72" s="1"/>
  <c r="AR453" i="72" s="1"/>
  <c r="W453" i="72" s="1"/>
  <c r="AW453" i="72"/>
  <c r="AQ513" i="72"/>
  <c r="AR513" i="72" s="1"/>
  <c r="W513" i="72" s="1"/>
  <c r="J513" i="72"/>
  <c r="K85" i="40"/>
  <c r="K169" i="40"/>
  <c r="K366" i="40"/>
  <c r="P837" i="40"/>
  <c r="P896" i="40"/>
  <c r="AM821" i="40"/>
  <c r="I821" i="40" s="1"/>
  <c r="AB826" i="40"/>
  <c r="AM826" i="40" s="1"/>
  <c r="I826" i="40" s="1"/>
  <c r="H837" i="40"/>
  <c r="J849" i="40"/>
  <c r="AQ849" i="40" s="1"/>
  <c r="AR849" i="40" s="1"/>
  <c r="H851" i="40"/>
  <c r="AB859" i="40"/>
  <c r="AM859" i="40" s="1"/>
  <c r="I859" i="40" s="1"/>
  <c r="J859" i="40" s="1"/>
  <c r="AB866" i="40"/>
  <c r="AM866" i="40" s="1"/>
  <c r="I866" i="40" s="1"/>
  <c r="J866" i="40" s="1"/>
  <c r="AM893" i="40"/>
  <c r="I893" i="40" s="1"/>
  <c r="J893" i="40" s="1"/>
  <c r="J543" i="71"/>
  <c r="AQ543" i="71"/>
  <c r="AR543" i="71" s="1"/>
  <c r="W543" i="71" s="1"/>
  <c r="J714" i="71"/>
  <c r="J821" i="71"/>
  <c r="J853" i="71"/>
  <c r="AQ853" i="71" s="1"/>
  <c r="AR853" i="71" s="1"/>
  <c r="AM863" i="71"/>
  <c r="I863" i="71" s="1"/>
  <c r="J863" i="71" s="1"/>
  <c r="J441" i="72"/>
  <c r="AQ441" i="72" s="1"/>
  <c r="AR441" i="72" s="1"/>
  <c r="W441" i="72" s="1"/>
  <c r="AQ573" i="72"/>
  <c r="AR573" i="72" s="1"/>
  <c r="W573" i="72" s="1"/>
  <c r="J573" i="72"/>
  <c r="P826" i="40"/>
  <c r="P851" i="40"/>
  <c r="P871" i="40"/>
  <c r="AQ804" i="40"/>
  <c r="AR804" i="40" s="1"/>
  <c r="K809" i="40"/>
  <c r="P897" i="40"/>
  <c r="H827" i="40"/>
  <c r="J827" i="40" s="1"/>
  <c r="AM830" i="40"/>
  <c r="I830" i="40" s="1"/>
  <c r="J833" i="40"/>
  <c r="AQ833" i="40" s="1"/>
  <c r="AR833" i="40" s="1"/>
  <c r="AM848" i="40"/>
  <c r="I848" i="40" s="1"/>
  <c r="AM852" i="40"/>
  <c r="I852" i="40" s="1"/>
  <c r="J852" i="40" s="1"/>
  <c r="J873" i="40"/>
  <c r="J877" i="40"/>
  <c r="AQ621" i="71"/>
  <c r="AR621" i="71" s="1"/>
  <c r="W621" i="71" s="1"/>
  <c r="J646" i="71"/>
  <c r="AB836" i="71"/>
  <c r="AM836" i="71" s="1"/>
  <c r="I836" i="71" s="1"/>
  <c r="J836" i="71" s="1"/>
  <c r="P847" i="40"/>
  <c r="P858" i="40"/>
  <c r="P860" i="40"/>
  <c r="P868" i="40"/>
  <c r="AM835" i="40"/>
  <c r="I835" i="40" s="1"/>
  <c r="AB840" i="40"/>
  <c r="AM840" i="40" s="1"/>
  <c r="I840" i="40" s="1"/>
  <c r="J840" i="40" s="1"/>
  <c r="H841" i="40"/>
  <c r="J841" i="40" s="1"/>
  <c r="AQ841" i="40" s="1"/>
  <c r="AR841" i="40" s="1"/>
  <c r="AM842" i="40"/>
  <c r="I842" i="40" s="1"/>
  <c r="J842" i="40" s="1"/>
  <c r="AM844" i="40"/>
  <c r="I844" i="40" s="1"/>
  <c r="AM846" i="40"/>
  <c r="I846" i="40" s="1"/>
  <c r="J846" i="40" s="1"/>
  <c r="AB863" i="40"/>
  <c r="AM863" i="40" s="1"/>
  <c r="I863" i="40" s="1"/>
  <c r="J863" i="40" s="1"/>
  <c r="AB871" i="40"/>
  <c r="AM871" i="40" s="1"/>
  <c r="I871" i="40" s="1"/>
  <c r="J871" i="40" s="1"/>
  <c r="J477" i="71"/>
  <c r="AQ477" i="71" s="1"/>
  <c r="AR477" i="71" s="1"/>
  <c r="W477" i="71" s="1"/>
  <c r="J507" i="71"/>
  <c r="AQ507" i="71" s="1"/>
  <c r="AR507" i="71" s="1"/>
  <c r="W507" i="71" s="1"/>
  <c r="AW507" i="71"/>
  <c r="P854" i="40"/>
  <c r="J822" i="40"/>
  <c r="AQ822" i="40" s="1"/>
  <c r="AR822" i="40" s="1"/>
  <c r="J843" i="40"/>
  <c r="AQ843" i="40" s="1"/>
  <c r="AR843" i="40" s="1"/>
  <c r="J856" i="40"/>
  <c r="AQ856" i="40" s="1"/>
  <c r="AR856" i="40" s="1"/>
  <c r="J567" i="71"/>
  <c r="AQ567" i="71" s="1"/>
  <c r="AR567" i="71" s="1"/>
  <c r="W567" i="71" s="1"/>
  <c r="H822" i="71"/>
  <c r="J822" i="71" s="1"/>
  <c r="AQ822" i="71" s="1"/>
  <c r="AR822" i="71" s="1"/>
  <c r="AM840" i="71"/>
  <c r="I840" i="71" s="1"/>
  <c r="J840" i="71" s="1"/>
  <c r="J860" i="71"/>
  <c r="Q38" i="71"/>
  <c r="Q67" i="71"/>
  <c r="Q236" i="71"/>
  <c r="Q417" i="71"/>
  <c r="P417" i="71" s="1"/>
  <c r="Q437" i="71"/>
  <c r="Q479" i="71"/>
  <c r="P833" i="71"/>
  <c r="Q533" i="71"/>
  <c r="Q537" i="71"/>
  <c r="J735" i="71"/>
  <c r="P876" i="71"/>
  <c r="AM833" i="71"/>
  <c r="I833" i="71" s="1"/>
  <c r="J844" i="71"/>
  <c r="AQ844" i="71" s="1"/>
  <c r="AR844" i="71" s="1"/>
  <c r="Q193" i="72"/>
  <c r="Q426" i="72"/>
  <c r="P426" i="72" s="1"/>
  <c r="Q533" i="72"/>
  <c r="P533" i="72" s="1"/>
  <c r="Q557" i="72"/>
  <c r="AQ567" i="72"/>
  <c r="AR567" i="72" s="1"/>
  <c r="W567" i="72" s="1"/>
  <c r="J567" i="72"/>
  <c r="J543" i="74"/>
  <c r="AQ543" i="74" s="1"/>
  <c r="AR543" i="74" s="1"/>
  <c r="W543" i="74" s="1"/>
  <c r="Q612" i="71"/>
  <c r="Q598" i="71"/>
  <c r="Q573" i="71"/>
  <c r="Q561" i="71"/>
  <c r="P561" i="71" s="1"/>
  <c r="Q558" i="71"/>
  <c r="Q551" i="71"/>
  <c r="Q610" i="71"/>
  <c r="Q55" i="71"/>
  <c r="Q254" i="71"/>
  <c r="Q360" i="71"/>
  <c r="Q430" i="71"/>
  <c r="P430" i="71" s="1"/>
  <c r="Q441" i="71"/>
  <c r="Q445" i="71"/>
  <c r="P828" i="71"/>
  <c r="Q472" i="71"/>
  <c r="P841" i="71"/>
  <c r="J549" i="71"/>
  <c r="AQ549" i="71" s="1"/>
  <c r="AR549" i="71" s="1"/>
  <c r="W549" i="71" s="1"/>
  <c r="Q552" i="71"/>
  <c r="P848" i="71"/>
  <c r="Q609" i="71"/>
  <c r="AW615" i="71"/>
  <c r="P856" i="71"/>
  <c r="J688" i="71"/>
  <c r="P897" i="71"/>
  <c r="J837" i="71"/>
  <c r="AM855" i="71"/>
  <c r="I855" i="71" s="1"/>
  <c r="J855" i="71" s="1"/>
  <c r="J873" i="72"/>
  <c r="Q31" i="71"/>
  <c r="Q128" i="71"/>
  <c r="J435" i="71"/>
  <c r="AQ435" i="71" s="1"/>
  <c r="AR435" i="71" s="1"/>
  <c r="W435" i="71" s="1"/>
  <c r="Q438" i="71"/>
  <c r="Q526" i="71"/>
  <c r="AQ531" i="71"/>
  <c r="AR531" i="71" s="1"/>
  <c r="W531" i="71" s="1"/>
  <c r="Q534" i="71"/>
  <c r="P534" i="71" s="1"/>
  <c r="P879" i="71"/>
  <c r="J794" i="71"/>
  <c r="AQ794" i="71" s="1"/>
  <c r="AR794" i="71" s="1"/>
  <c r="J823" i="71"/>
  <c r="H873" i="71"/>
  <c r="AM896" i="71"/>
  <c r="I896" i="71" s="1"/>
  <c r="Q290" i="72"/>
  <c r="J447" i="72"/>
  <c r="AQ447" i="72" s="1"/>
  <c r="AR447" i="72" s="1"/>
  <c r="W447" i="72" s="1"/>
  <c r="Q121" i="71"/>
  <c r="Q145" i="71"/>
  <c r="Q237" i="71"/>
  <c r="Q272" i="71"/>
  <c r="Q352" i="71"/>
  <c r="Q439" i="71"/>
  <c r="Q527" i="71"/>
  <c r="Q535" i="71"/>
  <c r="P535" i="71" s="1"/>
  <c r="Q549" i="71"/>
  <c r="AW627" i="71"/>
  <c r="P867" i="71"/>
  <c r="J782" i="71"/>
  <c r="H886" i="71"/>
  <c r="Q256" i="72"/>
  <c r="Q603" i="72"/>
  <c r="J609" i="72"/>
  <c r="AQ609" i="72" s="1"/>
  <c r="AR609" i="72" s="1"/>
  <c r="W609" i="72" s="1"/>
  <c r="AW609" i="72"/>
  <c r="AQ856" i="72"/>
  <c r="AR856" i="72" s="1"/>
  <c r="Q68" i="71"/>
  <c r="Q133" i="71"/>
  <c r="Q199" i="71"/>
  <c r="Q424" i="71"/>
  <c r="Q432" i="71"/>
  <c r="Q435" i="71"/>
  <c r="J465" i="71"/>
  <c r="AQ465" i="71" s="1"/>
  <c r="AR465" i="71" s="1"/>
  <c r="W465" i="71" s="1"/>
  <c r="Q477" i="71"/>
  <c r="Q490" i="71"/>
  <c r="Q603" i="71"/>
  <c r="P869" i="71"/>
  <c r="P875" i="71"/>
  <c r="J770" i="71"/>
  <c r="AB845" i="71"/>
  <c r="AM845" i="71" s="1"/>
  <c r="I845" i="71" s="1"/>
  <c r="J845" i="71" s="1"/>
  <c r="AB883" i="71"/>
  <c r="AM883" i="71" s="1"/>
  <c r="I883" i="71" s="1"/>
  <c r="J883" i="71" s="1"/>
  <c r="AQ435" i="72"/>
  <c r="AR435" i="72" s="1"/>
  <c r="W435" i="72" s="1"/>
  <c r="J597" i="72"/>
  <c r="AQ597" i="72" s="1"/>
  <c r="AR597" i="72" s="1"/>
  <c r="W597" i="72" s="1"/>
  <c r="Q187" i="71"/>
  <c r="Q255" i="71"/>
  <c r="Q290" i="71"/>
  <c r="Q317" i="71"/>
  <c r="J453" i="71"/>
  <c r="AQ453" i="71" s="1"/>
  <c r="AR453" i="71" s="1"/>
  <c r="W453" i="71" s="1"/>
  <c r="Q528" i="71"/>
  <c r="Q531" i="71"/>
  <c r="Q538" i="71"/>
  <c r="J561" i="71"/>
  <c r="AQ561" i="71" s="1"/>
  <c r="AR561" i="71" s="1"/>
  <c r="W561" i="71" s="1"/>
  <c r="P847" i="71"/>
  <c r="AQ585" i="71"/>
  <c r="AR585" i="71" s="1"/>
  <c r="W585" i="71" s="1"/>
  <c r="Q599" i="71"/>
  <c r="P855" i="71"/>
  <c r="P878" i="71"/>
  <c r="J862" i="71"/>
  <c r="AM879" i="71"/>
  <c r="I879" i="71" s="1"/>
  <c r="J879" i="71" s="1"/>
  <c r="AM885" i="71"/>
  <c r="I885" i="71" s="1"/>
  <c r="J885" i="71" s="1"/>
  <c r="Q85" i="71"/>
  <c r="Q175" i="71"/>
  <c r="Q425" i="71"/>
  <c r="P425" i="71" s="1"/>
  <c r="Q448" i="71"/>
  <c r="Q471" i="71"/>
  <c r="AW513" i="71"/>
  <c r="P840" i="71"/>
  <c r="Q580" i="71"/>
  <c r="AB824" i="71"/>
  <c r="AM824" i="71" s="1"/>
  <c r="I824" i="71" s="1"/>
  <c r="AB838" i="71"/>
  <c r="AM838" i="71" s="1"/>
  <c r="I838" i="71" s="1"/>
  <c r="J838" i="71" s="1"/>
  <c r="AM841" i="71"/>
  <c r="I841" i="71" s="1"/>
  <c r="J841" i="71" s="1"/>
  <c r="AM854" i="71"/>
  <c r="I854" i="71" s="1"/>
  <c r="Q105" i="72"/>
  <c r="Q291" i="72"/>
  <c r="Q13" i="71"/>
  <c r="Q61" i="71"/>
  <c r="Q73" i="71"/>
  <c r="Q122" i="71"/>
  <c r="Q273" i="71"/>
  <c r="Q353" i="71"/>
  <c r="Q418" i="71"/>
  <c r="Q429" i="71"/>
  <c r="P429" i="71" s="1"/>
  <c r="Q539" i="71"/>
  <c r="J694" i="71"/>
  <c r="J707" i="71"/>
  <c r="AM834" i="71"/>
  <c r="I834" i="71" s="1"/>
  <c r="AM867" i="71"/>
  <c r="I867" i="71" s="1"/>
  <c r="J867" i="71" s="1"/>
  <c r="AM875" i="71"/>
  <c r="I875" i="71" s="1"/>
  <c r="J875" i="71" s="1"/>
  <c r="AM877" i="71"/>
  <c r="I877" i="71" s="1"/>
  <c r="J877" i="71" s="1"/>
  <c r="H878" i="71"/>
  <c r="J878" i="71" s="1"/>
  <c r="Q766" i="72"/>
  <c r="P766" i="72" s="1"/>
  <c r="Q742" i="72"/>
  <c r="Q722" i="72"/>
  <c r="Q658" i="72"/>
  <c r="Q559" i="72"/>
  <c r="P559" i="72" s="1"/>
  <c r="Q555" i="72"/>
  <c r="Q552" i="72"/>
  <c r="Q538" i="72"/>
  <c r="Q510" i="72"/>
  <c r="Q471" i="72"/>
  <c r="Q442" i="72"/>
  <c r="Q417" i="72"/>
  <c r="Q254" i="72"/>
  <c r="Q68" i="72"/>
  <c r="Q31" i="72"/>
  <c r="Q757" i="72"/>
  <c r="Q683" i="72"/>
  <c r="Q676" i="72"/>
  <c r="Q636" i="72"/>
  <c r="Q612" i="72"/>
  <c r="Q598" i="72"/>
  <c r="Q573" i="72"/>
  <c r="Q236" i="72"/>
  <c r="Q128" i="72"/>
  <c r="Q104" i="72"/>
  <c r="Q765" i="72"/>
  <c r="Q694" i="72"/>
  <c r="Q558" i="72"/>
  <c r="P558" i="72" s="1"/>
  <c r="Q551" i="72"/>
  <c r="Q509" i="72"/>
  <c r="Q477" i="72"/>
  <c r="Q474" i="72"/>
  <c r="Q467" i="72"/>
  <c r="Q448" i="72"/>
  <c r="P448" i="72" s="1"/>
  <c r="Q427" i="72"/>
  <c r="Q423" i="72"/>
  <c r="Q319" i="72"/>
  <c r="Q279" i="72"/>
  <c r="Q749" i="72"/>
  <c r="Q746" i="72"/>
  <c r="Q729" i="72"/>
  <c r="Q635" i="72"/>
  <c r="Q764" i="72"/>
  <c r="Q745" i="72"/>
  <c r="Q721" i="72"/>
  <c r="Q698" i="72"/>
  <c r="Q610" i="72"/>
  <c r="Q575" i="72"/>
  <c r="Q340" i="72"/>
  <c r="Q756" i="72"/>
  <c r="Q709" i="72"/>
  <c r="Q682" i="72"/>
  <c r="Q679" i="72"/>
  <c r="Q642" i="72"/>
  <c r="Q556" i="72"/>
  <c r="Q531" i="72"/>
  <c r="Q489" i="72"/>
  <c r="Q479" i="72"/>
  <c r="P479" i="72" s="1"/>
  <c r="Q472" i="72"/>
  <c r="Q439" i="72"/>
  <c r="P439" i="72" s="1"/>
  <c r="Q435" i="72"/>
  <c r="Q432" i="72"/>
  <c r="P432" i="72" s="1"/>
  <c r="Q425" i="72"/>
  <c r="P425" i="72" s="1"/>
  <c r="Q418" i="72"/>
  <c r="Q353" i="72"/>
  <c r="Q278" i="72"/>
  <c r="Q200" i="72"/>
  <c r="Q151" i="72"/>
  <c r="Q127" i="72"/>
  <c r="Q74" i="72"/>
  <c r="Q25" i="72"/>
  <c r="Q21" i="72"/>
  <c r="Q744" i="72"/>
  <c r="Q697" i="72"/>
  <c r="P697" i="72" s="1"/>
  <c r="Q660" i="72"/>
  <c r="Q595" i="72"/>
  <c r="Q591" i="72"/>
  <c r="Q574" i="72"/>
  <c r="Q728" i="72"/>
  <c r="Q725" i="72"/>
  <c r="Q708" i="72"/>
  <c r="Q678" i="72"/>
  <c r="Q634" i="72"/>
  <c r="Q537" i="72"/>
  <c r="Q534" i="72"/>
  <c r="P534" i="72" s="1"/>
  <c r="Q527" i="72"/>
  <c r="Q478" i="72"/>
  <c r="Q441" i="72"/>
  <c r="Q438" i="72"/>
  <c r="Q431" i="72"/>
  <c r="Q424" i="72"/>
  <c r="Q317" i="72"/>
  <c r="Q273" i="72"/>
  <c r="Q134" i="72"/>
  <c r="Q37" i="72"/>
  <c r="Q20" i="72"/>
  <c r="Q763" i="72"/>
  <c r="Q743" i="72"/>
  <c r="Q696" i="72"/>
  <c r="Q659" i="72"/>
  <c r="Q597" i="72"/>
  <c r="Q594" i="72"/>
  <c r="Q580" i="72"/>
  <c r="P580" i="72" s="1"/>
  <c r="Q759" i="72"/>
  <c r="Q695" i="72"/>
  <c r="Q767" i="72"/>
  <c r="P767" i="72" s="1"/>
  <c r="Q723" i="72"/>
  <c r="Q613" i="72"/>
  <c r="Q593" i="72"/>
  <c r="Q684" i="72"/>
  <c r="Q532" i="72"/>
  <c r="Q447" i="72"/>
  <c r="Q255" i="72"/>
  <c r="Q88" i="72"/>
  <c r="Q592" i="72"/>
  <c r="Q466" i="72"/>
  <c r="Q443" i="72"/>
  <c r="Q359" i="72"/>
  <c r="Q677" i="72"/>
  <c r="P677" i="72" s="1"/>
  <c r="Q611" i="72"/>
  <c r="Q550" i="72"/>
  <c r="Q429" i="72"/>
  <c r="P429" i="72" s="1"/>
  <c r="Q579" i="72"/>
  <c r="Q526" i="72"/>
  <c r="Q419" i="72"/>
  <c r="P419" i="72" s="1"/>
  <c r="Q13" i="72"/>
  <c r="Q437" i="72"/>
  <c r="Q352" i="72"/>
  <c r="Q230" i="72"/>
  <c r="Q205" i="72"/>
  <c r="Q145" i="72"/>
  <c r="Q122" i="72"/>
  <c r="Q86" i="72"/>
  <c r="Q758" i="72"/>
  <c r="Q549" i="72"/>
  <c r="Q465" i="72"/>
  <c r="Q176" i="72"/>
  <c r="Q540" i="72"/>
  <c r="Q436" i="72"/>
  <c r="Q609" i="72"/>
  <c r="Q508" i="72"/>
  <c r="Q491" i="72"/>
  <c r="Q473" i="72"/>
  <c r="Q339" i="72"/>
  <c r="Q238" i="72"/>
  <c r="Q724" i="72"/>
  <c r="Q640" i="72"/>
  <c r="Q539" i="72"/>
  <c r="Q525" i="72"/>
  <c r="Q361" i="72"/>
  <c r="Q199" i="72"/>
  <c r="Q121" i="72"/>
  <c r="Q85" i="72"/>
  <c r="Q67" i="72"/>
  <c r="Q599" i="72"/>
  <c r="Q490" i="72"/>
  <c r="Q430" i="72"/>
  <c r="P430" i="72" s="1"/>
  <c r="Q318" i="72"/>
  <c r="Q303" i="72"/>
  <c r="Q237" i="72"/>
  <c r="Q175" i="72"/>
  <c r="Q43" i="72"/>
  <c r="AQ417" i="72"/>
  <c r="AR417" i="72" s="1"/>
  <c r="W417" i="72" s="1"/>
  <c r="J826" i="72"/>
  <c r="Q37" i="71"/>
  <c r="Q305" i="71"/>
  <c r="Q426" i="71"/>
  <c r="P426" i="71" s="1"/>
  <c r="Q442" i="71"/>
  <c r="Q449" i="71"/>
  <c r="Q465" i="71"/>
  <c r="P835" i="71"/>
  <c r="Q525" i="71"/>
  <c r="Q592" i="71"/>
  <c r="J781" i="71"/>
  <c r="P895" i="71"/>
  <c r="AM847" i="71"/>
  <c r="I847" i="71" s="1"/>
  <c r="J847" i="71" s="1"/>
  <c r="AM856" i="71"/>
  <c r="I856" i="71" s="1"/>
  <c r="J872" i="71"/>
  <c r="AM895" i="71"/>
  <c r="I895" i="71" s="1"/>
  <c r="J895" i="71" s="1"/>
  <c r="AM897" i="71"/>
  <c r="I897" i="71" s="1"/>
  <c r="J897" i="71" s="1"/>
  <c r="Q32" i="72"/>
  <c r="Q38" i="72"/>
  <c r="Q169" i="72"/>
  <c r="Q419" i="71"/>
  <c r="Q540" i="71"/>
  <c r="AW549" i="71"/>
  <c r="Q557" i="71"/>
  <c r="P849" i="71"/>
  <c r="Q611" i="71"/>
  <c r="J851" i="71"/>
  <c r="AQ851" i="71" s="1"/>
  <c r="AR851" i="71" s="1"/>
  <c r="J864" i="71"/>
  <c r="AM865" i="71"/>
  <c r="I865" i="71" s="1"/>
  <c r="J865" i="71" s="1"/>
  <c r="AB869" i="71"/>
  <c r="AM869" i="71" s="1"/>
  <c r="I869" i="71" s="1"/>
  <c r="J869" i="71" s="1"/>
  <c r="J874" i="71"/>
  <c r="AM893" i="71"/>
  <c r="I893" i="71" s="1"/>
  <c r="J893" i="71" s="1"/>
  <c r="J896" i="71"/>
  <c r="Q69" i="72"/>
  <c r="Q133" i="72"/>
  <c r="Q360" i="72"/>
  <c r="H855" i="72"/>
  <c r="J855" i="72" s="1"/>
  <c r="Q103" i="71"/>
  <c r="Q193" i="71"/>
  <c r="Q205" i="71"/>
  <c r="Q423" i="71"/>
  <c r="Q436" i="71"/>
  <c r="Q459" i="71"/>
  <c r="Q478" i="71"/>
  <c r="Q489" i="71"/>
  <c r="Q532" i="71"/>
  <c r="Q541" i="71"/>
  <c r="P842" i="71"/>
  <c r="Q550" i="71"/>
  <c r="Q597" i="71"/>
  <c r="J609" i="71"/>
  <c r="AQ609" i="71" s="1"/>
  <c r="AR609" i="71" s="1"/>
  <c r="W609" i="71" s="1"/>
  <c r="P866" i="71"/>
  <c r="P893" i="71"/>
  <c r="H831" i="71"/>
  <c r="J881" i="71"/>
  <c r="AM886" i="71"/>
  <c r="I886" i="71" s="1"/>
  <c r="J894" i="71"/>
  <c r="Q231" i="72"/>
  <c r="AQ531" i="72"/>
  <c r="AR531" i="72" s="1"/>
  <c r="W531" i="72" s="1"/>
  <c r="J640" i="72"/>
  <c r="Q707" i="72"/>
  <c r="H834" i="72"/>
  <c r="J834" i="72" s="1"/>
  <c r="P847" i="72"/>
  <c r="AQ603" i="72"/>
  <c r="AR603" i="72" s="1"/>
  <c r="W603" i="72" s="1"/>
  <c r="P853" i="72"/>
  <c r="P880" i="72"/>
  <c r="AQ809" i="72"/>
  <c r="AR809" i="72" s="1"/>
  <c r="AM824" i="72"/>
  <c r="I824" i="72" s="1"/>
  <c r="AM837" i="72"/>
  <c r="I837" i="72" s="1"/>
  <c r="J837" i="72" s="1"/>
  <c r="AQ842" i="72"/>
  <c r="AR842" i="72" s="1"/>
  <c r="AM846" i="72"/>
  <c r="I846" i="72" s="1"/>
  <c r="J846" i="72" s="1"/>
  <c r="AM859" i="72"/>
  <c r="I859" i="72" s="1"/>
  <c r="J859" i="72" s="1"/>
  <c r="AM868" i="72"/>
  <c r="I868" i="72" s="1"/>
  <c r="J868" i="72" s="1"/>
  <c r="H882" i="71"/>
  <c r="P834" i="72"/>
  <c r="AQ585" i="72"/>
  <c r="AR585" i="72" s="1"/>
  <c r="W585" i="72" s="1"/>
  <c r="P850" i="72"/>
  <c r="P864" i="72"/>
  <c r="AM825" i="72"/>
  <c r="I825" i="72" s="1"/>
  <c r="J825" i="72" s="1"/>
  <c r="J835" i="72"/>
  <c r="AQ835" i="72" s="1"/>
  <c r="AR835" i="72" s="1"/>
  <c r="J856" i="72"/>
  <c r="AM885" i="72"/>
  <c r="I885" i="72" s="1"/>
  <c r="J885" i="72" s="1"/>
  <c r="P822" i="72"/>
  <c r="AQ459" i="72"/>
  <c r="AR459" i="72" s="1"/>
  <c r="W459" i="72" s="1"/>
  <c r="J465" i="72"/>
  <c r="AQ465" i="72" s="1"/>
  <c r="AR465" i="72" s="1"/>
  <c r="W465" i="72" s="1"/>
  <c r="AW465" i="72"/>
  <c r="P837" i="72"/>
  <c r="J549" i="72"/>
  <c r="AW549" i="72"/>
  <c r="AW585" i="72"/>
  <c r="J714" i="72"/>
  <c r="P876" i="72"/>
  <c r="AQ834" i="72"/>
  <c r="AR834" i="72" s="1"/>
  <c r="AM847" i="72"/>
  <c r="I847" i="72" s="1"/>
  <c r="J848" i="72"/>
  <c r="AQ855" i="72"/>
  <c r="AR855" i="72" s="1"/>
  <c r="J861" i="72"/>
  <c r="AM864" i="72"/>
  <c r="I864" i="72" s="1"/>
  <c r="J864" i="72" s="1"/>
  <c r="AM895" i="72"/>
  <c r="I895" i="72" s="1"/>
  <c r="J895" i="72" s="1"/>
  <c r="AW459" i="74"/>
  <c r="J459" i="74"/>
  <c r="AQ459" i="74" s="1"/>
  <c r="AR459" i="74" s="1"/>
  <c r="W459" i="74" s="1"/>
  <c r="AM868" i="71"/>
  <c r="I868" i="71" s="1"/>
  <c r="J868" i="71" s="1"/>
  <c r="J423" i="72"/>
  <c r="AQ423" i="72" s="1"/>
  <c r="AR423" i="72" s="1"/>
  <c r="W423" i="72" s="1"/>
  <c r="P829" i="72"/>
  <c r="AQ525" i="72"/>
  <c r="AR525" i="72" s="1"/>
  <c r="W525" i="72" s="1"/>
  <c r="AQ543" i="72"/>
  <c r="AR543" i="72" s="1"/>
  <c r="W543" i="72" s="1"/>
  <c r="P844" i="72"/>
  <c r="J615" i="72"/>
  <c r="AQ615" i="72" s="1"/>
  <c r="AR615" i="72" s="1"/>
  <c r="W615" i="72" s="1"/>
  <c r="J646" i="72"/>
  <c r="P860" i="72"/>
  <c r="J682" i="72"/>
  <c r="AM826" i="72"/>
  <c r="I826" i="72" s="1"/>
  <c r="AM860" i="72"/>
  <c r="I860" i="72" s="1"/>
  <c r="J860" i="72" s="1"/>
  <c r="AM869" i="72"/>
  <c r="I869" i="72" s="1"/>
  <c r="J869" i="72" s="1"/>
  <c r="AM876" i="72"/>
  <c r="I876" i="72" s="1"/>
  <c r="J876" i="72" s="1"/>
  <c r="AM881" i="72"/>
  <c r="I881" i="72" s="1"/>
  <c r="J881" i="72" s="1"/>
  <c r="P868" i="71"/>
  <c r="L18" i="72"/>
  <c r="AW531" i="72"/>
  <c r="J531" i="72"/>
  <c r="J627" i="72"/>
  <c r="AQ627" i="72" s="1"/>
  <c r="AR627" i="72" s="1"/>
  <c r="W627" i="72" s="1"/>
  <c r="J688" i="72"/>
  <c r="AM830" i="72"/>
  <c r="I830" i="72" s="1"/>
  <c r="J830" i="72" s="1"/>
  <c r="AM851" i="72"/>
  <c r="I851" i="72" s="1"/>
  <c r="J851" i="72" s="1"/>
  <c r="J866" i="72"/>
  <c r="J874" i="72"/>
  <c r="AM886" i="72"/>
  <c r="I886" i="72" s="1"/>
  <c r="J886" i="72" s="1"/>
  <c r="P865" i="71"/>
  <c r="H880" i="71"/>
  <c r="J880" i="71" s="1"/>
  <c r="H887" i="71"/>
  <c r="J887" i="71" s="1"/>
  <c r="P827" i="72"/>
  <c r="P832" i="72"/>
  <c r="J519" i="72"/>
  <c r="AQ519" i="72" s="1"/>
  <c r="AR519" i="72" s="1"/>
  <c r="W519" i="72" s="1"/>
  <c r="AM822" i="72"/>
  <c r="I822" i="72" s="1"/>
  <c r="J822" i="72" s="1"/>
  <c r="J823" i="72"/>
  <c r="AQ823" i="72" s="1"/>
  <c r="AR823" i="72" s="1"/>
  <c r="J828" i="72"/>
  <c r="AQ828" i="72" s="1"/>
  <c r="AR828" i="72" s="1"/>
  <c r="J849" i="72"/>
  <c r="AM865" i="72"/>
  <c r="I865" i="72" s="1"/>
  <c r="J865" i="72" s="1"/>
  <c r="J585" i="73"/>
  <c r="AQ585" i="73"/>
  <c r="AR585" i="73" s="1"/>
  <c r="W585" i="73" s="1"/>
  <c r="AQ850" i="73"/>
  <c r="AR850" i="73" s="1"/>
  <c r="AQ483" i="72"/>
  <c r="AR483" i="72" s="1"/>
  <c r="W483" i="72" s="1"/>
  <c r="J537" i="72"/>
  <c r="AQ537" i="72" s="1"/>
  <c r="AR537" i="72" s="1"/>
  <c r="W537" i="72" s="1"/>
  <c r="AQ549" i="72"/>
  <c r="AR549" i="72" s="1"/>
  <c r="W549" i="72" s="1"/>
  <c r="J561" i="72"/>
  <c r="AQ561" i="72" s="1"/>
  <c r="AR561" i="72" s="1"/>
  <c r="W561" i="72" s="1"/>
  <c r="J789" i="72"/>
  <c r="AQ789" i="72" s="1"/>
  <c r="AR789" i="72" s="1"/>
  <c r="AM827" i="72"/>
  <c r="I827" i="72" s="1"/>
  <c r="J827" i="72" s="1"/>
  <c r="J836" i="72"/>
  <c r="AQ836" i="72" s="1"/>
  <c r="AR836" i="72" s="1"/>
  <c r="AM838" i="72"/>
  <c r="I838" i="72" s="1"/>
  <c r="AM843" i="72"/>
  <c r="I843" i="72" s="1"/>
  <c r="J843" i="72" s="1"/>
  <c r="AM848" i="72"/>
  <c r="I848" i="72" s="1"/>
  <c r="AB861" i="72"/>
  <c r="AM861" i="72" s="1"/>
  <c r="I861" i="72" s="1"/>
  <c r="AM882" i="72"/>
  <c r="I882" i="72" s="1"/>
  <c r="J882" i="72" s="1"/>
  <c r="AM896" i="72"/>
  <c r="I896" i="72" s="1"/>
  <c r="J896" i="72" s="1"/>
  <c r="AM855" i="73"/>
  <c r="I855" i="73" s="1"/>
  <c r="J855" i="73" s="1"/>
  <c r="P841" i="72"/>
  <c r="P848" i="72"/>
  <c r="AM839" i="72"/>
  <c r="I839" i="72" s="1"/>
  <c r="J867" i="72"/>
  <c r="AB871" i="72"/>
  <c r="AM871" i="72" s="1"/>
  <c r="I871" i="72" s="1"/>
  <c r="J871" i="72" s="1"/>
  <c r="J872" i="72"/>
  <c r="J875" i="72"/>
  <c r="AM877" i="72"/>
  <c r="I877" i="72" s="1"/>
  <c r="J877" i="72" s="1"/>
  <c r="AM887" i="72"/>
  <c r="I887" i="72" s="1"/>
  <c r="J887" i="72" s="1"/>
  <c r="P830" i="72"/>
  <c r="AW489" i="72"/>
  <c r="J489" i="72"/>
  <c r="AQ489" i="72" s="1"/>
  <c r="AR489" i="72" s="1"/>
  <c r="W489" i="72" s="1"/>
  <c r="P877" i="72"/>
  <c r="J841" i="72"/>
  <c r="AQ841" i="72" s="1"/>
  <c r="AR841" i="72" s="1"/>
  <c r="AQ849" i="72"/>
  <c r="AR849" i="72" s="1"/>
  <c r="J821" i="73"/>
  <c r="J832" i="73"/>
  <c r="P836" i="72"/>
  <c r="P838" i="72"/>
  <c r="J694" i="72"/>
  <c r="J799" i="72"/>
  <c r="AQ799" i="72" s="1"/>
  <c r="AR799" i="72" s="1"/>
  <c r="J832" i="72"/>
  <c r="J833" i="72"/>
  <c r="AQ833" i="72" s="1"/>
  <c r="AR833" i="72" s="1"/>
  <c r="AM840" i="72"/>
  <c r="I840" i="72" s="1"/>
  <c r="J853" i="72"/>
  <c r="AQ853" i="72" s="1"/>
  <c r="AR853" i="72" s="1"/>
  <c r="J854" i="72"/>
  <c r="AQ854" i="72" s="1"/>
  <c r="AR854" i="72" s="1"/>
  <c r="J863" i="72"/>
  <c r="AM878" i="72"/>
  <c r="I878" i="72" s="1"/>
  <c r="J878" i="72" s="1"/>
  <c r="AM883" i="72"/>
  <c r="I883" i="72" s="1"/>
  <c r="J883" i="72" s="1"/>
  <c r="AW429" i="73"/>
  <c r="J429" i="73"/>
  <c r="AQ429" i="73" s="1"/>
  <c r="AR429" i="73" s="1"/>
  <c r="W429" i="73" s="1"/>
  <c r="AW423" i="72"/>
  <c r="AQ429" i="72"/>
  <c r="AR429" i="72" s="1"/>
  <c r="W429" i="72" s="1"/>
  <c r="P826" i="72"/>
  <c r="J459" i="72"/>
  <c r="J507" i="72"/>
  <c r="AQ507" i="72" s="1"/>
  <c r="AR507" i="72" s="1"/>
  <c r="W507" i="72" s="1"/>
  <c r="AW507" i="72"/>
  <c r="AM845" i="72"/>
  <c r="I845" i="72" s="1"/>
  <c r="J845" i="72" s="1"/>
  <c r="P846" i="72"/>
  <c r="AQ804" i="72"/>
  <c r="AR804" i="72" s="1"/>
  <c r="J821" i="72"/>
  <c r="AQ821" i="72" s="1"/>
  <c r="AR821" i="72" s="1"/>
  <c r="J829" i="72"/>
  <c r="AQ829" i="72" s="1"/>
  <c r="AR829" i="72" s="1"/>
  <c r="AQ831" i="72"/>
  <c r="AR831" i="72" s="1"/>
  <c r="AM844" i="72"/>
  <c r="I844" i="72" s="1"/>
  <c r="J844" i="72" s="1"/>
  <c r="J850" i="72"/>
  <c r="AQ850" i="72" s="1"/>
  <c r="AR850" i="72" s="1"/>
  <c r="AQ852" i="72"/>
  <c r="AR852" i="72" s="1"/>
  <c r="AB858" i="72"/>
  <c r="AM858" i="72" s="1"/>
  <c r="I858" i="72" s="1"/>
  <c r="J858" i="72" s="1"/>
  <c r="AB862" i="72"/>
  <c r="AM862" i="72" s="1"/>
  <c r="I862" i="72" s="1"/>
  <c r="J862" i="72" s="1"/>
  <c r="J609" i="73"/>
  <c r="AQ609" i="73" s="1"/>
  <c r="AR609" i="73" s="1"/>
  <c r="W609" i="73" s="1"/>
  <c r="J789" i="73"/>
  <c r="AQ789" i="73" s="1"/>
  <c r="AR789" i="73" s="1"/>
  <c r="AQ501" i="72"/>
  <c r="AR501" i="72" s="1"/>
  <c r="W501" i="72" s="1"/>
  <c r="P852" i="72"/>
  <c r="J756" i="72"/>
  <c r="AQ832" i="72"/>
  <c r="AR832" i="72" s="1"/>
  <c r="AB867" i="72"/>
  <c r="AM867" i="72" s="1"/>
  <c r="I867" i="72" s="1"/>
  <c r="J894" i="72"/>
  <c r="J489" i="73"/>
  <c r="AQ489" i="73" s="1"/>
  <c r="AR489" i="73" s="1"/>
  <c r="W489" i="73" s="1"/>
  <c r="J495" i="73"/>
  <c r="AQ495" i="73" s="1"/>
  <c r="AR495" i="73" s="1"/>
  <c r="W495" i="73" s="1"/>
  <c r="J621" i="73"/>
  <c r="AQ621" i="73" s="1"/>
  <c r="AR621" i="73" s="1"/>
  <c r="W621" i="73" s="1"/>
  <c r="AQ447" i="73"/>
  <c r="AR447" i="73" s="1"/>
  <c r="W447" i="73" s="1"/>
  <c r="J779" i="73"/>
  <c r="AM884" i="73"/>
  <c r="I884" i="73" s="1"/>
  <c r="J884" i="73" s="1"/>
  <c r="J555" i="74"/>
  <c r="AQ555" i="74" s="1"/>
  <c r="AR555" i="74" s="1"/>
  <c r="W555" i="74" s="1"/>
  <c r="J543" i="73"/>
  <c r="AQ543" i="73" s="1"/>
  <c r="AR543" i="73" s="1"/>
  <c r="W543" i="73" s="1"/>
  <c r="J597" i="73"/>
  <c r="AQ597" i="73" s="1"/>
  <c r="AR597" i="73" s="1"/>
  <c r="W597" i="73" s="1"/>
  <c r="AQ809" i="73"/>
  <c r="AR809" i="73" s="1"/>
  <c r="J838" i="73"/>
  <c r="AQ838" i="73" s="1"/>
  <c r="AR838" i="73" s="1"/>
  <c r="AQ840" i="73"/>
  <c r="AR840" i="73" s="1"/>
  <c r="J865" i="73"/>
  <c r="AM875" i="73"/>
  <c r="I875" i="73" s="1"/>
  <c r="J879" i="73"/>
  <c r="J453" i="73"/>
  <c r="AQ453" i="73" s="1"/>
  <c r="AR453" i="73" s="1"/>
  <c r="W453" i="73" s="1"/>
  <c r="J573" i="73"/>
  <c r="AQ573" i="73" s="1"/>
  <c r="AR573" i="73" s="1"/>
  <c r="W573" i="73" s="1"/>
  <c r="Q613" i="73"/>
  <c r="AQ799" i="73"/>
  <c r="AR799" i="73" s="1"/>
  <c r="J858" i="73"/>
  <c r="J862" i="73"/>
  <c r="J894" i="73"/>
  <c r="J609" i="74"/>
  <c r="AQ609" i="74" s="1"/>
  <c r="AR609" i="74" s="1"/>
  <c r="W609" i="74" s="1"/>
  <c r="L78" i="73"/>
  <c r="Q163" i="73"/>
  <c r="Q236" i="73"/>
  <c r="Q256" i="73"/>
  <c r="J471" i="73"/>
  <c r="AQ471" i="73" s="1"/>
  <c r="AR471" i="73" s="1"/>
  <c r="W471" i="73" s="1"/>
  <c r="J603" i="73"/>
  <c r="AQ603" i="73" s="1"/>
  <c r="AR603" i="73" s="1"/>
  <c r="W603" i="73" s="1"/>
  <c r="P858" i="73"/>
  <c r="AQ794" i="73"/>
  <c r="AR794" i="73" s="1"/>
  <c r="AQ804" i="73"/>
  <c r="AR804" i="73" s="1"/>
  <c r="AM882" i="73"/>
  <c r="I882" i="73" s="1"/>
  <c r="J882" i="73" s="1"/>
  <c r="AM897" i="73"/>
  <c r="I897" i="73" s="1"/>
  <c r="J897" i="73" s="1"/>
  <c r="AQ465" i="73"/>
  <c r="AR465" i="73" s="1"/>
  <c r="W465" i="73" s="1"/>
  <c r="J477" i="73"/>
  <c r="AQ477" i="73" s="1"/>
  <c r="AR477" i="73" s="1"/>
  <c r="W477" i="73" s="1"/>
  <c r="AQ567" i="73"/>
  <c r="AR567" i="73" s="1"/>
  <c r="W567" i="73" s="1"/>
  <c r="P856" i="73"/>
  <c r="AM821" i="73"/>
  <c r="I821" i="73" s="1"/>
  <c r="J824" i="73"/>
  <c r="AQ824" i="73" s="1"/>
  <c r="AR824" i="73" s="1"/>
  <c r="AQ826" i="73"/>
  <c r="AR826" i="73" s="1"/>
  <c r="J848" i="73"/>
  <c r="AQ848" i="73" s="1"/>
  <c r="AR848" i="73" s="1"/>
  <c r="AM885" i="73"/>
  <c r="I885" i="73" s="1"/>
  <c r="J885" i="73" s="1"/>
  <c r="J441" i="74"/>
  <c r="AW441" i="74"/>
  <c r="Q779" i="73"/>
  <c r="Q744" i="73"/>
  <c r="Q757" i="73"/>
  <c r="Q278" i="73"/>
  <c r="Q169" i="73"/>
  <c r="Q777" i="73"/>
  <c r="Q765" i="73"/>
  <c r="Q746" i="73"/>
  <c r="Q721" i="73"/>
  <c r="Q610" i="73"/>
  <c r="Q575" i="73"/>
  <c r="Q569" i="73"/>
  <c r="Q556" i="73"/>
  <c r="Q531" i="73"/>
  <c r="Q489" i="73"/>
  <c r="Q479" i="73"/>
  <c r="P479" i="73" s="1"/>
  <c r="Q472" i="73"/>
  <c r="Q435" i="73"/>
  <c r="Q425" i="73"/>
  <c r="P425" i="73" s="1"/>
  <c r="Q418" i="73"/>
  <c r="Q353" i="73"/>
  <c r="Q165" i="73"/>
  <c r="P165" i="73" s="1"/>
  <c r="Q69" i="73"/>
  <c r="Q709" i="73"/>
  <c r="Q682" i="73"/>
  <c r="Q679" i="73"/>
  <c r="Q642" i="73"/>
  <c r="Q764" i="73"/>
  <c r="Q745" i="73"/>
  <c r="Q660" i="73"/>
  <c r="Q591" i="73"/>
  <c r="Q581" i="73"/>
  <c r="Q574" i="73"/>
  <c r="Q568" i="73"/>
  <c r="Q537" i="73"/>
  <c r="Q527" i="73"/>
  <c r="Q492" i="73"/>
  <c r="Q478" i="73"/>
  <c r="Q441" i="73"/>
  <c r="Q424" i="73"/>
  <c r="Q290" i="73"/>
  <c r="Q230" i="73"/>
  <c r="Q781" i="73"/>
  <c r="Q725" i="73"/>
  <c r="Q708" i="73"/>
  <c r="P708" i="73" s="1"/>
  <c r="Q678" i="73"/>
  <c r="Q641" i="73"/>
  <c r="Q634" i="73"/>
  <c r="Q778" i="73"/>
  <c r="Q756" i="73"/>
  <c r="Q696" i="73"/>
  <c r="Q659" i="73"/>
  <c r="Q597" i="73"/>
  <c r="Q594" i="73"/>
  <c r="Q580" i="73"/>
  <c r="Q540" i="73"/>
  <c r="Q533" i="73"/>
  <c r="Q526" i="73"/>
  <c r="Q491" i="73"/>
  <c r="Q459" i="73"/>
  <c r="Q447" i="73"/>
  <c r="Q437" i="73"/>
  <c r="Q430" i="73"/>
  <c r="P430" i="73" s="1"/>
  <c r="Q361" i="73"/>
  <c r="Q352" i="73"/>
  <c r="Q255" i="73"/>
  <c r="Q238" i="73"/>
  <c r="Q128" i="73"/>
  <c r="Q743" i="73"/>
  <c r="Q338" i="73"/>
  <c r="Q303" i="73"/>
  <c r="Q272" i="73"/>
  <c r="Q199" i="73"/>
  <c r="Q782" i="73"/>
  <c r="Q695" i="73"/>
  <c r="Q638" i="73"/>
  <c r="Q603" i="73"/>
  <c r="Q593" i="73"/>
  <c r="Q553" i="73"/>
  <c r="Q549" i="73"/>
  <c r="Q539" i="73"/>
  <c r="Q532" i="73"/>
  <c r="Q507" i="73"/>
  <c r="Q490" i="73"/>
  <c r="Q465" i="73"/>
  <c r="Q436" i="73"/>
  <c r="Q237" i="73"/>
  <c r="Q187" i="73"/>
  <c r="Q175" i="73"/>
  <c r="Q55" i="73"/>
  <c r="Q19" i="73"/>
  <c r="Q763" i="73"/>
  <c r="Q723" i="73"/>
  <c r="Q360" i="73"/>
  <c r="Q67" i="73"/>
  <c r="Q759" i="73"/>
  <c r="Q722" i="73"/>
  <c r="Q767" i="73"/>
  <c r="Q742" i="73"/>
  <c r="Q676" i="73"/>
  <c r="Q636" i="73"/>
  <c r="P636" i="73" s="1"/>
  <c r="Q612" i="73"/>
  <c r="Q598" i="73"/>
  <c r="Q573" i="73"/>
  <c r="Q567" i="73"/>
  <c r="Q561" i="73"/>
  <c r="Q551" i="73"/>
  <c r="Q509" i="73"/>
  <c r="Q477" i="73"/>
  <c r="Q474" i="73"/>
  <c r="Q467" i="73"/>
  <c r="Q460" i="73"/>
  <c r="Q448" i="73"/>
  <c r="P448" i="73" s="1"/>
  <c r="Q423" i="73"/>
  <c r="Q15" i="73"/>
  <c r="Q73" i="73"/>
  <c r="L192" i="73"/>
  <c r="Q200" i="73"/>
  <c r="Q359" i="73"/>
  <c r="Q426" i="73"/>
  <c r="Q471" i="73"/>
  <c r="AQ501" i="73"/>
  <c r="AR501" i="73" s="1"/>
  <c r="W501" i="73" s="1"/>
  <c r="AW597" i="73"/>
  <c r="AM832" i="73"/>
  <c r="I832" i="73" s="1"/>
  <c r="J833" i="73"/>
  <c r="AQ833" i="73" s="1"/>
  <c r="AR833" i="73" s="1"/>
  <c r="J845" i="73"/>
  <c r="AQ845" i="73" s="1"/>
  <c r="AR845" i="73" s="1"/>
  <c r="AM847" i="73"/>
  <c r="I847" i="73" s="1"/>
  <c r="J847" i="73" s="1"/>
  <c r="AM861" i="73"/>
  <c r="I861" i="73" s="1"/>
  <c r="J861" i="73" s="1"/>
  <c r="AM873" i="73"/>
  <c r="I873" i="73" s="1"/>
  <c r="J873" i="73" s="1"/>
  <c r="J435" i="74"/>
  <c r="AW435" i="74"/>
  <c r="AQ799" i="74"/>
  <c r="AR799" i="74" s="1"/>
  <c r="AW603" i="72"/>
  <c r="AQ417" i="73"/>
  <c r="AR417" i="73" s="1"/>
  <c r="W417" i="73" s="1"/>
  <c r="AQ519" i="73"/>
  <c r="AR519" i="73" s="1"/>
  <c r="W519" i="73" s="1"/>
  <c r="AW543" i="73"/>
  <c r="J549" i="73"/>
  <c r="AQ549" i="73" s="1"/>
  <c r="AR549" i="73" s="1"/>
  <c r="W549" i="73" s="1"/>
  <c r="J627" i="73"/>
  <c r="AQ627" i="73"/>
  <c r="AR627" i="73" s="1"/>
  <c r="W627" i="73" s="1"/>
  <c r="P859" i="73"/>
  <c r="Q658" i="73"/>
  <c r="Q707" i="73"/>
  <c r="J822" i="73"/>
  <c r="AQ822" i="73" s="1"/>
  <c r="AR822" i="73" s="1"/>
  <c r="AB827" i="73"/>
  <c r="AM827" i="73" s="1"/>
  <c r="I827" i="73" s="1"/>
  <c r="J827" i="73" s="1"/>
  <c r="AQ836" i="73"/>
  <c r="AR836" i="73" s="1"/>
  <c r="J839" i="73"/>
  <c r="AB842" i="73"/>
  <c r="AM842" i="73" s="1"/>
  <c r="I842" i="73" s="1"/>
  <c r="J842" i="73" s="1"/>
  <c r="H867" i="73"/>
  <c r="AM876" i="73"/>
  <c r="I876" i="73" s="1"/>
  <c r="J876" i="73" s="1"/>
  <c r="J880" i="73"/>
  <c r="J895" i="73"/>
  <c r="J471" i="74"/>
  <c r="AQ471" i="74" s="1"/>
  <c r="AR471" i="74" s="1"/>
  <c r="W471" i="74" s="1"/>
  <c r="P821" i="73"/>
  <c r="AQ435" i="73"/>
  <c r="AR435" i="73" s="1"/>
  <c r="W435" i="73" s="1"/>
  <c r="AQ555" i="73"/>
  <c r="AR555" i="73" s="1"/>
  <c r="W555" i="73" s="1"/>
  <c r="J714" i="73"/>
  <c r="J828" i="73"/>
  <c r="J843" i="73"/>
  <c r="AQ843" i="73" s="1"/>
  <c r="AR843" i="73" s="1"/>
  <c r="AQ441" i="74"/>
  <c r="AR441" i="74" s="1"/>
  <c r="W441" i="74" s="1"/>
  <c r="P833" i="73"/>
  <c r="J555" i="73"/>
  <c r="AQ579" i="73"/>
  <c r="AR579" i="73" s="1"/>
  <c r="W579" i="73" s="1"/>
  <c r="AM874" i="73"/>
  <c r="I874" i="73" s="1"/>
  <c r="J874" i="73" s="1"/>
  <c r="J429" i="74"/>
  <c r="AQ429" i="74" s="1"/>
  <c r="AR429" i="74" s="1"/>
  <c r="W429" i="74" s="1"/>
  <c r="L42" i="73"/>
  <c r="J507" i="73"/>
  <c r="AQ507" i="73" s="1"/>
  <c r="AR507" i="73" s="1"/>
  <c r="W507" i="73" s="1"/>
  <c r="Q576" i="73"/>
  <c r="P576" i="73" s="1"/>
  <c r="J831" i="73"/>
  <c r="AQ831" i="73" s="1"/>
  <c r="AR831" i="73" s="1"/>
  <c r="AM877" i="73"/>
  <c r="I877" i="73" s="1"/>
  <c r="J877" i="73" s="1"/>
  <c r="Q20" i="73"/>
  <c r="Q74" i="73"/>
  <c r="Q188" i="73"/>
  <c r="Q193" i="73"/>
  <c r="Q317" i="73"/>
  <c r="AQ441" i="73"/>
  <c r="AR441" i="73" s="1"/>
  <c r="W441" i="73" s="1"/>
  <c r="AQ483" i="73"/>
  <c r="AR483" i="73" s="1"/>
  <c r="W483" i="73" s="1"/>
  <c r="AW501" i="73"/>
  <c r="P841" i="73"/>
  <c r="Q555" i="73"/>
  <c r="J561" i="73"/>
  <c r="AQ561" i="73" s="1"/>
  <c r="AR561" i="73" s="1"/>
  <c r="W561" i="73" s="1"/>
  <c r="Q640" i="73"/>
  <c r="P867" i="73"/>
  <c r="P875" i="73"/>
  <c r="J763" i="73"/>
  <c r="J825" i="73"/>
  <c r="AQ825" i="73" s="1"/>
  <c r="AR825" i="73" s="1"/>
  <c r="AB828" i="73"/>
  <c r="AM828" i="73" s="1"/>
  <c r="I828" i="73" s="1"/>
  <c r="AM839" i="73"/>
  <c r="I839" i="73" s="1"/>
  <c r="J840" i="73"/>
  <c r="J852" i="73"/>
  <c r="AQ852" i="73" s="1"/>
  <c r="AR852" i="73" s="1"/>
  <c r="AM854" i="73"/>
  <c r="I854" i="73" s="1"/>
  <c r="J854" i="73" s="1"/>
  <c r="H860" i="73"/>
  <c r="J860" i="73" s="1"/>
  <c r="J872" i="73"/>
  <c r="J878" i="73"/>
  <c r="J881" i="73"/>
  <c r="AM883" i="73"/>
  <c r="I883" i="73" s="1"/>
  <c r="J883" i="73" s="1"/>
  <c r="J501" i="74"/>
  <c r="AQ501" i="74" s="1"/>
  <c r="AR501" i="74" s="1"/>
  <c r="W501" i="74" s="1"/>
  <c r="P850" i="74"/>
  <c r="Q37" i="73"/>
  <c r="Q87" i="73"/>
  <c r="L180" i="73"/>
  <c r="Q254" i="73"/>
  <c r="J423" i="73"/>
  <c r="AQ423" i="73" s="1"/>
  <c r="AR423" i="73" s="1"/>
  <c r="W423" i="73" s="1"/>
  <c r="AW423" i="73"/>
  <c r="J459" i="73"/>
  <c r="AQ459" i="73" s="1"/>
  <c r="AR459" i="73" s="1"/>
  <c r="W459" i="73" s="1"/>
  <c r="Q473" i="73"/>
  <c r="AQ513" i="73"/>
  <c r="AR513" i="73" s="1"/>
  <c r="W513" i="73" s="1"/>
  <c r="AQ615" i="73"/>
  <c r="AR615" i="73" s="1"/>
  <c r="W615" i="73" s="1"/>
  <c r="Q635" i="73"/>
  <c r="P894" i="73"/>
  <c r="J829" i="73"/>
  <c r="AQ829" i="73" s="1"/>
  <c r="AR829" i="73" s="1"/>
  <c r="AB834" i="73"/>
  <c r="AM834" i="73" s="1"/>
  <c r="I834" i="73" s="1"/>
  <c r="J846" i="73"/>
  <c r="AQ846" i="73" s="1"/>
  <c r="AR846" i="73" s="1"/>
  <c r="AB849" i="73"/>
  <c r="AM849" i="73" s="1"/>
  <c r="I849" i="73" s="1"/>
  <c r="AM859" i="73"/>
  <c r="I859" i="73" s="1"/>
  <c r="AB863" i="73"/>
  <c r="AM863" i="73" s="1"/>
  <c r="I863" i="73" s="1"/>
  <c r="AM867" i="73"/>
  <c r="I867" i="73" s="1"/>
  <c r="J893" i="73"/>
  <c r="AQ822" i="74"/>
  <c r="AR822" i="74" s="1"/>
  <c r="AB823" i="73"/>
  <c r="AM823" i="73" s="1"/>
  <c r="I823" i="73" s="1"/>
  <c r="J823" i="73" s="1"/>
  <c r="AB830" i="73"/>
  <c r="AM830" i="73" s="1"/>
  <c r="I830" i="73" s="1"/>
  <c r="J830" i="73" s="1"/>
  <c r="AB837" i="73"/>
  <c r="AM837" i="73" s="1"/>
  <c r="I837" i="73" s="1"/>
  <c r="AB844" i="73"/>
  <c r="AM844" i="73" s="1"/>
  <c r="I844" i="73" s="1"/>
  <c r="AB851" i="73"/>
  <c r="AM851" i="73" s="1"/>
  <c r="I851" i="73" s="1"/>
  <c r="J851" i="73" s="1"/>
  <c r="H859" i="73"/>
  <c r="H866" i="73"/>
  <c r="J866" i="73" s="1"/>
  <c r="P847" i="74"/>
  <c r="J621" i="74"/>
  <c r="AQ621" i="74" s="1"/>
  <c r="AR621" i="74" s="1"/>
  <c r="W621" i="74" s="1"/>
  <c r="J794" i="74"/>
  <c r="AQ794" i="74" s="1"/>
  <c r="AR794" i="74" s="1"/>
  <c r="J804" i="74"/>
  <c r="AQ804" i="74"/>
  <c r="AR804" i="74" s="1"/>
  <c r="AQ435" i="74"/>
  <c r="AR435" i="74" s="1"/>
  <c r="W435" i="74" s="1"/>
  <c r="J507" i="74"/>
  <c r="AQ507" i="74" s="1"/>
  <c r="AR507" i="74" s="1"/>
  <c r="W507" i="74" s="1"/>
  <c r="P873" i="74"/>
  <c r="AM824" i="74"/>
  <c r="I824" i="74" s="1"/>
  <c r="J833" i="74"/>
  <c r="AQ833" i="74" s="1"/>
  <c r="AR833" i="74" s="1"/>
  <c r="AM856" i="74"/>
  <c r="I856" i="74" s="1"/>
  <c r="J573" i="76"/>
  <c r="AQ573" i="76" s="1"/>
  <c r="AR573" i="76" s="1"/>
  <c r="W573" i="76" s="1"/>
  <c r="J822" i="74"/>
  <c r="H871" i="73"/>
  <c r="J871" i="73" s="1"/>
  <c r="P832" i="74"/>
  <c r="P856" i="74"/>
  <c r="J721" i="74"/>
  <c r="J830" i="74"/>
  <c r="AQ830" i="74" s="1"/>
  <c r="AR830" i="74" s="1"/>
  <c r="H845" i="74"/>
  <c r="J845" i="74" s="1"/>
  <c r="AM872" i="74"/>
  <c r="I872" i="74" s="1"/>
  <c r="J872" i="74" s="1"/>
  <c r="J873" i="74"/>
  <c r="J423" i="74"/>
  <c r="AW423" i="74"/>
  <c r="P826" i="74"/>
  <c r="J519" i="74"/>
  <c r="AQ519" i="74" s="1"/>
  <c r="AR519" i="74" s="1"/>
  <c r="W519" i="74" s="1"/>
  <c r="P838" i="74"/>
  <c r="P839" i="74"/>
  <c r="P840" i="74"/>
  <c r="P841" i="74"/>
  <c r="AQ567" i="74"/>
  <c r="AR567" i="74" s="1"/>
  <c r="W567" i="74" s="1"/>
  <c r="P849" i="74"/>
  <c r="J728" i="74"/>
  <c r="J783" i="74"/>
  <c r="J827" i="74"/>
  <c r="AQ827" i="74" s="1"/>
  <c r="AR827" i="74" s="1"/>
  <c r="J839" i="74"/>
  <c r="AM849" i="74"/>
  <c r="I849" i="74" s="1"/>
  <c r="AM853" i="74"/>
  <c r="I853" i="74" s="1"/>
  <c r="AM867" i="74"/>
  <c r="I867" i="74" s="1"/>
  <c r="J867" i="74" s="1"/>
  <c r="AM877" i="74"/>
  <c r="I877" i="74" s="1"/>
  <c r="J877" i="74" s="1"/>
  <c r="J489" i="76"/>
  <c r="AQ489" i="76" s="1"/>
  <c r="AR489" i="76" s="1"/>
  <c r="W489" i="76" s="1"/>
  <c r="J507" i="76"/>
  <c r="AQ507" i="76" s="1"/>
  <c r="AR507" i="76" s="1"/>
  <c r="W507" i="76" s="1"/>
  <c r="J525" i="76"/>
  <c r="AQ525" i="76" s="1"/>
  <c r="AR525" i="76" s="1"/>
  <c r="W525" i="76" s="1"/>
  <c r="AQ483" i="74"/>
  <c r="AR483" i="74" s="1"/>
  <c r="W483" i="74" s="1"/>
  <c r="AQ513" i="74"/>
  <c r="AR513" i="74" s="1"/>
  <c r="W513" i="74" s="1"/>
  <c r="P843" i="74"/>
  <c r="J585" i="74"/>
  <c r="AQ585" i="74" s="1"/>
  <c r="AR585" i="74" s="1"/>
  <c r="W585" i="74" s="1"/>
  <c r="P853" i="74"/>
  <c r="J634" i="74"/>
  <c r="J664" i="74"/>
  <c r="AM838" i="74"/>
  <c r="I838" i="74" s="1"/>
  <c r="J838" i="74" s="1"/>
  <c r="AM844" i="74"/>
  <c r="I844" i="74" s="1"/>
  <c r="J844" i="74" s="1"/>
  <c r="H846" i="74"/>
  <c r="J846" i="74" s="1"/>
  <c r="AQ846" i="74" s="1"/>
  <c r="AR846" i="74" s="1"/>
  <c r="J854" i="74"/>
  <c r="AM862" i="74"/>
  <c r="I862" i="74" s="1"/>
  <c r="J862" i="74" s="1"/>
  <c r="AW555" i="76"/>
  <c r="J555" i="76"/>
  <c r="AW477" i="73"/>
  <c r="AW519" i="73"/>
  <c r="AW561" i="73"/>
  <c r="AW567" i="73"/>
  <c r="AW573" i="73"/>
  <c r="AW615" i="73"/>
  <c r="H863" i="73"/>
  <c r="H869" i="73"/>
  <c r="J869" i="73" s="1"/>
  <c r="J465" i="74"/>
  <c r="AQ465" i="74" s="1"/>
  <c r="AR465" i="74" s="1"/>
  <c r="W465" i="74" s="1"/>
  <c r="J489" i="74"/>
  <c r="AQ489" i="74" s="1"/>
  <c r="AR489" i="74" s="1"/>
  <c r="W489" i="74" s="1"/>
  <c r="J537" i="74"/>
  <c r="AQ537" i="74" s="1"/>
  <c r="AR537" i="74" s="1"/>
  <c r="W537" i="74" s="1"/>
  <c r="AW537" i="74"/>
  <c r="AQ573" i="74"/>
  <c r="AR573" i="74" s="1"/>
  <c r="W573" i="74" s="1"/>
  <c r="J579" i="74"/>
  <c r="AQ579" i="74"/>
  <c r="AR579" i="74" s="1"/>
  <c r="W579" i="74" s="1"/>
  <c r="J591" i="74"/>
  <c r="AQ591" i="74" s="1"/>
  <c r="AR591" i="74" s="1"/>
  <c r="W591" i="74" s="1"/>
  <c r="AW591" i="74"/>
  <c r="AQ627" i="74"/>
  <c r="AR627" i="74" s="1"/>
  <c r="W627" i="74" s="1"/>
  <c r="J778" i="74"/>
  <c r="AM826" i="74"/>
  <c r="I826" i="74" s="1"/>
  <c r="J826" i="74" s="1"/>
  <c r="J840" i="74"/>
  <c r="AQ840" i="74" s="1"/>
  <c r="AR840" i="74" s="1"/>
  <c r="J869" i="74"/>
  <c r="AM895" i="74"/>
  <c r="I895" i="74" s="1"/>
  <c r="J895" i="74" s="1"/>
  <c r="J896" i="74"/>
  <c r="J896" i="73"/>
  <c r="AQ417" i="74"/>
  <c r="AR417" i="74" s="1"/>
  <c r="W417" i="74" s="1"/>
  <c r="J495" i="74"/>
  <c r="AQ495" i="74" s="1"/>
  <c r="AR495" i="74" s="1"/>
  <c r="W495" i="74" s="1"/>
  <c r="AW495" i="74"/>
  <c r="AW603" i="74"/>
  <c r="J603" i="74"/>
  <c r="AQ603" i="74" s="1"/>
  <c r="AR603" i="74" s="1"/>
  <c r="W603" i="74" s="1"/>
  <c r="P854" i="74"/>
  <c r="J670" i="74"/>
  <c r="P874" i="74"/>
  <c r="J831" i="74"/>
  <c r="J835" i="74"/>
  <c r="AQ835" i="74" s="1"/>
  <c r="AR835" i="74" s="1"/>
  <c r="AQ845" i="74"/>
  <c r="AR845" i="74" s="1"/>
  <c r="AM868" i="74"/>
  <c r="I868" i="74" s="1"/>
  <c r="J868" i="74" s="1"/>
  <c r="J879" i="74"/>
  <c r="P896" i="73"/>
  <c r="AM887" i="73"/>
  <c r="I887" i="73" s="1"/>
  <c r="J887" i="73" s="1"/>
  <c r="AQ447" i="74"/>
  <c r="AR447" i="74" s="1"/>
  <c r="W447" i="74" s="1"/>
  <c r="P842" i="74"/>
  <c r="P844" i="74"/>
  <c r="AQ839" i="74"/>
  <c r="AR839" i="74" s="1"/>
  <c r="J847" i="74"/>
  <c r="AQ847" i="74" s="1"/>
  <c r="AR847" i="74" s="1"/>
  <c r="AM850" i="74"/>
  <c r="I850" i="74" s="1"/>
  <c r="J850" i="74" s="1"/>
  <c r="J851" i="74"/>
  <c r="AQ851" i="74" s="1"/>
  <c r="AR851" i="74" s="1"/>
  <c r="AM874" i="74"/>
  <c r="I874" i="74" s="1"/>
  <c r="J874" i="74" s="1"/>
  <c r="AM878" i="74"/>
  <c r="I878" i="74" s="1"/>
  <c r="J878" i="74" s="1"/>
  <c r="J884" i="74"/>
  <c r="J893" i="74"/>
  <c r="AQ423" i="74"/>
  <c r="AR423" i="74" s="1"/>
  <c r="W423" i="74" s="1"/>
  <c r="P824" i="74"/>
  <c r="AQ597" i="74"/>
  <c r="AR597" i="74" s="1"/>
  <c r="W597" i="74" s="1"/>
  <c r="J646" i="74"/>
  <c r="J735" i="74"/>
  <c r="AM854" i="74"/>
  <c r="I854" i="74" s="1"/>
  <c r="J423" i="76"/>
  <c r="AQ423" i="76" s="1"/>
  <c r="AR423" i="76" s="1"/>
  <c r="W423" i="76" s="1"/>
  <c r="AQ453" i="74"/>
  <c r="AR453" i="74" s="1"/>
  <c r="W453" i="74" s="1"/>
  <c r="J477" i="74"/>
  <c r="AQ477" i="74" s="1"/>
  <c r="AR477" i="74" s="1"/>
  <c r="W477" i="74" s="1"/>
  <c r="AW477" i="74"/>
  <c r="J525" i="74"/>
  <c r="AQ525" i="74" s="1"/>
  <c r="AR525" i="74" s="1"/>
  <c r="W525" i="74" s="1"/>
  <c r="AQ531" i="74"/>
  <c r="AR531" i="74" s="1"/>
  <c r="W531" i="74" s="1"/>
  <c r="AW549" i="74"/>
  <c r="J549" i="74"/>
  <c r="AQ549" i="74" s="1"/>
  <c r="AR549" i="74" s="1"/>
  <c r="W549" i="74" s="1"/>
  <c r="J561" i="74"/>
  <c r="AQ561" i="74" s="1"/>
  <c r="AR561" i="74" s="1"/>
  <c r="W561" i="74" s="1"/>
  <c r="AM831" i="74"/>
  <c r="I831" i="74" s="1"/>
  <c r="J848" i="74"/>
  <c r="AM864" i="74"/>
  <c r="I864" i="74" s="1"/>
  <c r="J864" i="74" s="1"/>
  <c r="J871" i="74"/>
  <c r="AM883" i="74"/>
  <c r="I883" i="74" s="1"/>
  <c r="J579" i="76"/>
  <c r="AQ579" i="76" s="1"/>
  <c r="AR579" i="76" s="1"/>
  <c r="W579" i="76" s="1"/>
  <c r="P877" i="73"/>
  <c r="H875" i="73"/>
  <c r="J875" i="73" s="1"/>
  <c r="P831" i="74"/>
  <c r="P836" i="74"/>
  <c r="AQ615" i="74"/>
  <c r="AR615" i="74" s="1"/>
  <c r="W615" i="74" s="1"/>
  <c r="J676" i="74"/>
  <c r="P875" i="74"/>
  <c r="J779" i="74"/>
  <c r="AQ789" i="74"/>
  <c r="AR789" i="74" s="1"/>
  <c r="AQ809" i="74"/>
  <c r="AR809" i="74" s="1"/>
  <c r="AM823" i="74"/>
  <c r="I823" i="74" s="1"/>
  <c r="J832" i="74"/>
  <c r="AQ832" i="74" s="1"/>
  <c r="AR832" i="74" s="1"/>
  <c r="AM841" i="74"/>
  <c r="I841" i="74" s="1"/>
  <c r="AM860" i="74"/>
  <c r="I860" i="74" s="1"/>
  <c r="J860" i="74" s="1"/>
  <c r="J861" i="74"/>
  <c r="AM865" i="74"/>
  <c r="I865" i="74" s="1"/>
  <c r="J865" i="74" s="1"/>
  <c r="AM887" i="74"/>
  <c r="I887" i="74" s="1"/>
  <c r="Q612" i="74"/>
  <c r="Q636" i="74"/>
  <c r="Q676" i="74"/>
  <c r="P865" i="74"/>
  <c r="Q747" i="74"/>
  <c r="Q757" i="74"/>
  <c r="Q777" i="74"/>
  <c r="AB834" i="74"/>
  <c r="AM834" i="74" s="1"/>
  <c r="I834" i="74" s="1"/>
  <c r="J585" i="76"/>
  <c r="AQ585" i="76" s="1"/>
  <c r="AR585" i="76" s="1"/>
  <c r="W585" i="76" s="1"/>
  <c r="Q658" i="74"/>
  <c r="Q722" i="74"/>
  <c r="Q742" i="74"/>
  <c r="H883" i="74"/>
  <c r="AB886" i="74"/>
  <c r="AM886" i="74" s="1"/>
  <c r="I886" i="74" s="1"/>
  <c r="J886" i="74" s="1"/>
  <c r="Q471" i="74"/>
  <c r="AW489" i="74"/>
  <c r="AW531" i="74"/>
  <c r="Q538" i="74"/>
  <c r="Q552" i="74"/>
  <c r="Q555" i="74"/>
  <c r="AW585" i="74"/>
  <c r="Q592" i="74"/>
  <c r="Q609" i="74"/>
  <c r="Q613" i="74"/>
  <c r="Q637" i="74"/>
  <c r="Q640" i="74"/>
  <c r="P859" i="74"/>
  <c r="Q707" i="74"/>
  <c r="Q758" i="74"/>
  <c r="Q781" i="74"/>
  <c r="H842" i="74"/>
  <c r="J842" i="74" s="1"/>
  <c r="AQ842" i="74" s="1"/>
  <c r="AR842" i="74" s="1"/>
  <c r="H887" i="74"/>
  <c r="H897" i="74"/>
  <c r="J897" i="74" s="1"/>
  <c r="AQ477" i="76"/>
  <c r="AR477" i="76" s="1"/>
  <c r="W477" i="76" s="1"/>
  <c r="Q32" i="74"/>
  <c r="Q74" i="74"/>
  <c r="Q87" i="74"/>
  <c r="Q129" i="74"/>
  <c r="Q133" i="74"/>
  <c r="Q175" i="74"/>
  <c r="Q200" i="74"/>
  <c r="Q360" i="74"/>
  <c r="Q385" i="74"/>
  <c r="Q436" i="74"/>
  <c r="Q465" i="74"/>
  <c r="Q490" i="74"/>
  <c r="Q507" i="74"/>
  <c r="Q511" i="74"/>
  <c r="Q532" i="74"/>
  <c r="Q549" i="74"/>
  <c r="Q553" i="74"/>
  <c r="Q593" i="74"/>
  <c r="Q603" i="74"/>
  <c r="Q638" i="74"/>
  <c r="P867" i="74"/>
  <c r="P871" i="74"/>
  <c r="Q759" i="74"/>
  <c r="H828" i="74"/>
  <c r="J828" i="74" s="1"/>
  <c r="AQ828" i="74" s="1"/>
  <c r="AR828" i="74" s="1"/>
  <c r="AW471" i="76"/>
  <c r="J471" i="76"/>
  <c r="AQ471" i="76" s="1"/>
  <c r="AR471" i="76" s="1"/>
  <c r="W471" i="76" s="1"/>
  <c r="J495" i="76"/>
  <c r="AQ495" i="76" s="1"/>
  <c r="AR495" i="76" s="1"/>
  <c r="W495" i="76" s="1"/>
  <c r="J549" i="76"/>
  <c r="AQ549" i="76" s="1"/>
  <c r="AR549" i="76" s="1"/>
  <c r="W549" i="76" s="1"/>
  <c r="J561" i="76"/>
  <c r="AQ561" i="76" s="1"/>
  <c r="AR561" i="76" s="1"/>
  <c r="W561" i="76" s="1"/>
  <c r="Q582" i="76"/>
  <c r="P845" i="74"/>
  <c r="P864" i="74"/>
  <c r="Q677" i="74"/>
  <c r="P677" i="74" s="1"/>
  <c r="Q724" i="74"/>
  <c r="Q780" i="74"/>
  <c r="AQ555" i="76"/>
  <c r="AR555" i="76" s="1"/>
  <c r="W555" i="76" s="1"/>
  <c r="AQ609" i="76"/>
  <c r="AR609" i="76" s="1"/>
  <c r="W609" i="76" s="1"/>
  <c r="Q430" i="74"/>
  <c r="P430" i="74" s="1"/>
  <c r="Q437" i="74"/>
  <c r="Q459" i="74"/>
  <c r="Q491" i="74"/>
  <c r="AW519" i="74"/>
  <c r="Q526" i="74"/>
  <c r="P526" i="74" s="1"/>
  <c r="Q533" i="74"/>
  <c r="Q540" i="74"/>
  <c r="AW561" i="74"/>
  <c r="AW567" i="74"/>
  <c r="AW573" i="74"/>
  <c r="Q580" i="74"/>
  <c r="Q594" i="74"/>
  <c r="Q597" i="74"/>
  <c r="AW615" i="74"/>
  <c r="P861" i="74"/>
  <c r="Q743" i="74"/>
  <c r="Q763" i="74"/>
  <c r="Q789" i="74"/>
  <c r="Q799" i="74"/>
  <c r="AW417" i="76"/>
  <c r="J417" i="76"/>
  <c r="AQ417" i="76" s="1"/>
  <c r="AR417" i="76" s="1"/>
  <c r="W417" i="76" s="1"/>
  <c r="AQ483" i="76"/>
  <c r="AR483" i="76" s="1"/>
  <c r="W483" i="76" s="1"/>
  <c r="AW531" i="76"/>
  <c r="J531" i="76"/>
  <c r="AQ531" i="76" s="1"/>
  <c r="AR531" i="76" s="1"/>
  <c r="W531" i="76" s="1"/>
  <c r="AQ543" i="76"/>
  <c r="AR543" i="76" s="1"/>
  <c r="W543" i="76" s="1"/>
  <c r="Q698" i="76"/>
  <c r="P698" i="76" s="1"/>
  <c r="P852" i="74"/>
  <c r="Q634" i="74"/>
  <c r="P858" i="74"/>
  <c r="Q678" i="74"/>
  <c r="Q725" i="74"/>
  <c r="J429" i="76"/>
  <c r="AQ429" i="76" s="1"/>
  <c r="AR429" i="76" s="1"/>
  <c r="W429" i="76" s="1"/>
  <c r="J465" i="76"/>
  <c r="AQ465" i="76" s="1"/>
  <c r="AR465" i="76" s="1"/>
  <c r="W465" i="76" s="1"/>
  <c r="J621" i="76"/>
  <c r="AQ621" i="76" s="1"/>
  <c r="AR621" i="76" s="1"/>
  <c r="W621" i="76" s="1"/>
  <c r="Q21" i="74"/>
  <c r="Q67" i="74"/>
  <c r="Q134" i="74"/>
  <c r="Q151" i="74"/>
  <c r="Q176" i="74"/>
  <c r="Q193" i="74"/>
  <c r="Q395" i="74"/>
  <c r="Q424" i="74"/>
  <c r="Q438" i="74"/>
  <c r="Q441" i="74"/>
  <c r="Q478" i="74"/>
  <c r="Q527" i="74"/>
  <c r="Q537" i="74"/>
  <c r="Q568" i="74"/>
  <c r="Q574" i="74"/>
  <c r="Q591" i="74"/>
  <c r="Q595" i="74"/>
  <c r="P869" i="74"/>
  <c r="Q744" i="74"/>
  <c r="Q779" i="74"/>
  <c r="J453" i="76"/>
  <c r="AQ453" i="76" s="1"/>
  <c r="AR453" i="76" s="1"/>
  <c r="W453" i="76" s="1"/>
  <c r="Q472" i="76"/>
  <c r="Q479" i="76"/>
  <c r="P479" i="76" s="1"/>
  <c r="Q558" i="76"/>
  <c r="P558" i="76" s="1"/>
  <c r="Q679" i="74"/>
  <c r="Q682" i="74"/>
  <c r="P866" i="74"/>
  <c r="Q726" i="74"/>
  <c r="Q756" i="74"/>
  <c r="AM859" i="74"/>
  <c r="I859" i="74" s="1"/>
  <c r="J859" i="74" s="1"/>
  <c r="AM866" i="74"/>
  <c r="I866" i="74" s="1"/>
  <c r="J866" i="74" s="1"/>
  <c r="AQ537" i="76"/>
  <c r="AR537" i="76" s="1"/>
  <c r="W537" i="76" s="1"/>
  <c r="Q418" i="74"/>
  <c r="Q425" i="74"/>
  <c r="Q435" i="74"/>
  <c r="Q472" i="74"/>
  <c r="Q489" i="74"/>
  <c r="Q528" i="74"/>
  <c r="Q531" i="74"/>
  <c r="Q556" i="74"/>
  <c r="Q569" i="74"/>
  <c r="Q575" i="74"/>
  <c r="Q582" i="74"/>
  <c r="Q585" i="74"/>
  <c r="Q610" i="74"/>
  <c r="Q664" i="74"/>
  <c r="P863" i="74"/>
  <c r="Q721" i="74"/>
  <c r="Q745" i="74"/>
  <c r="H885" i="74"/>
  <c r="J885" i="74" s="1"/>
  <c r="Q766" i="76"/>
  <c r="Q742" i="76"/>
  <c r="Q722" i="76"/>
  <c r="Q692" i="76"/>
  <c r="P692" i="76" s="1"/>
  <c r="Q658" i="76"/>
  <c r="Q794" i="76"/>
  <c r="P794" i="76" s="1"/>
  <c r="Q765" i="76"/>
  <c r="Q714" i="76"/>
  <c r="Q694" i="76"/>
  <c r="Q691" i="76"/>
  <c r="P691" i="76" s="1"/>
  <c r="Q749" i="76"/>
  <c r="Q729" i="76"/>
  <c r="Q635" i="76"/>
  <c r="Q611" i="76"/>
  <c r="Q604" i="76"/>
  <c r="P604" i="76" s="1"/>
  <c r="Q579" i="76"/>
  <c r="Q576" i="76"/>
  <c r="P576" i="76" s="1"/>
  <c r="Q570" i="76"/>
  <c r="Q564" i="76"/>
  <c r="P564" i="76" s="1"/>
  <c r="Q557" i="76"/>
  <c r="Q550" i="76"/>
  <c r="Q764" i="76"/>
  <c r="Q756" i="76"/>
  <c r="Q744" i="76"/>
  <c r="Q728" i="76"/>
  <c r="Q708" i="76"/>
  <c r="Q799" i="76"/>
  <c r="Q789" i="76"/>
  <c r="P789" i="76" s="1"/>
  <c r="Q763" i="76"/>
  <c r="Q743" i="76"/>
  <c r="Q724" i="76"/>
  <c r="Q677" i="76"/>
  <c r="Q735" i="76"/>
  <c r="Q695" i="76"/>
  <c r="Q688" i="76"/>
  <c r="P688" i="76" s="1"/>
  <c r="Q767" i="76"/>
  <c r="P767" i="76" s="1"/>
  <c r="Q750" i="76"/>
  <c r="Q707" i="76"/>
  <c r="Q684" i="76"/>
  <c r="Q640" i="76"/>
  <c r="Q637" i="76"/>
  <c r="Q613" i="76"/>
  <c r="Q609" i="76"/>
  <c r="Q606" i="76"/>
  <c r="P606" i="76" s="1"/>
  <c r="Q592" i="76"/>
  <c r="Q555" i="76"/>
  <c r="Q552" i="76"/>
  <c r="Q538" i="76"/>
  <c r="Q513" i="76"/>
  <c r="Q510" i="76"/>
  <c r="Q721" i="76"/>
  <c r="Q682" i="76"/>
  <c r="Q642" i="76"/>
  <c r="P642" i="76" s="1"/>
  <c r="Q603" i="76"/>
  <c r="P603" i="76" s="1"/>
  <c r="Q585" i="76"/>
  <c r="Q561" i="76"/>
  <c r="Q540" i="76"/>
  <c r="Q509" i="76"/>
  <c r="Q757" i="76"/>
  <c r="Q697" i="76"/>
  <c r="P697" i="76" s="1"/>
  <c r="Q581" i="76"/>
  <c r="Q532" i="76"/>
  <c r="Q489" i="76"/>
  <c r="Q478" i="76"/>
  <c r="Q441" i="76"/>
  <c r="Q438" i="76"/>
  <c r="Q424" i="76"/>
  <c r="Q696" i="76"/>
  <c r="P696" i="76" s="1"/>
  <c r="Q641" i="76"/>
  <c r="Q598" i="76"/>
  <c r="Q556" i="76"/>
  <c r="Q539" i="76"/>
  <c r="Q508" i="76"/>
  <c r="Q493" i="76"/>
  <c r="P493" i="76" s="1"/>
  <c r="Q690" i="76"/>
  <c r="P690" i="76" s="1"/>
  <c r="Q661" i="76"/>
  <c r="P661" i="76" s="1"/>
  <c r="Q638" i="76"/>
  <c r="P638" i="76" s="1"/>
  <c r="Q591" i="76"/>
  <c r="Q580" i="76"/>
  <c r="Q567" i="76"/>
  <c r="Q459" i="76"/>
  <c r="Q451" i="76"/>
  <c r="P451" i="76" s="1"/>
  <c r="Q447" i="76"/>
  <c r="Q437" i="76"/>
  <c r="Q430" i="76"/>
  <c r="Q676" i="76"/>
  <c r="P676" i="76" s="1"/>
  <c r="Q664" i="76"/>
  <c r="Q563" i="76"/>
  <c r="P563" i="76" s="1"/>
  <c r="Q549" i="76"/>
  <c r="Q525" i="76"/>
  <c r="Q492" i="76"/>
  <c r="Q745" i="76"/>
  <c r="Q689" i="76"/>
  <c r="P689" i="76" s="1"/>
  <c r="Q660" i="76"/>
  <c r="Q652" i="76"/>
  <c r="P652" i="76" s="1"/>
  <c r="Q605" i="76"/>
  <c r="P605" i="76" s="1"/>
  <c r="Q595" i="76"/>
  <c r="P595" i="76" s="1"/>
  <c r="Q529" i="76"/>
  <c r="P529" i="76" s="1"/>
  <c r="Q465" i="76"/>
  <c r="Q450" i="76"/>
  <c r="P450" i="76" s="1"/>
  <c r="Q443" i="76"/>
  <c r="Q436" i="76"/>
  <c r="Q636" i="76"/>
  <c r="P636" i="76" s="1"/>
  <c r="Q573" i="76"/>
  <c r="Q562" i="76"/>
  <c r="P562" i="76" s="1"/>
  <c r="Q514" i="76"/>
  <c r="Q491" i="76"/>
  <c r="Q709" i="76"/>
  <c r="Q659" i="76"/>
  <c r="Q594" i="76"/>
  <c r="Q586" i="76"/>
  <c r="Q577" i="76"/>
  <c r="P577" i="76" s="1"/>
  <c r="Q569" i="76"/>
  <c r="P569" i="76" s="1"/>
  <c r="Q528" i="76"/>
  <c r="P528" i="76" s="1"/>
  <c r="Q475" i="76"/>
  <c r="Q471" i="76"/>
  <c r="Q449" i="76"/>
  <c r="P449" i="76" s="1"/>
  <c r="Q442" i="76"/>
  <c r="Q417" i="76"/>
  <c r="Q723" i="76"/>
  <c r="Q680" i="76"/>
  <c r="P680" i="76" s="1"/>
  <c r="Q531" i="76"/>
  <c r="Q490" i="76"/>
  <c r="Q597" i="76"/>
  <c r="P597" i="76" s="1"/>
  <c r="Q593" i="76"/>
  <c r="P593" i="76" s="1"/>
  <c r="Q568" i="76"/>
  <c r="Q551" i="76"/>
  <c r="Q535" i="76"/>
  <c r="Q527" i="76"/>
  <c r="Q477" i="76"/>
  <c r="Q474" i="76"/>
  <c r="Q467" i="76"/>
  <c r="Q460" i="76"/>
  <c r="Q448" i="76"/>
  <c r="P448" i="76" s="1"/>
  <c r="Q427" i="76"/>
  <c r="Q423" i="76"/>
  <c r="Q683" i="76"/>
  <c r="Q679" i="76"/>
  <c r="Q612" i="76"/>
  <c r="Q575" i="76"/>
  <c r="Q507" i="76"/>
  <c r="Q537" i="76"/>
  <c r="Q534" i="76"/>
  <c r="Q526" i="76"/>
  <c r="P526" i="76" s="1"/>
  <c r="Q511" i="76"/>
  <c r="Q480" i="76"/>
  <c r="P480" i="76" s="1"/>
  <c r="Q473" i="76"/>
  <c r="Q466" i="76"/>
  <c r="P466" i="76" s="1"/>
  <c r="Q429" i="76"/>
  <c r="Q426" i="76"/>
  <c r="Q419" i="76"/>
  <c r="Q736" i="76"/>
  <c r="Q678" i="76"/>
  <c r="P678" i="76" s="1"/>
  <c r="Q643" i="76"/>
  <c r="Q634" i="76"/>
  <c r="Q574" i="76"/>
  <c r="Q541" i="76"/>
  <c r="Q435" i="76"/>
  <c r="J597" i="76"/>
  <c r="AQ597" i="76" s="1"/>
  <c r="AR597" i="76" s="1"/>
  <c r="W597" i="76" s="1"/>
  <c r="P860" i="74"/>
  <c r="Q764" i="74"/>
  <c r="Q778" i="74"/>
  <c r="AM897" i="74"/>
  <c r="I897" i="74" s="1"/>
  <c r="Q418" i="76"/>
  <c r="J441" i="76"/>
  <c r="AQ441" i="76"/>
  <c r="AR441" i="76" s="1"/>
  <c r="W441" i="76" s="1"/>
  <c r="Q419" i="74"/>
  <c r="P419" i="74" s="1"/>
  <c r="Q426" i="74"/>
  <c r="Q429" i="74"/>
  <c r="Q466" i="74"/>
  <c r="Q473" i="74"/>
  <c r="Q508" i="74"/>
  <c r="Q525" i="74"/>
  <c r="Q550" i="74"/>
  <c r="Q579" i="74"/>
  <c r="Q611" i="74"/>
  <c r="AB848" i="74"/>
  <c r="AM848" i="74" s="1"/>
  <c r="I848" i="74" s="1"/>
  <c r="J435" i="76"/>
  <c r="AQ435" i="76" s="1"/>
  <c r="AR435" i="76" s="1"/>
  <c r="W435" i="76" s="1"/>
  <c r="AQ519" i="76"/>
  <c r="AR519" i="76" s="1"/>
  <c r="W519" i="76" s="1"/>
  <c r="P871" i="76"/>
  <c r="P860" i="76"/>
  <c r="P862" i="76"/>
  <c r="P864" i="76"/>
  <c r="J688" i="76"/>
  <c r="AQ822" i="76"/>
  <c r="AR822" i="76" s="1"/>
  <c r="AQ840" i="76"/>
  <c r="AR840" i="76" s="1"/>
  <c r="AQ849" i="76"/>
  <c r="AR849" i="76" s="1"/>
  <c r="P837" i="76"/>
  <c r="P845" i="76"/>
  <c r="P854" i="76"/>
  <c r="J728" i="76"/>
  <c r="J851" i="76"/>
  <c r="AQ851" i="76" s="1"/>
  <c r="AR851" i="76" s="1"/>
  <c r="J863" i="76"/>
  <c r="P824" i="76"/>
  <c r="J501" i="76"/>
  <c r="AQ501" i="76" s="1"/>
  <c r="AR501" i="76" s="1"/>
  <c r="W501" i="76" s="1"/>
  <c r="J627" i="76"/>
  <c r="AQ627" i="76" s="1"/>
  <c r="AR627" i="76" s="1"/>
  <c r="W627" i="76" s="1"/>
  <c r="P868" i="76"/>
  <c r="P877" i="76"/>
  <c r="J835" i="76"/>
  <c r="AQ835" i="76" s="1"/>
  <c r="AR835" i="76" s="1"/>
  <c r="J864" i="76"/>
  <c r="J882" i="76"/>
  <c r="P832" i="76"/>
  <c r="P841" i="76"/>
  <c r="AW543" i="76"/>
  <c r="P874" i="76"/>
  <c r="J826" i="76"/>
  <c r="AQ826" i="76" s="1"/>
  <c r="AR826" i="76" s="1"/>
  <c r="J827" i="76"/>
  <c r="AQ827" i="76" s="1"/>
  <c r="AR827" i="76" s="1"/>
  <c r="AQ841" i="76"/>
  <c r="AR841" i="76" s="1"/>
  <c r="AQ842" i="76"/>
  <c r="AR842" i="76" s="1"/>
  <c r="J843" i="76"/>
  <c r="AQ843" i="76" s="1"/>
  <c r="AR843" i="76" s="1"/>
  <c r="J852" i="76"/>
  <c r="AQ852" i="76" s="1"/>
  <c r="AR852" i="76" s="1"/>
  <c r="J853" i="76"/>
  <c r="AQ853" i="76" s="1"/>
  <c r="AR853" i="76" s="1"/>
  <c r="J865" i="76"/>
  <c r="P823" i="76"/>
  <c r="P836" i="76"/>
  <c r="P844" i="76"/>
  <c r="P848" i="76"/>
  <c r="AQ561" i="77"/>
  <c r="AR561" i="77" s="1"/>
  <c r="W561" i="77" s="1"/>
  <c r="AQ838" i="77"/>
  <c r="AR838" i="77" s="1"/>
  <c r="AQ591" i="76"/>
  <c r="AR591" i="76" s="1"/>
  <c r="W591" i="76" s="1"/>
  <c r="P851" i="76"/>
  <c r="AW615" i="76"/>
  <c r="P859" i="76"/>
  <c r="J700" i="76"/>
  <c r="P895" i="76"/>
  <c r="P897" i="76"/>
  <c r="AQ834" i="76"/>
  <c r="AR834" i="76" s="1"/>
  <c r="P822" i="76"/>
  <c r="P831" i="76"/>
  <c r="AW483" i="76"/>
  <c r="P840" i="76"/>
  <c r="P853" i="76"/>
  <c r="P856" i="76"/>
  <c r="P865" i="76"/>
  <c r="J821" i="76"/>
  <c r="AQ821" i="76" s="1"/>
  <c r="AR821" i="76" s="1"/>
  <c r="J837" i="76"/>
  <c r="AQ837" i="76" s="1"/>
  <c r="AR837" i="76" s="1"/>
  <c r="J846" i="76"/>
  <c r="AQ846" i="76" s="1"/>
  <c r="AR846" i="76" s="1"/>
  <c r="J854" i="76"/>
  <c r="AQ854" i="76" s="1"/>
  <c r="AR854" i="76" s="1"/>
  <c r="J868" i="76"/>
  <c r="J884" i="76"/>
  <c r="AW429" i="76"/>
  <c r="AW537" i="76"/>
  <c r="P861" i="76"/>
  <c r="P872" i="76"/>
  <c r="J735" i="76"/>
  <c r="P879" i="76"/>
  <c r="P893" i="76"/>
  <c r="AQ844" i="76"/>
  <c r="AR844" i="76" s="1"/>
  <c r="J869" i="76"/>
  <c r="J459" i="77"/>
  <c r="AQ459" i="77" s="1"/>
  <c r="AR459" i="77" s="1"/>
  <c r="W459" i="77" s="1"/>
  <c r="P821" i="76"/>
  <c r="P830" i="76"/>
  <c r="P835" i="76"/>
  <c r="P847" i="76"/>
  <c r="P863" i="76"/>
  <c r="P869" i="76"/>
  <c r="AQ828" i="76"/>
  <c r="AR828" i="76" s="1"/>
  <c r="J829" i="76"/>
  <c r="J885" i="76"/>
  <c r="P843" i="76"/>
  <c r="J603" i="76"/>
  <c r="AQ603" i="76" s="1"/>
  <c r="AR603" i="76" s="1"/>
  <c r="W603" i="76" s="1"/>
  <c r="J770" i="76"/>
  <c r="AQ825" i="76"/>
  <c r="AR825" i="76" s="1"/>
  <c r="AQ836" i="76"/>
  <c r="AR836" i="76" s="1"/>
  <c r="J839" i="76"/>
  <c r="AQ839" i="76" s="1"/>
  <c r="AR839" i="76" s="1"/>
  <c r="J848" i="76"/>
  <c r="AQ848" i="76" s="1"/>
  <c r="AR848" i="76" s="1"/>
  <c r="J858" i="76"/>
  <c r="J871" i="76"/>
  <c r="AQ840" i="77"/>
  <c r="AR840" i="77" s="1"/>
  <c r="J840" i="77"/>
  <c r="P829" i="76"/>
  <c r="P839" i="76"/>
  <c r="P850" i="76"/>
  <c r="P866" i="76"/>
  <c r="P875" i="76"/>
  <c r="J822" i="76"/>
  <c r="J886" i="76"/>
  <c r="P834" i="76"/>
  <c r="P855" i="76"/>
  <c r="J658" i="76"/>
  <c r="J670" i="76"/>
  <c r="J707" i="76"/>
  <c r="P880" i="76"/>
  <c r="AQ794" i="76"/>
  <c r="AR794" i="76" s="1"/>
  <c r="AQ809" i="76"/>
  <c r="AR809" i="76" s="1"/>
  <c r="J832" i="76"/>
  <c r="AQ832" i="76" s="1"/>
  <c r="AR832" i="76" s="1"/>
  <c r="AQ838" i="76"/>
  <c r="AR838" i="76" s="1"/>
  <c r="AQ847" i="76"/>
  <c r="AR847" i="76" s="1"/>
  <c r="J849" i="76"/>
  <c r="AQ855" i="76"/>
  <c r="AR855" i="76" s="1"/>
  <c r="AQ856" i="76"/>
  <c r="AR856" i="76" s="1"/>
  <c r="J859" i="76"/>
  <c r="J447" i="77"/>
  <c r="AQ447" i="77" s="1"/>
  <c r="AR447" i="77" s="1"/>
  <c r="W447" i="77" s="1"/>
  <c r="AQ465" i="77"/>
  <c r="AR465" i="77" s="1"/>
  <c r="W465" i="77" s="1"/>
  <c r="P826" i="76"/>
  <c r="P828" i="76"/>
  <c r="P846" i="76"/>
  <c r="P852" i="76"/>
  <c r="P858" i="76"/>
  <c r="P867" i="76"/>
  <c r="P873" i="76"/>
  <c r="J742" i="76"/>
  <c r="J823" i="76"/>
  <c r="AQ823" i="76" s="1"/>
  <c r="AR823" i="76" s="1"/>
  <c r="AQ829" i="76"/>
  <c r="AR829" i="76" s="1"/>
  <c r="AQ830" i="76"/>
  <c r="AR830" i="76" s="1"/>
  <c r="J840" i="76"/>
  <c r="J860" i="76"/>
  <c r="J872" i="76"/>
  <c r="J879" i="76"/>
  <c r="J897" i="76"/>
  <c r="AW423" i="77"/>
  <c r="J423" i="77"/>
  <c r="AQ423" i="77" s="1"/>
  <c r="AR423" i="77" s="1"/>
  <c r="W423" i="77" s="1"/>
  <c r="AW561" i="77"/>
  <c r="J561" i="77"/>
  <c r="J822" i="77"/>
  <c r="AQ822" i="77" s="1"/>
  <c r="AR822" i="77" s="1"/>
  <c r="J567" i="78"/>
  <c r="AQ567" i="78" s="1"/>
  <c r="AR567" i="78" s="1"/>
  <c r="W567" i="78" s="1"/>
  <c r="AW567" i="78"/>
  <c r="AQ843" i="78"/>
  <c r="AR843" i="78" s="1"/>
  <c r="AQ836" i="79"/>
  <c r="AR836" i="79" s="1"/>
  <c r="AQ837" i="79"/>
  <c r="AR837" i="79" s="1"/>
  <c r="J839" i="79"/>
  <c r="J789" i="76"/>
  <c r="AQ789" i="76" s="1"/>
  <c r="AR789" i="76" s="1"/>
  <c r="J799" i="76"/>
  <c r="AQ799" i="76" s="1"/>
  <c r="AR799" i="76" s="1"/>
  <c r="AB871" i="76"/>
  <c r="AM871" i="76" s="1"/>
  <c r="I871" i="76" s="1"/>
  <c r="P826" i="77"/>
  <c r="AQ543" i="77"/>
  <c r="AR543" i="77" s="1"/>
  <c r="W543" i="77" s="1"/>
  <c r="P845" i="77"/>
  <c r="J676" i="77"/>
  <c r="J833" i="77"/>
  <c r="AQ833" i="77" s="1"/>
  <c r="AR833" i="77" s="1"/>
  <c r="AQ495" i="77"/>
  <c r="AR495" i="77" s="1"/>
  <c r="W495" i="77" s="1"/>
  <c r="J501" i="77"/>
  <c r="AQ501" i="77" s="1"/>
  <c r="AR501" i="77" s="1"/>
  <c r="W501" i="77" s="1"/>
  <c r="J549" i="77"/>
  <c r="AQ549" i="77" s="1"/>
  <c r="AR549" i="77" s="1"/>
  <c r="W549" i="77" s="1"/>
  <c r="P852" i="77"/>
  <c r="P868" i="77"/>
  <c r="AM846" i="77"/>
  <c r="I846" i="77" s="1"/>
  <c r="AM868" i="77"/>
  <c r="I868" i="77" s="1"/>
  <c r="AQ495" i="78"/>
  <c r="AR495" i="78" s="1"/>
  <c r="W495" i="78" s="1"/>
  <c r="P872" i="77"/>
  <c r="J453" i="77"/>
  <c r="AQ453" i="77" s="1"/>
  <c r="AR453" i="77" s="1"/>
  <c r="W453" i="77" s="1"/>
  <c r="AW567" i="77"/>
  <c r="J567" i="77"/>
  <c r="AQ567" i="77" s="1"/>
  <c r="AR567" i="77" s="1"/>
  <c r="W567" i="77" s="1"/>
  <c r="AQ603" i="77"/>
  <c r="AR603" i="77" s="1"/>
  <c r="W603" i="77" s="1"/>
  <c r="J823" i="77"/>
  <c r="AQ823" i="77" s="1"/>
  <c r="AR823" i="77" s="1"/>
  <c r="AM828" i="77"/>
  <c r="I828" i="77" s="1"/>
  <c r="AQ585" i="77"/>
  <c r="AR585" i="77" s="1"/>
  <c r="W585" i="77" s="1"/>
  <c r="J634" i="77"/>
  <c r="J735" i="77"/>
  <c r="AQ794" i="77"/>
  <c r="AR794" i="77" s="1"/>
  <c r="J842" i="77"/>
  <c r="AQ842" i="77" s="1"/>
  <c r="AR842" i="77" s="1"/>
  <c r="J854" i="77"/>
  <c r="AM894" i="77"/>
  <c r="I894" i="77" s="1"/>
  <c r="J429" i="77"/>
  <c r="AQ429" i="77" s="1"/>
  <c r="AR429" i="77" s="1"/>
  <c r="W429" i="77" s="1"/>
  <c r="J441" i="77"/>
  <c r="AQ441" i="77" s="1"/>
  <c r="AR441" i="77" s="1"/>
  <c r="W441" i="77" s="1"/>
  <c r="AW441" i="77"/>
  <c r="P835" i="77"/>
  <c r="P837" i="77"/>
  <c r="P853" i="77"/>
  <c r="AQ627" i="77"/>
  <c r="AR627" i="77" s="1"/>
  <c r="W627" i="77" s="1"/>
  <c r="J789" i="77"/>
  <c r="AQ789" i="77"/>
  <c r="AR789" i="77" s="1"/>
  <c r="P895" i="77"/>
  <c r="J829" i="77"/>
  <c r="AQ829" i="77" s="1"/>
  <c r="AR829" i="77" s="1"/>
  <c r="AB836" i="77"/>
  <c r="AM836" i="77" s="1"/>
  <c r="I836" i="77" s="1"/>
  <c r="J836" i="77" s="1"/>
  <c r="AQ847" i="77"/>
  <c r="AR847" i="77" s="1"/>
  <c r="J850" i="77"/>
  <c r="AQ853" i="77"/>
  <c r="AR853" i="77" s="1"/>
  <c r="AM864" i="77"/>
  <c r="I864" i="77" s="1"/>
  <c r="J864" i="77" s="1"/>
  <c r="J872" i="77"/>
  <c r="AQ435" i="77"/>
  <c r="AR435" i="77" s="1"/>
  <c r="W435" i="77" s="1"/>
  <c r="P825" i="77"/>
  <c r="J471" i="77"/>
  <c r="AQ471" i="77" s="1"/>
  <c r="AR471" i="77" s="1"/>
  <c r="W471" i="77" s="1"/>
  <c r="AQ531" i="77"/>
  <c r="AR531" i="77" s="1"/>
  <c r="W531" i="77" s="1"/>
  <c r="J658" i="77"/>
  <c r="J707" i="77"/>
  <c r="P897" i="77"/>
  <c r="J834" i="77"/>
  <c r="AQ834" i="77" s="1"/>
  <c r="AR834" i="77" s="1"/>
  <c r="AM848" i="77"/>
  <c r="I848" i="77" s="1"/>
  <c r="J848" i="77" s="1"/>
  <c r="AM871" i="77"/>
  <c r="I871" i="77" s="1"/>
  <c r="AM880" i="77"/>
  <c r="I880" i="77" s="1"/>
  <c r="J880" i="77" s="1"/>
  <c r="AW573" i="77"/>
  <c r="J573" i="77"/>
  <c r="AQ573" i="77" s="1"/>
  <c r="AR573" i="77" s="1"/>
  <c r="W573" i="77" s="1"/>
  <c r="AQ591" i="77"/>
  <c r="AR591" i="77" s="1"/>
  <c r="W591" i="77" s="1"/>
  <c r="AQ609" i="77"/>
  <c r="AR609" i="77" s="1"/>
  <c r="W609" i="77" s="1"/>
  <c r="J770" i="77"/>
  <c r="J837" i="77"/>
  <c r="AQ837" i="77" s="1"/>
  <c r="AR837" i="77" s="1"/>
  <c r="AM849" i="77"/>
  <c r="I849" i="77" s="1"/>
  <c r="J851" i="77"/>
  <c r="AQ851" i="77" s="1"/>
  <c r="AR851" i="77" s="1"/>
  <c r="AM854" i="77"/>
  <c r="I854" i="77" s="1"/>
  <c r="J465" i="77"/>
  <c r="AW477" i="77"/>
  <c r="J477" i="77"/>
  <c r="AQ477" i="77" s="1"/>
  <c r="AR477" i="77" s="1"/>
  <c r="W477" i="77" s="1"/>
  <c r="AW519" i="77"/>
  <c r="J519" i="77"/>
  <c r="AQ519" i="77" s="1"/>
  <c r="AR519" i="77" s="1"/>
  <c r="W519" i="77" s="1"/>
  <c r="AW615" i="77"/>
  <c r="J615" i="77"/>
  <c r="P871" i="77"/>
  <c r="J756" i="77"/>
  <c r="J804" i="77"/>
  <c r="AQ804" i="77" s="1"/>
  <c r="AR804" i="77" s="1"/>
  <c r="J824" i="77"/>
  <c r="AQ824" i="77" s="1"/>
  <c r="AR824" i="77" s="1"/>
  <c r="J827" i="77"/>
  <c r="AQ827" i="77" s="1"/>
  <c r="AR827" i="77" s="1"/>
  <c r="AM839" i="77"/>
  <c r="I839" i="77" s="1"/>
  <c r="AM895" i="77"/>
  <c r="I895" i="77" s="1"/>
  <c r="J895" i="77" s="1"/>
  <c r="J585" i="78"/>
  <c r="AM858" i="78"/>
  <c r="I858" i="78" s="1"/>
  <c r="J858" i="78" s="1"/>
  <c r="AQ537" i="77"/>
  <c r="AR537" i="77" s="1"/>
  <c r="W537" i="77" s="1"/>
  <c r="AQ615" i="77"/>
  <c r="AR615" i="77" s="1"/>
  <c r="W615" i="77" s="1"/>
  <c r="J640" i="77"/>
  <c r="P859" i="77"/>
  <c r="P863" i="77"/>
  <c r="J688" i="77"/>
  <c r="P880" i="77"/>
  <c r="AM850" i="77"/>
  <c r="I850" i="77" s="1"/>
  <c r="J615" i="78"/>
  <c r="AQ615" i="78" s="1"/>
  <c r="AR615" i="78" s="1"/>
  <c r="W615" i="78" s="1"/>
  <c r="AQ417" i="77"/>
  <c r="AR417" i="77" s="1"/>
  <c r="W417" i="77" s="1"/>
  <c r="P851" i="77"/>
  <c r="P867" i="77"/>
  <c r="J742" i="77"/>
  <c r="AM826" i="77"/>
  <c r="I826" i="77" s="1"/>
  <c r="J830" i="77"/>
  <c r="AQ830" i="77" s="1"/>
  <c r="AR830" i="77" s="1"/>
  <c r="J843" i="77"/>
  <c r="AQ843" i="77" s="1"/>
  <c r="AR843" i="77" s="1"/>
  <c r="AM855" i="77"/>
  <c r="I855" i="77" s="1"/>
  <c r="AM887" i="77"/>
  <c r="I887" i="77" s="1"/>
  <c r="J887" i="77" s="1"/>
  <c r="J459" i="78"/>
  <c r="AQ459" i="78" s="1"/>
  <c r="AR459" i="78" s="1"/>
  <c r="W459" i="78" s="1"/>
  <c r="J519" i="78"/>
  <c r="AQ519" i="78"/>
  <c r="AR519" i="78" s="1"/>
  <c r="W519" i="78" s="1"/>
  <c r="J627" i="78"/>
  <c r="AW627" i="78"/>
  <c r="J495" i="77"/>
  <c r="AW495" i="77"/>
  <c r="J579" i="77"/>
  <c r="AQ579" i="77" s="1"/>
  <c r="AR579" i="77" s="1"/>
  <c r="W579" i="77" s="1"/>
  <c r="P864" i="77"/>
  <c r="J728" i="77"/>
  <c r="J781" i="77"/>
  <c r="J862" i="77"/>
  <c r="J868" i="77"/>
  <c r="J873" i="77"/>
  <c r="AM881" i="77"/>
  <c r="I881" i="77" s="1"/>
  <c r="J881" i="77" s="1"/>
  <c r="AM884" i="77"/>
  <c r="I884" i="77" s="1"/>
  <c r="J884" i="77" s="1"/>
  <c r="AQ585" i="78"/>
  <c r="AR585" i="78" s="1"/>
  <c r="W585" i="78" s="1"/>
  <c r="AQ489" i="77"/>
  <c r="AR489" i="77" s="1"/>
  <c r="W489" i="77" s="1"/>
  <c r="J525" i="77"/>
  <c r="AQ525" i="77" s="1"/>
  <c r="AR525" i="77" s="1"/>
  <c r="W525" i="77" s="1"/>
  <c r="P848" i="77"/>
  <c r="AQ597" i="77"/>
  <c r="AR597" i="77" s="1"/>
  <c r="W597" i="77" s="1"/>
  <c r="J621" i="77"/>
  <c r="AQ621" i="77" s="1"/>
  <c r="AR621" i="77" s="1"/>
  <c r="W621" i="77" s="1"/>
  <c r="P876" i="77"/>
  <c r="J777" i="77"/>
  <c r="J779" i="77"/>
  <c r="AM821" i="77"/>
  <c r="I821" i="77" s="1"/>
  <c r="J821" i="77" s="1"/>
  <c r="J825" i="77"/>
  <c r="AQ825" i="77" s="1"/>
  <c r="AR825" i="77" s="1"/>
  <c r="J835" i="77"/>
  <c r="AQ835" i="77" s="1"/>
  <c r="AR835" i="77" s="1"/>
  <c r="AB845" i="77"/>
  <c r="AM845" i="77" s="1"/>
  <c r="I845" i="77" s="1"/>
  <c r="AB867" i="77"/>
  <c r="AM867" i="77" s="1"/>
  <c r="I867" i="77" s="1"/>
  <c r="J886" i="77"/>
  <c r="H860" i="77"/>
  <c r="J860" i="77" s="1"/>
  <c r="AB874" i="77"/>
  <c r="AM874" i="77" s="1"/>
  <c r="I874" i="77" s="1"/>
  <c r="J489" i="78"/>
  <c r="AQ489" i="78" s="1"/>
  <c r="AR489" i="78" s="1"/>
  <c r="W489" i="78" s="1"/>
  <c r="H821" i="78"/>
  <c r="J821" i="78" s="1"/>
  <c r="AB851" i="78"/>
  <c r="AM851" i="78" s="1"/>
  <c r="I851" i="78" s="1"/>
  <c r="J851" i="78" s="1"/>
  <c r="AQ852" i="78"/>
  <c r="AR852" i="78" s="1"/>
  <c r="J833" i="79"/>
  <c r="AQ833" i="79" s="1"/>
  <c r="AR833" i="79" s="1"/>
  <c r="H869" i="77"/>
  <c r="J869" i="77" s="1"/>
  <c r="H894" i="77"/>
  <c r="AM896" i="77"/>
  <c r="I896" i="77" s="1"/>
  <c r="J896" i="77" s="1"/>
  <c r="J721" i="78"/>
  <c r="AQ799" i="78"/>
  <c r="AR799" i="78" s="1"/>
  <c r="AQ829" i="78"/>
  <c r="AR829" i="78" s="1"/>
  <c r="J809" i="77"/>
  <c r="AQ809" i="77" s="1"/>
  <c r="AR809" i="77" s="1"/>
  <c r="J876" i="77"/>
  <c r="P825" i="78"/>
  <c r="AW537" i="78"/>
  <c r="J537" i="78"/>
  <c r="AQ537" i="78" s="1"/>
  <c r="AR537" i="78" s="1"/>
  <c r="W537" i="78" s="1"/>
  <c r="J591" i="78"/>
  <c r="AQ591" i="78" s="1"/>
  <c r="AR591" i="78" s="1"/>
  <c r="W591" i="78" s="1"/>
  <c r="AQ627" i="78"/>
  <c r="AR627" i="78" s="1"/>
  <c r="W627" i="78" s="1"/>
  <c r="AQ821" i="78"/>
  <c r="AR821" i="78" s="1"/>
  <c r="J897" i="77"/>
  <c r="P822" i="78"/>
  <c r="J495" i="78"/>
  <c r="AQ531" i="78"/>
  <c r="AR531" i="78" s="1"/>
  <c r="W531" i="78" s="1"/>
  <c r="P853" i="78"/>
  <c r="J676" i="78"/>
  <c r="P849" i="77"/>
  <c r="P856" i="77"/>
  <c r="AW531" i="78"/>
  <c r="AW573" i="78"/>
  <c r="J573" i="78"/>
  <c r="AQ573" i="78" s="1"/>
  <c r="AR573" i="78" s="1"/>
  <c r="W573" i="78" s="1"/>
  <c r="AW537" i="77"/>
  <c r="AW591" i="77"/>
  <c r="P877" i="77"/>
  <c r="H839" i="77"/>
  <c r="J839" i="77" s="1"/>
  <c r="H858" i="77"/>
  <c r="J858" i="77" s="1"/>
  <c r="H874" i="77"/>
  <c r="AW477" i="78"/>
  <c r="J477" i="78"/>
  <c r="AQ477" i="78" s="1"/>
  <c r="AR477" i="78" s="1"/>
  <c r="W477" i="78" s="1"/>
  <c r="P834" i="78"/>
  <c r="J543" i="78"/>
  <c r="AQ543" i="78" s="1"/>
  <c r="AR543" i="78" s="1"/>
  <c r="W543" i="78" s="1"/>
  <c r="AM830" i="78"/>
  <c r="I830" i="78" s="1"/>
  <c r="J832" i="78"/>
  <c r="AQ832" i="78" s="1"/>
  <c r="AR832" i="78" s="1"/>
  <c r="H832" i="77"/>
  <c r="J832" i="77" s="1"/>
  <c r="AQ832" i="77" s="1"/>
  <c r="AR832" i="77" s="1"/>
  <c r="J852" i="77"/>
  <c r="AQ852" i="77" s="1"/>
  <c r="AR852" i="77" s="1"/>
  <c r="H867" i="77"/>
  <c r="J429" i="78"/>
  <c r="AQ429" i="78" s="1"/>
  <c r="AR429" i="78" s="1"/>
  <c r="W429" i="78" s="1"/>
  <c r="AQ555" i="78"/>
  <c r="AR555" i="78" s="1"/>
  <c r="W555" i="78" s="1"/>
  <c r="J742" i="78"/>
  <c r="AB873" i="78"/>
  <c r="AM873" i="78" s="1"/>
  <c r="I873" i="78" s="1"/>
  <c r="J873" i="78" s="1"/>
  <c r="J838" i="77"/>
  <c r="AM877" i="77"/>
  <c r="I877" i="77" s="1"/>
  <c r="J877" i="77" s="1"/>
  <c r="J885" i="77"/>
  <c r="J682" i="78"/>
  <c r="AQ822" i="78"/>
  <c r="AR822" i="78" s="1"/>
  <c r="J847" i="78"/>
  <c r="AQ847" i="78" s="1"/>
  <c r="AR847" i="78" s="1"/>
  <c r="AQ825" i="79"/>
  <c r="AR825" i="79" s="1"/>
  <c r="P847" i="77"/>
  <c r="P854" i="77"/>
  <c r="J831" i="77"/>
  <c r="AQ831" i="77" s="1"/>
  <c r="AR831" i="77" s="1"/>
  <c r="P859" i="78"/>
  <c r="J664" i="78"/>
  <c r="J728" i="78"/>
  <c r="J447" i="78"/>
  <c r="AQ447" i="78"/>
  <c r="AR447" i="78" s="1"/>
  <c r="W447" i="78" s="1"/>
  <c r="J833" i="78"/>
  <c r="AM869" i="78"/>
  <c r="I869" i="78" s="1"/>
  <c r="J869" i="78" s="1"/>
  <c r="P821" i="77"/>
  <c r="P845" i="78"/>
  <c r="J597" i="78"/>
  <c r="AQ597" i="78" s="1"/>
  <c r="AR597" i="78" s="1"/>
  <c r="W597" i="78" s="1"/>
  <c r="J621" i="78"/>
  <c r="AQ621" i="78" s="1"/>
  <c r="AR621" i="78" s="1"/>
  <c r="W621" i="78" s="1"/>
  <c r="P855" i="78"/>
  <c r="J646" i="78"/>
  <c r="H871" i="77"/>
  <c r="AQ417" i="78"/>
  <c r="AR417" i="78" s="1"/>
  <c r="W417" i="78" s="1"/>
  <c r="J435" i="78"/>
  <c r="AQ435" i="78" s="1"/>
  <c r="AR435" i="78" s="1"/>
  <c r="W435" i="78" s="1"/>
  <c r="J501" i="78"/>
  <c r="AQ501" i="78" s="1"/>
  <c r="AR501" i="78" s="1"/>
  <c r="W501" i="78" s="1"/>
  <c r="J525" i="78"/>
  <c r="AQ525" i="78" s="1"/>
  <c r="AR525" i="78" s="1"/>
  <c r="W525" i="78" s="1"/>
  <c r="AQ561" i="78"/>
  <c r="AR561" i="78" s="1"/>
  <c r="W561" i="78" s="1"/>
  <c r="P874" i="78"/>
  <c r="J893" i="78"/>
  <c r="J447" i="79"/>
  <c r="AQ447" i="79" s="1"/>
  <c r="AR447" i="79" s="1"/>
  <c r="W447" i="79" s="1"/>
  <c r="P821" i="78"/>
  <c r="J441" i="78"/>
  <c r="AQ441" i="78" s="1"/>
  <c r="AR441" i="78" s="1"/>
  <c r="W441" i="78" s="1"/>
  <c r="J483" i="78"/>
  <c r="AQ483" i="78" s="1"/>
  <c r="AR483" i="78" s="1"/>
  <c r="W483" i="78" s="1"/>
  <c r="J513" i="78"/>
  <c r="AQ513" i="78" s="1"/>
  <c r="AR513" i="78" s="1"/>
  <c r="W513" i="78" s="1"/>
  <c r="J579" i="78"/>
  <c r="AQ579" i="78" s="1"/>
  <c r="AR579" i="78" s="1"/>
  <c r="W579" i="78" s="1"/>
  <c r="J609" i="78"/>
  <c r="AQ609" i="78" s="1"/>
  <c r="AR609" i="78" s="1"/>
  <c r="W609" i="78" s="1"/>
  <c r="P878" i="78"/>
  <c r="AB881" i="78"/>
  <c r="AM881" i="78" s="1"/>
  <c r="I881" i="78" s="1"/>
  <c r="J881" i="78" s="1"/>
  <c r="AM893" i="78"/>
  <c r="I893" i="78" s="1"/>
  <c r="AQ830" i="79"/>
  <c r="AR830" i="79" s="1"/>
  <c r="J507" i="78"/>
  <c r="AQ507" i="78" s="1"/>
  <c r="AR507" i="78" s="1"/>
  <c r="W507" i="78" s="1"/>
  <c r="J603" i="78"/>
  <c r="AQ603" i="78" s="1"/>
  <c r="AR603" i="78" s="1"/>
  <c r="W603" i="78" s="1"/>
  <c r="P864" i="78"/>
  <c r="P869" i="78"/>
  <c r="J770" i="78"/>
  <c r="J782" i="78"/>
  <c r="AM826" i="78"/>
  <c r="I826" i="78" s="1"/>
  <c r="AM842" i="78"/>
  <c r="I842" i="78" s="1"/>
  <c r="H843" i="78"/>
  <c r="J843" i="78" s="1"/>
  <c r="H852" i="78"/>
  <c r="J852" i="78" s="1"/>
  <c r="J896" i="78"/>
  <c r="J483" i="79"/>
  <c r="AQ483" i="79" s="1"/>
  <c r="AR483" i="79" s="1"/>
  <c r="W483" i="79" s="1"/>
  <c r="AW489" i="79"/>
  <c r="J489" i="79"/>
  <c r="AQ489" i="79" s="1"/>
  <c r="AR489" i="79" s="1"/>
  <c r="W489" i="79" s="1"/>
  <c r="AQ853" i="79"/>
  <c r="AR853" i="79" s="1"/>
  <c r="AQ855" i="79"/>
  <c r="AR855" i="79" s="1"/>
  <c r="AM828" i="78"/>
  <c r="I828" i="78" s="1"/>
  <c r="AM840" i="78"/>
  <c r="I840" i="78" s="1"/>
  <c r="J859" i="78"/>
  <c r="J866" i="78"/>
  <c r="J875" i="78"/>
  <c r="J877" i="78"/>
  <c r="AB883" i="78"/>
  <c r="AM883" i="78" s="1"/>
  <c r="I883" i="78" s="1"/>
  <c r="J883" i="78" s="1"/>
  <c r="J519" i="79"/>
  <c r="J543" i="79"/>
  <c r="AQ543" i="79" s="1"/>
  <c r="AR543" i="79" s="1"/>
  <c r="W543" i="79" s="1"/>
  <c r="J621" i="79"/>
  <c r="AQ621" i="79" s="1"/>
  <c r="AR621" i="79" s="1"/>
  <c r="W621" i="79" s="1"/>
  <c r="AQ838" i="79"/>
  <c r="AR838" i="79" s="1"/>
  <c r="J884" i="79"/>
  <c r="P826" i="78"/>
  <c r="P858" i="78"/>
  <c r="P866" i="78"/>
  <c r="P895" i="78"/>
  <c r="H824" i="78"/>
  <c r="AM833" i="78"/>
  <c r="I833" i="78" s="1"/>
  <c r="H845" i="78"/>
  <c r="J845" i="78" s="1"/>
  <c r="AQ845" i="78" s="1"/>
  <c r="AR845" i="78" s="1"/>
  <c r="AM855" i="78"/>
  <c r="I855" i="78" s="1"/>
  <c r="H872" i="78"/>
  <c r="J872" i="78" s="1"/>
  <c r="AB885" i="78"/>
  <c r="AM885" i="78" s="1"/>
  <c r="I885" i="78" s="1"/>
  <c r="J885" i="78" s="1"/>
  <c r="AQ465" i="79"/>
  <c r="AR465" i="79" s="1"/>
  <c r="W465" i="79" s="1"/>
  <c r="J597" i="79"/>
  <c r="AQ597" i="79" s="1"/>
  <c r="AR597" i="79" s="1"/>
  <c r="W597" i="79" s="1"/>
  <c r="AQ603" i="79"/>
  <c r="AR603" i="79" s="1"/>
  <c r="W603" i="79" s="1"/>
  <c r="P827" i="78"/>
  <c r="P842" i="78"/>
  <c r="P848" i="78"/>
  <c r="AM853" i="78"/>
  <c r="I853" i="78" s="1"/>
  <c r="J853" i="78" s="1"/>
  <c r="J874" i="78"/>
  <c r="J429" i="79"/>
  <c r="AQ429" i="79" s="1"/>
  <c r="AR429" i="79" s="1"/>
  <c r="W429" i="79" s="1"/>
  <c r="J823" i="78"/>
  <c r="AQ823" i="78" s="1"/>
  <c r="AR823" i="78" s="1"/>
  <c r="AQ836" i="78"/>
  <c r="AR836" i="78" s="1"/>
  <c r="J862" i="78"/>
  <c r="AM878" i="78"/>
  <c r="I878" i="78" s="1"/>
  <c r="J878" i="78" s="1"/>
  <c r="AM880" i="78"/>
  <c r="I880" i="78" s="1"/>
  <c r="J880" i="78" s="1"/>
  <c r="AM887" i="78"/>
  <c r="I887" i="78" s="1"/>
  <c r="J887" i="78" s="1"/>
  <c r="AQ519" i="79"/>
  <c r="AR519" i="79" s="1"/>
  <c r="W519" i="79" s="1"/>
  <c r="J826" i="79"/>
  <c r="AQ826" i="79" s="1"/>
  <c r="AR826" i="79" s="1"/>
  <c r="J465" i="78"/>
  <c r="AQ465" i="78" s="1"/>
  <c r="AR465" i="78" s="1"/>
  <c r="W465" i="78" s="1"/>
  <c r="P841" i="78"/>
  <c r="P863" i="78"/>
  <c r="P868" i="78"/>
  <c r="J789" i="78"/>
  <c r="AQ789" i="78" s="1"/>
  <c r="AR789" i="78" s="1"/>
  <c r="J838" i="78"/>
  <c r="AQ838" i="78" s="1"/>
  <c r="AR838" i="78" s="1"/>
  <c r="AM848" i="78"/>
  <c r="I848" i="78" s="1"/>
  <c r="AQ495" i="79"/>
  <c r="AR495" i="79" s="1"/>
  <c r="W495" i="79" s="1"/>
  <c r="J842" i="79"/>
  <c r="AQ842" i="79" s="1"/>
  <c r="AR842" i="79" s="1"/>
  <c r="J453" i="78"/>
  <c r="AQ453" i="78" s="1"/>
  <c r="AR453" i="78" s="1"/>
  <c r="W453" i="78" s="1"/>
  <c r="P847" i="78"/>
  <c r="P860" i="78"/>
  <c r="J688" i="78"/>
  <c r="P893" i="78"/>
  <c r="AQ804" i="78"/>
  <c r="AR804" i="78" s="1"/>
  <c r="H831" i="78"/>
  <c r="J831" i="78" s="1"/>
  <c r="AQ831" i="78" s="1"/>
  <c r="AR831" i="78" s="1"/>
  <c r="AM846" i="78"/>
  <c r="I846" i="78" s="1"/>
  <c r="J846" i="78" s="1"/>
  <c r="H876" i="78"/>
  <c r="J876" i="78" s="1"/>
  <c r="AB882" i="78"/>
  <c r="AM882" i="78" s="1"/>
  <c r="I882" i="78" s="1"/>
  <c r="J882" i="78" s="1"/>
  <c r="H897" i="78"/>
  <c r="J897" i="78" s="1"/>
  <c r="AQ573" i="79"/>
  <c r="AR573" i="79" s="1"/>
  <c r="W573" i="79" s="1"/>
  <c r="AQ843" i="79"/>
  <c r="AR843" i="79" s="1"/>
  <c r="J549" i="78"/>
  <c r="AQ549" i="78" s="1"/>
  <c r="AR549" i="78" s="1"/>
  <c r="W549" i="78" s="1"/>
  <c r="J809" i="78"/>
  <c r="AQ809" i="78" s="1"/>
  <c r="AR809" i="78" s="1"/>
  <c r="AM825" i="78"/>
  <c r="I825" i="78" s="1"/>
  <c r="AM827" i="78"/>
  <c r="I827" i="78" s="1"/>
  <c r="J827" i="78" s="1"/>
  <c r="AM856" i="78"/>
  <c r="I856" i="78" s="1"/>
  <c r="AM864" i="78"/>
  <c r="I864" i="78" s="1"/>
  <c r="J864" i="78" s="1"/>
  <c r="AM894" i="78"/>
  <c r="I894" i="78" s="1"/>
  <c r="J894" i="78" s="1"/>
  <c r="J823" i="79"/>
  <c r="AQ823" i="79" s="1"/>
  <c r="AR823" i="79" s="1"/>
  <c r="J829" i="79"/>
  <c r="AQ829" i="79" s="1"/>
  <c r="AR829" i="79" s="1"/>
  <c r="P840" i="78"/>
  <c r="P856" i="78"/>
  <c r="P865" i="78"/>
  <c r="J777" i="78"/>
  <c r="AM841" i="78"/>
  <c r="I841" i="78" s="1"/>
  <c r="J841" i="78" s="1"/>
  <c r="AM854" i="78"/>
  <c r="I854" i="78" s="1"/>
  <c r="AM884" i="78"/>
  <c r="I884" i="78" s="1"/>
  <c r="J884" i="78" s="1"/>
  <c r="AW537" i="79"/>
  <c r="J537" i="79"/>
  <c r="AQ537" i="79" s="1"/>
  <c r="AR537" i="79" s="1"/>
  <c r="W537" i="79" s="1"/>
  <c r="J830" i="79"/>
  <c r="J836" i="79"/>
  <c r="J837" i="79"/>
  <c r="J844" i="79"/>
  <c r="AQ844" i="79" s="1"/>
  <c r="AR844" i="79" s="1"/>
  <c r="P835" i="78"/>
  <c r="AW507" i="78"/>
  <c r="AW603" i="78"/>
  <c r="P871" i="78"/>
  <c r="P879" i="78"/>
  <c r="J837" i="78"/>
  <c r="AQ837" i="78" s="1"/>
  <c r="AR837" i="78" s="1"/>
  <c r="AM839" i="78"/>
  <c r="I839" i="78" s="1"/>
  <c r="AQ501" i="79"/>
  <c r="AR501" i="79" s="1"/>
  <c r="W501" i="79" s="1"/>
  <c r="P845" i="79"/>
  <c r="AM822" i="79"/>
  <c r="I822" i="79" s="1"/>
  <c r="J822" i="79" s="1"/>
  <c r="P846" i="78"/>
  <c r="P867" i="78"/>
  <c r="J794" i="78"/>
  <c r="AQ794" i="78" s="1"/>
  <c r="AR794" i="78" s="1"/>
  <c r="AB824" i="78"/>
  <c r="AM824" i="78" s="1"/>
  <c r="I824" i="78" s="1"/>
  <c r="J830" i="78"/>
  <c r="AM834" i="78"/>
  <c r="I834" i="78" s="1"/>
  <c r="J834" i="78" s="1"/>
  <c r="J835" i="78"/>
  <c r="AQ835" i="78" s="1"/>
  <c r="AR835" i="78" s="1"/>
  <c r="AM849" i="78"/>
  <c r="I849" i="78" s="1"/>
  <c r="J849" i="78" s="1"/>
  <c r="H850" i="78"/>
  <c r="J850" i="78" s="1"/>
  <c r="AQ850" i="78" s="1"/>
  <c r="AR850" i="78" s="1"/>
  <c r="J863" i="78"/>
  <c r="J871" i="78"/>
  <c r="AB886" i="78"/>
  <c r="AM886" i="78" s="1"/>
  <c r="I886" i="78" s="1"/>
  <c r="J886" i="78" s="1"/>
  <c r="AW591" i="79"/>
  <c r="J591" i="79"/>
  <c r="AQ591" i="79" s="1"/>
  <c r="AR591" i="79" s="1"/>
  <c r="W591" i="79" s="1"/>
  <c r="J838" i="79"/>
  <c r="J874" i="79"/>
  <c r="J876" i="79"/>
  <c r="J417" i="80"/>
  <c r="AQ417" i="80" s="1"/>
  <c r="AR417" i="80" s="1"/>
  <c r="W417" i="80" s="1"/>
  <c r="AQ447" i="80"/>
  <c r="AR447" i="80" s="1"/>
  <c r="W447" i="80" s="1"/>
  <c r="AQ531" i="80"/>
  <c r="AR531" i="80" s="1"/>
  <c r="W531" i="80" s="1"/>
  <c r="P824" i="79"/>
  <c r="P869" i="79"/>
  <c r="J809" i="79"/>
  <c r="AQ809" i="79" s="1"/>
  <c r="AR809" i="79" s="1"/>
  <c r="AB831" i="79"/>
  <c r="AM831" i="79" s="1"/>
  <c r="I831" i="79" s="1"/>
  <c r="AB839" i="79"/>
  <c r="AM839" i="79" s="1"/>
  <c r="I839" i="79" s="1"/>
  <c r="H859" i="79"/>
  <c r="J859" i="79" s="1"/>
  <c r="AM866" i="79"/>
  <c r="I866" i="79" s="1"/>
  <c r="AB883" i="79"/>
  <c r="AM883" i="79" s="1"/>
  <c r="I883" i="79" s="1"/>
  <c r="J883" i="79" s="1"/>
  <c r="P827" i="79"/>
  <c r="J513" i="79"/>
  <c r="AQ513" i="79" s="1"/>
  <c r="AR513" i="79" s="1"/>
  <c r="W513" i="79" s="1"/>
  <c r="J664" i="79"/>
  <c r="J781" i="79"/>
  <c r="H835" i="79"/>
  <c r="J835" i="79" s="1"/>
  <c r="AB845" i="79"/>
  <c r="AM845" i="79" s="1"/>
  <c r="I845" i="79" s="1"/>
  <c r="J845" i="79" s="1"/>
  <c r="J855" i="79"/>
  <c r="J561" i="80"/>
  <c r="AQ561" i="80" s="1"/>
  <c r="AR561" i="80" s="1"/>
  <c r="W561" i="80" s="1"/>
  <c r="J832" i="79"/>
  <c r="AQ832" i="79" s="1"/>
  <c r="AR832" i="79" s="1"/>
  <c r="AM834" i="79"/>
  <c r="I834" i="79" s="1"/>
  <c r="J834" i="79" s="1"/>
  <c r="AM897" i="79"/>
  <c r="I897" i="79" s="1"/>
  <c r="P821" i="79"/>
  <c r="J549" i="79"/>
  <c r="AQ549" i="79" s="1"/>
  <c r="AR549" i="79" s="1"/>
  <c r="W549" i="79" s="1"/>
  <c r="J603" i="79"/>
  <c r="J694" i="79"/>
  <c r="J707" i="79"/>
  <c r="J794" i="79"/>
  <c r="AQ794" i="79" s="1"/>
  <c r="AR794" i="79" s="1"/>
  <c r="J848" i="79"/>
  <c r="AM878" i="79"/>
  <c r="I878" i="79" s="1"/>
  <c r="J878" i="79" s="1"/>
  <c r="J477" i="80"/>
  <c r="AQ477" i="80" s="1"/>
  <c r="AR477" i="80" s="1"/>
  <c r="W477" i="80" s="1"/>
  <c r="P831" i="79"/>
  <c r="P865" i="79"/>
  <c r="AM841" i="79"/>
  <c r="I841" i="79" s="1"/>
  <c r="J858" i="79"/>
  <c r="AM872" i="79"/>
  <c r="I872" i="79" s="1"/>
  <c r="J872" i="79" s="1"/>
  <c r="AQ847" i="80"/>
  <c r="AR847" i="80" s="1"/>
  <c r="AQ854" i="80"/>
  <c r="AR854" i="80" s="1"/>
  <c r="J863" i="80"/>
  <c r="J441" i="79"/>
  <c r="AQ441" i="79" s="1"/>
  <c r="AR441" i="79" s="1"/>
  <c r="W441" i="79" s="1"/>
  <c r="J471" i="79"/>
  <c r="AQ471" i="79" s="1"/>
  <c r="AR471" i="79" s="1"/>
  <c r="W471" i="79" s="1"/>
  <c r="J525" i="79"/>
  <c r="AQ525" i="79" s="1"/>
  <c r="AR525" i="79" s="1"/>
  <c r="W525" i="79" s="1"/>
  <c r="J579" i="79"/>
  <c r="AQ579" i="79" s="1"/>
  <c r="AR579" i="79" s="1"/>
  <c r="W579" i="79" s="1"/>
  <c r="AW627" i="79"/>
  <c r="J627" i="79"/>
  <c r="AQ627" i="79" s="1"/>
  <c r="AR627" i="79" s="1"/>
  <c r="W627" i="79" s="1"/>
  <c r="J640" i="79"/>
  <c r="AM867" i="79"/>
  <c r="I867" i="79" s="1"/>
  <c r="AM869" i="79"/>
  <c r="I869" i="79" s="1"/>
  <c r="AM881" i="79"/>
  <c r="I881" i="79" s="1"/>
  <c r="J881" i="79" s="1"/>
  <c r="J513" i="80"/>
  <c r="AQ513" i="80"/>
  <c r="AR513" i="80" s="1"/>
  <c r="W513" i="80" s="1"/>
  <c r="AQ567" i="80"/>
  <c r="AR567" i="80" s="1"/>
  <c r="W567" i="80" s="1"/>
  <c r="AQ489" i="81"/>
  <c r="AR489" i="81" s="1"/>
  <c r="W489" i="81" s="1"/>
  <c r="J453" i="79"/>
  <c r="AQ453" i="79" s="1"/>
  <c r="AR453" i="79" s="1"/>
  <c r="W453" i="79" s="1"/>
  <c r="AQ477" i="79"/>
  <c r="AR477" i="79" s="1"/>
  <c r="W477" i="79" s="1"/>
  <c r="P839" i="79"/>
  <c r="P848" i="79"/>
  <c r="J721" i="79"/>
  <c r="P880" i="79"/>
  <c r="AM828" i="79"/>
  <c r="I828" i="79" s="1"/>
  <c r="J507" i="79"/>
  <c r="AQ507" i="79" s="1"/>
  <c r="AR507" i="79" s="1"/>
  <c r="W507" i="79" s="1"/>
  <c r="AQ567" i="79"/>
  <c r="AR567" i="79" s="1"/>
  <c r="W567" i="79" s="1"/>
  <c r="P846" i="79"/>
  <c r="P852" i="79"/>
  <c r="P861" i="79"/>
  <c r="H847" i="79"/>
  <c r="J847" i="79" s="1"/>
  <c r="AQ847" i="79" s="1"/>
  <c r="AR847" i="79" s="1"/>
  <c r="AM887" i="79"/>
  <c r="I887" i="79" s="1"/>
  <c r="J887" i="79" s="1"/>
  <c r="P828" i="79"/>
  <c r="P841" i="79"/>
  <c r="P850" i="79"/>
  <c r="J670" i="79"/>
  <c r="P871" i="79"/>
  <c r="J831" i="79"/>
  <c r="AM846" i="79"/>
  <c r="I846" i="79" s="1"/>
  <c r="J846" i="79" s="1"/>
  <c r="AM852" i="79"/>
  <c r="I852" i="79" s="1"/>
  <c r="AM865" i="79"/>
  <c r="I865" i="79" s="1"/>
  <c r="J865" i="79" s="1"/>
  <c r="J866" i="79"/>
  <c r="J896" i="79"/>
  <c r="J579" i="80"/>
  <c r="AQ579" i="80" s="1"/>
  <c r="AR579" i="80" s="1"/>
  <c r="W579" i="80" s="1"/>
  <c r="J866" i="80"/>
  <c r="J435" i="79"/>
  <c r="AQ435" i="79" s="1"/>
  <c r="AR435" i="79" s="1"/>
  <c r="W435" i="79" s="1"/>
  <c r="AW531" i="79"/>
  <c r="J531" i="79"/>
  <c r="AQ531" i="79" s="1"/>
  <c r="AR531" i="79" s="1"/>
  <c r="W531" i="79" s="1"/>
  <c r="AW585" i="79"/>
  <c r="J585" i="79"/>
  <c r="AQ585" i="79" s="1"/>
  <c r="AR585" i="79" s="1"/>
  <c r="W585" i="79" s="1"/>
  <c r="P866" i="79"/>
  <c r="H851" i="79"/>
  <c r="J851" i="79" s="1"/>
  <c r="AQ851" i="79" s="1"/>
  <c r="AR851" i="79" s="1"/>
  <c r="H856" i="79"/>
  <c r="J856" i="79" s="1"/>
  <c r="AQ856" i="79" s="1"/>
  <c r="AR856" i="79" s="1"/>
  <c r="AM861" i="79"/>
  <c r="I861" i="79" s="1"/>
  <c r="J861" i="79" s="1"/>
  <c r="H864" i="79"/>
  <c r="J864" i="79" s="1"/>
  <c r="J841" i="80"/>
  <c r="J417" i="79"/>
  <c r="AQ417" i="79" s="1"/>
  <c r="AR417" i="79" s="1"/>
  <c r="W417" i="79" s="1"/>
  <c r="AQ459" i="79"/>
  <c r="AR459" i="79" s="1"/>
  <c r="W459" i="79" s="1"/>
  <c r="AW513" i="79"/>
  <c r="J782" i="79"/>
  <c r="AM824" i="79"/>
  <c r="I824" i="79" s="1"/>
  <c r="AM835" i="79"/>
  <c r="I835" i="79" s="1"/>
  <c r="AM848" i="79"/>
  <c r="I848" i="79" s="1"/>
  <c r="AM850" i="79"/>
  <c r="I850" i="79" s="1"/>
  <c r="J850" i="79" s="1"/>
  <c r="J880" i="79"/>
  <c r="AM893" i="79"/>
  <c r="I893" i="79" s="1"/>
  <c r="J893" i="79" s="1"/>
  <c r="J441" i="80"/>
  <c r="AQ441" i="80" s="1"/>
  <c r="AR441" i="80" s="1"/>
  <c r="W441" i="80" s="1"/>
  <c r="AW531" i="80"/>
  <c r="J531" i="80"/>
  <c r="J465" i="79"/>
  <c r="J555" i="79"/>
  <c r="AQ555" i="79" s="1"/>
  <c r="AR555" i="79" s="1"/>
  <c r="W555" i="79" s="1"/>
  <c r="J609" i="79"/>
  <c r="AQ609" i="79" s="1"/>
  <c r="AR609" i="79" s="1"/>
  <c r="W609" i="79" s="1"/>
  <c r="P864" i="79"/>
  <c r="P896" i="79"/>
  <c r="AM821" i="79"/>
  <c r="I821" i="79" s="1"/>
  <c r="J821" i="79" s="1"/>
  <c r="H828" i="79"/>
  <c r="H867" i="79"/>
  <c r="J867" i="79" s="1"/>
  <c r="AB873" i="79"/>
  <c r="AM873" i="79" s="1"/>
  <c r="I873" i="79" s="1"/>
  <c r="J873" i="79" s="1"/>
  <c r="AB875" i="79"/>
  <c r="AM875" i="79" s="1"/>
  <c r="I875" i="79" s="1"/>
  <c r="J875" i="79" s="1"/>
  <c r="AM877" i="79"/>
  <c r="I877" i="79" s="1"/>
  <c r="J877" i="79" s="1"/>
  <c r="AM885" i="79"/>
  <c r="I885" i="79" s="1"/>
  <c r="J885" i="79" s="1"/>
  <c r="J495" i="80"/>
  <c r="AQ495" i="80" s="1"/>
  <c r="AR495" i="80" s="1"/>
  <c r="W495" i="80" s="1"/>
  <c r="J836" i="80"/>
  <c r="AQ836" i="80" s="1"/>
  <c r="AR836" i="80" s="1"/>
  <c r="P834" i="79"/>
  <c r="AQ561" i="79"/>
  <c r="AR561" i="79" s="1"/>
  <c r="W561" i="79" s="1"/>
  <c r="AQ615" i="79"/>
  <c r="AR615" i="79" s="1"/>
  <c r="W615" i="79" s="1"/>
  <c r="J688" i="79"/>
  <c r="J714" i="79"/>
  <c r="H825" i="79"/>
  <c r="J825" i="79" s="1"/>
  <c r="AM827" i="79"/>
  <c r="I827" i="79" s="1"/>
  <c r="J827" i="79" s="1"/>
  <c r="J853" i="79"/>
  <c r="J869" i="79"/>
  <c r="AM871" i="79"/>
  <c r="I871" i="79" s="1"/>
  <c r="J871" i="79" s="1"/>
  <c r="AW471" i="80"/>
  <c r="J609" i="80"/>
  <c r="AQ609" i="80" s="1"/>
  <c r="AR609" i="80" s="1"/>
  <c r="W609" i="80" s="1"/>
  <c r="P858" i="80"/>
  <c r="J837" i="80"/>
  <c r="AQ837" i="80" s="1"/>
  <c r="AR837" i="80" s="1"/>
  <c r="AQ846" i="80"/>
  <c r="AR846" i="80" s="1"/>
  <c r="J874" i="80"/>
  <c r="AM883" i="80"/>
  <c r="I883" i="80" s="1"/>
  <c r="AM894" i="80"/>
  <c r="I894" i="80" s="1"/>
  <c r="J895" i="79"/>
  <c r="AQ627" i="80"/>
  <c r="AR627" i="80" s="1"/>
  <c r="W627" i="80" s="1"/>
  <c r="H829" i="80"/>
  <c r="J829" i="80" s="1"/>
  <c r="AQ829" i="80" s="1"/>
  <c r="AR829" i="80" s="1"/>
  <c r="J859" i="80"/>
  <c r="J881" i="80"/>
  <c r="P861" i="80"/>
  <c r="J854" i="80"/>
  <c r="AM864" i="80"/>
  <c r="I864" i="80" s="1"/>
  <c r="J864" i="80" s="1"/>
  <c r="J423" i="81"/>
  <c r="AQ423" i="81" s="1"/>
  <c r="AR423" i="81" s="1"/>
  <c r="W423" i="81" s="1"/>
  <c r="J429" i="81"/>
  <c r="AQ429" i="81" s="1"/>
  <c r="AR429" i="81" s="1"/>
  <c r="W429" i="81" s="1"/>
  <c r="J471" i="81"/>
  <c r="AQ471" i="81" s="1"/>
  <c r="AR471" i="81" s="1"/>
  <c r="W471" i="81" s="1"/>
  <c r="P843" i="79"/>
  <c r="AB884" i="79"/>
  <c r="AM884" i="79" s="1"/>
  <c r="I884" i="79" s="1"/>
  <c r="P827" i="80"/>
  <c r="H838" i="80"/>
  <c r="AM887" i="80"/>
  <c r="I887" i="80" s="1"/>
  <c r="J887" i="80" s="1"/>
  <c r="J896" i="80"/>
  <c r="J894" i="79"/>
  <c r="AW435" i="80"/>
  <c r="J435" i="80"/>
  <c r="AQ435" i="80" s="1"/>
  <c r="AR435" i="80" s="1"/>
  <c r="W435" i="80" s="1"/>
  <c r="J507" i="80"/>
  <c r="AQ507" i="80" s="1"/>
  <c r="AR507" i="80" s="1"/>
  <c r="W507" i="80" s="1"/>
  <c r="P867" i="80"/>
  <c r="J714" i="80"/>
  <c r="AM843" i="80"/>
  <c r="I843" i="80" s="1"/>
  <c r="J885" i="80"/>
  <c r="AM895" i="80"/>
  <c r="I895" i="80" s="1"/>
  <c r="J895" i="80" s="1"/>
  <c r="J447" i="80"/>
  <c r="J519" i="80"/>
  <c r="AQ519" i="80" s="1"/>
  <c r="AR519" i="80" s="1"/>
  <c r="W519" i="80" s="1"/>
  <c r="J597" i="80"/>
  <c r="AQ597" i="80" s="1"/>
  <c r="AR597" i="80" s="1"/>
  <c r="W597" i="80" s="1"/>
  <c r="J615" i="80"/>
  <c r="AQ615" i="80" s="1"/>
  <c r="AR615" i="80" s="1"/>
  <c r="W615" i="80" s="1"/>
  <c r="P896" i="80"/>
  <c r="AQ537" i="81"/>
  <c r="AR537" i="81" s="1"/>
  <c r="W537" i="81" s="1"/>
  <c r="J537" i="81"/>
  <c r="AW465" i="79"/>
  <c r="AW507" i="79"/>
  <c r="AW549" i="79"/>
  <c r="AW603" i="79"/>
  <c r="H897" i="79"/>
  <c r="J897" i="79" s="1"/>
  <c r="AQ423" i="80"/>
  <c r="AR423" i="80" s="1"/>
  <c r="W423" i="80" s="1"/>
  <c r="J555" i="80"/>
  <c r="P859" i="80"/>
  <c r="AM838" i="80"/>
  <c r="I838" i="80" s="1"/>
  <c r="P836" i="80"/>
  <c r="P855" i="80"/>
  <c r="AM823" i="80"/>
  <c r="I823" i="80" s="1"/>
  <c r="J823" i="80" s="1"/>
  <c r="AM832" i="80"/>
  <c r="I832" i="80" s="1"/>
  <c r="AM844" i="80"/>
  <c r="I844" i="80" s="1"/>
  <c r="J844" i="80" s="1"/>
  <c r="AM850" i="80"/>
  <c r="I850" i="80" s="1"/>
  <c r="AM860" i="80"/>
  <c r="I860" i="80" s="1"/>
  <c r="J860" i="80" s="1"/>
  <c r="J886" i="80"/>
  <c r="J507" i="81"/>
  <c r="AQ507" i="81" s="1"/>
  <c r="AR507" i="81" s="1"/>
  <c r="W507" i="81" s="1"/>
  <c r="J862" i="80"/>
  <c r="J868" i="80"/>
  <c r="H840" i="79"/>
  <c r="J840" i="79" s="1"/>
  <c r="AQ840" i="79" s="1"/>
  <c r="AR840" i="79" s="1"/>
  <c r="AB879" i="79"/>
  <c r="AM879" i="79" s="1"/>
  <c r="I879" i="79" s="1"/>
  <c r="J879" i="79" s="1"/>
  <c r="AB886" i="79"/>
  <c r="AM886" i="79" s="1"/>
  <c r="I886" i="79" s="1"/>
  <c r="J886" i="79" s="1"/>
  <c r="P830" i="80"/>
  <c r="J537" i="80"/>
  <c r="AQ537" i="80" s="1"/>
  <c r="AR537" i="80" s="1"/>
  <c r="W537" i="80" s="1"/>
  <c r="J780" i="80"/>
  <c r="AQ789" i="80"/>
  <c r="AR789" i="80" s="1"/>
  <c r="AM824" i="80"/>
  <c r="I824" i="80" s="1"/>
  <c r="AM826" i="80"/>
  <c r="I826" i="80" s="1"/>
  <c r="J826" i="80" s="1"/>
  <c r="AM867" i="80"/>
  <c r="I867" i="80" s="1"/>
  <c r="J867" i="80" s="1"/>
  <c r="J883" i="80"/>
  <c r="J894" i="80"/>
  <c r="AW507" i="80"/>
  <c r="AQ543" i="80"/>
  <c r="AR543" i="80" s="1"/>
  <c r="W543" i="80" s="1"/>
  <c r="AQ555" i="80"/>
  <c r="AR555" i="80" s="1"/>
  <c r="W555" i="80" s="1"/>
  <c r="AW573" i="80"/>
  <c r="J573" i="80"/>
  <c r="AQ573" i="80" s="1"/>
  <c r="AR573" i="80" s="1"/>
  <c r="W573" i="80" s="1"/>
  <c r="J627" i="80"/>
  <c r="AQ799" i="80"/>
  <c r="AR799" i="80" s="1"/>
  <c r="AM862" i="80"/>
  <c r="I862" i="80" s="1"/>
  <c r="AM882" i="80"/>
  <c r="I882" i="80" s="1"/>
  <c r="J882" i="80" s="1"/>
  <c r="AQ435" i="81"/>
  <c r="AR435" i="81" s="1"/>
  <c r="W435" i="81" s="1"/>
  <c r="P872" i="79"/>
  <c r="AB882" i="79"/>
  <c r="AM882" i="79" s="1"/>
  <c r="I882" i="79" s="1"/>
  <c r="J882" i="79" s="1"/>
  <c r="J453" i="80"/>
  <c r="AQ453" i="80" s="1"/>
  <c r="AR453" i="80" s="1"/>
  <c r="W453" i="80" s="1"/>
  <c r="AW489" i="80"/>
  <c r="J489" i="80"/>
  <c r="AQ489" i="80" s="1"/>
  <c r="AR489" i="80" s="1"/>
  <c r="W489" i="80" s="1"/>
  <c r="AQ525" i="80"/>
  <c r="AR525" i="80" s="1"/>
  <c r="W525" i="80" s="1"/>
  <c r="AQ621" i="80"/>
  <c r="AR621" i="80" s="1"/>
  <c r="W621" i="80" s="1"/>
  <c r="J756" i="80"/>
  <c r="AM830" i="80"/>
  <c r="I830" i="80" s="1"/>
  <c r="J830" i="80" s="1"/>
  <c r="AB839" i="80"/>
  <c r="AM839" i="80" s="1"/>
  <c r="I839" i="80" s="1"/>
  <c r="J839" i="80" s="1"/>
  <c r="AM845" i="80"/>
  <c r="I845" i="80" s="1"/>
  <c r="J845" i="80" s="1"/>
  <c r="J501" i="80"/>
  <c r="AQ501" i="80" s="1"/>
  <c r="AR501" i="80" s="1"/>
  <c r="W501" i="80" s="1"/>
  <c r="J843" i="80"/>
  <c r="AM856" i="80"/>
  <c r="I856" i="80" s="1"/>
  <c r="AM869" i="80"/>
  <c r="I869" i="80" s="1"/>
  <c r="J869" i="80" s="1"/>
  <c r="J884" i="80"/>
  <c r="P842" i="80"/>
  <c r="P853" i="80"/>
  <c r="P860" i="80"/>
  <c r="P862" i="80"/>
  <c r="P864" i="80"/>
  <c r="AQ809" i="80"/>
  <c r="AR809" i="80" s="1"/>
  <c r="H831" i="80"/>
  <c r="J831" i="80" s="1"/>
  <c r="AQ831" i="80" s="1"/>
  <c r="AR831" i="80" s="1"/>
  <c r="AM855" i="80"/>
  <c r="I855" i="80" s="1"/>
  <c r="AM859" i="80"/>
  <c r="I859" i="80" s="1"/>
  <c r="AM866" i="80"/>
  <c r="I866" i="80" s="1"/>
  <c r="AB875" i="80"/>
  <c r="AM875" i="80" s="1"/>
  <c r="I875" i="80" s="1"/>
  <c r="J875" i="80" s="1"/>
  <c r="H876" i="80"/>
  <c r="J876" i="80" s="1"/>
  <c r="AB879" i="80"/>
  <c r="AM879" i="80" s="1"/>
  <c r="I879" i="80" s="1"/>
  <c r="J879" i="80" s="1"/>
  <c r="J880" i="80"/>
  <c r="P841" i="81"/>
  <c r="P848" i="81"/>
  <c r="J429" i="80"/>
  <c r="AQ429" i="80" s="1"/>
  <c r="AR429" i="80" s="1"/>
  <c r="W429" i="80" s="1"/>
  <c r="P828" i="80"/>
  <c r="J483" i="80"/>
  <c r="AQ483" i="80" s="1"/>
  <c r="AR483" i="80" s="1"/>
  <c r="W483" i="80" s="1"/>
  <c r="P835" i="80"/>
  <c r="J525" i="80"/>
  <c r="P846" i="80"/>
  <c r="J707" i="80"/>
  <c r="P878" i="80"/>
  <c r="AB835" i="80"/>
  <c r="AM835" i="80" s="1"/>
  <c r="I835" i="80" s="1"/>
  <c r="J835" i="80" s="1"/>
  <c r="AB849" i="80"/>
  <c r="AM849" i="80" s="1"/>
  <c r="I849" i="80" s="1"/>
  <c r="AM863" i="80"/>
  <c r="I863" i="80" s="1"/>
  <c r="AM871" i="80"/>
  <c r="I871" i="80" s="1"/>
  <c r="J871" i="80" s="1"/>
  <c r="H872" i="80"/>
  <c r="J872" i="80" s="1"/>
  <c r="AM873" i="80"/>
  <c r="I873" i="80" s="1"/>
  <c r="J873" i="80" s="1"/>
  <c r="J543" i="81"/>
  <c r="AQ543" i="81" s="1"/>
  <c r="AR543" i="81" s="1"/>
  <c r="W543" i="81" s="1"/>
  <c r="AM827" i="80"/>
  <c r="I827" i="80" s="1"/>
  <c r="J827" i="80" s="1"/>
  <c r="AB842" i="80"/>
  <c r="AM842" i="80" s="1"/>
  <c r="I842" i="80" s="1"/>
  <c r="AM893" i="80"/>
  <c r="I893" i="80" s="1"/>
  <c r="J893" i="80" s="1"/>
  <c r="J501" i="81"/>
  <c r="AQ501" i="81" s="1"/>
  <c r="AR501" i="81" s="1"/>
  <c r="W501" i="81" s="1"/>
  <c r="AW501" i="81"/>
  <c r="P856" i="80"/>
  <c r="P863" i="80"/>
  <c r="P873" i="80"/>
  <c r="P895" i="80"/>
  <c r="H825" i="80"/>
  <c r="J825" i="80" s="1"/>
  <c r="AQ825" i="80" s="1"/>
  <c r="AR825" i="80" s="1"/>
  <c r="J828" i="80"/>
  <c r="AQ828" i="80" s="1"/>
  <c r="AR828" i="80" s="1"/>
  <c r="J833" i="80"/>
  <c r="AQ833" i="80" s="1"/>
  <c r="AR833" i="80" s="1"/>
  <c r="J877" i="80"/>
  <c r="J483" i="81"/>
  <c r="AQ483" i="81" s="1"/>
  <c r="AR483" i="81" s="1"/>
  <c r="W483" i="81" s="1"/>
  <c r="P823" i="80"/>
  <c r="P832" i="80"/>
  <c r="P839" i="80"/>
  <c r="P844" i="80"/>
  <c r="J591" i="80"/>
  <c r="AQ591" i="80" s="1"/>
  <c r="AR591" i="80" s="1"/>
  <c r="W591" i="80" s="1"/>
  <c r="P865" i="80"/>
  <c r="P879" i="80"/>
  <c r="AM834" i="80"/>
  <c r="I834" i="80" s="1"/>
  <c r="AM861" i="80"/>
  <c r="I861" i="80" s="1"/>
  <c r="J861" i="80" s="1"/>
  <c r="AM868" i="80"/>
  <c r="I868" i="80" s="1"/>
  <c r="J477" i="81"/>
  <c r="AQ477" i="81" s="1"/>
  <c r="AR477" i="81" s="1"/>
  <c r="W477" i="81" s="1"/>
  <c r="P848" i="80"/>
  <c r="P851" i="80"/>
  <c r="P875" i="80"/>
  <c r="J781" i="80"/>
  <c r="H822" i="80"/>
  <c r="J447" i="81"/>
  <c r="AQ447" i="81" s="1"/>
  <c r="AR447" i="81" s="1"/>
  <c r="W447" i="81" s="1"/>
  <c r="J465" i="81"/>
  <c r="AQ465" i="81" s="1"/>
  <c r="AR465" i="81" s="1"/>
  <c r="W465" i="81" s="1"/>
  <c r="AW465" i="81"/>
  <c r="J567" i="80"/>
  <c r="J621" i="80"/>
  <c r="J682" i="80"/>
  <c r="P868" i="80"/>
  <c r="AM821" i="80"/>
  <c r="I821" i="80" s="1"/>
  <c r="J840" i="80"/>
  <c r="AQ840" i="80" s="1"/>
  <c r="AR840" i="80" s="1"/>
  <c r="AM848" i="80"/>
  <c r="I848" i="80" s="1"/>
  <c r="J848" i="80" s="1"/>
  <c r="J851" i="80"/>
  <c r="AM858" i="80"/>
  <c r="I858" i="80" s="1"/>
  <c r="J858" i="80" s="1"/>
  <c r="AM865" i="80"/>
  <c r="I865" i="80" s="1"/>
  <c r="J865" i="80" s="1"/>
  <c r="AQ459" i="81"/>
  <c r="AR459" i="81" s="1"/>
  <c r="W459" i="81" s="1"/>
  <c r="AQ591" i="81"/>
  <c r="AR591" i="81" s="1"/>
  <c r="W591" i="81" s="1"/>
  <c r="J670" i="80"/>
  <c r="AQ794" i="80"/>
  <c r="AR794" i="80" s="1"/>
  <c r="H824" i="80"/>
  <c r="J824" i="80" s="1"/>
  <c r="AM841" i="80"/>
  <c r="I841" i="80" s="1"/>
  <c r="J847" i="80"/>
  <c r="J849" i="80"/>
  <c r="H897" i="80"/>
  <c r="J897" i="80" s="1"/>
  <c r="J417" i="81"/>
  <c r="AQ417" i="81" s="1"/>
  <c r="AR417" i="81" s="1"/>
  <c r="W417" i="81" s="1"/>
  <c r="AW513" i="81"/>
  <c r="J513" i="81"/>
  <c r="AQ513" i="81" s="1"/>
  <c r="AR513" i="81" s="1"/>
  <c r="W513" i="81" s="1"/>
  <c r="AQ525" i="81"/>
  <c r="AR525" i="81" s="1"/>
  <c r="W525" i="81" s="1"/>
  <c r="J531" i="81"/>
  <c r="AQ531" i="81" s="1"/>
  <c r="AR531" i="81" s="1"/>
  <c r="W531" i="81" s="1"/>
  <c r="J489" i="81"/>
  <c r="J597" i="81"/>
  <c r="AQ597" i="81" s="1"/>
  <c r="AR597" i="81" s="1"/>
  <c r="W597" i="81" s="1"/>
  <c r="J735" i="81"/>
  <c r="AQ835" i="81"/>
  <c r="AR835" i="81" s="1"/>
  <c r="P826" i="81"/>
  <c r="P828" i="81"/>
  <c r="P834" i="81"/>
  <c r="P858" i="81"/>
  <c r="P861" i="81"/>
  <c r="P868" i="81"/>
  <c r="P895" i="81"/>
  <c r="P896" i="81"/>
  <c r="J828" i="81"/>
  <c r="AQ828" i="81" s="1"/>
  <c r="AR828" i="81" s="1"/>
  <c r="J837" i="81"/>
  <c r="AQ837" i="81" s="1"/>
  <c r="AR837" i="81" s="1"/>
  <c r="J845" i="81"/>
  <c r="AQ845" i="81" s="1"/>
  <c r="AR845" i="81" s="1"/>
  <c r="J868" i="81"/>
  <c r="J881" i="81"/>
  <c r="P838" i="81"/>
  <c r="P852" i="81"/>
  <c r="J676" i="81"/>
  <c r="P865" i="81"/>
  <c r="P872" i="81"/>
  <c r="J756" i="81"/>
  <c r="P893" i="81"/>
  <c r="P894" i="81"/>
  <c r="J821" i="81"/>
  <c r="AQ821" i="81" s="1"/>
  <c r="AR821" i="81" s="1"/>
  <c r="AQ844" i="81"/>
  <c r="AR844" i="81" s="1"/>
  <c r="AQ852" i="81"/>
  <c r="AR852" i="81" s="1"/>
  <c r="J854" i="81"/>
  <c r="AQ854" i="81" s="1"/>
  <c r="AR854" i="81" s="1"/>
  <c r="J869" i="81"/>
  <c r="J875" i="81"/>
  <c r="J893" i="81"/>
  <c r="P827" i="81"/>
  <c r="P842" i="81"/>
  <c r="AQ555" i="81"/>
  <c r="AR555" i="81" s="1"/>
  <c r="W555" i="81" s="1"/>
  <c r="AW573" i="81"/>
  <c r="J573" i="81"/>
  <c r="AQ573" i="81" s="1"/>
  <c r="AR573" i="81" s="1"/>
  <c r="W573" i="81" s="1"/>
  <c r="P875" i="81"/>
  <c r="J789" i="81"/>
  <c r="AQ789" i="81" s="1"/>
  <c r="AR789" i="81" s="1"/>
  <c r="J829" i="81"/>
  <c r="AQ829" i="81" s="1"/>
  <c r="AR829" i="81" s="1"/>
  <c r="J846" i="81"/>
  <c r="AQ846" i="81" s="1"/>
  <c r="AR846" i="81" s="1"/>
  <c r="J882" i="81"/>
  <c r="J830" i="81"/>
  <c r="AQ830" i="81" s="1"/>
  <c r="AR830" i="81" s="1"/>
  <c r="AQ836" i="81"/>
  <c r="AR836" i="81" s="1"/>
  <c r="J856" i="81"/>
  <c r="AQ856" i="81" s="1"/>
  <c r="AR856" i="81" s="1"/>
  <c r="J871" i="81"/>
  <c r="AW441" i="81"/>
  <c r="P837" i="81"/>
  <c r="AW543" i="81"/>
  <c r="P862" i="81"/>
  <c r="AQ809" i="81"/>
  <c r="AR809" i="81" s="1"/>
  <c r="J839" i="81"/>
  <c r="J859" i="81"/>
  <c r="P823" i="81"/>
  <c r="AW567" i="81"/>
  <c r="J567" i="81"/>
  <c r="AQ567" i="81" s="1"/>
  <c r="AR567" i="81" s="1"/>
  <c r="W567" i="81" s="1"/>
  <c r="P855" i="81"/>
  <c r="P873" i="81"/>
  <c r="AQ799" i="81"/>
  <c r="AR799" i="81" s="1"/>
  <c r="AQ847" i="81"/>
  <c r="AR847" i="81" s="1"/>
  <c r="P844" i="81"/>
  <c r="P876" i="81"/>
  <c r="AQ794" i="81"/>
  <c r="AR794" i="81" s="1"/>
  <c r="AQ838" i="81"/>
  <c r="AR838" i="81" s="1"/>
  <c r="AQ839" i="81"/>
  <c r="AR839" i="81" s="1"/>
  <c r="AQ848" i="81"/>
  <c r="AR848" i="81" s="1"/>
  <c r="P822" i="81"/>
  <c r="P831" i="81"/>
  <c r="J585" i="81"/>
  <c r="AQ585" i="81" s="1"/>
  <c r="AR585" i="81" s="1"/>
  <c r="W585" i="81" s="1"/>
  <c r="J664" i="81"/>
  <c r="J688" i="81"/>
  <c r="J728" i="81"/>
  <c r="AQ822" i="81"/>
  <c r="AR822" i="81" s="1"/>
  <c r="J495" i="81"/>
  <c r="AQ495" i="81" s="1"/>
  <c r="AR495" i="81" s="1"/>
  <c r="W495" i="81" s="1"/>
  <c r="P836" i="81"/>
  <c r="P840" i="81"/>
  <c r="P851" i="81"/>
  <c r="P853" i="81"/>
  <c r="J627" i="81"/>
  <c r="AQ627" i="81" s="1"/>
  <c r="AR627" i="81" s="1"/>
  <c r="W627" i="81" s="1"/>
  <c r="P860" i="81"/>
  <c r="P863" i="81"/>
  <c r="P871" i="81"/>
  <c r="AQ831" i="81"/>
  <c r="AR831" i="81" s="1"/>
  <c r="AQ832" i="81"/>
  <c r="AR832" i="81" s="1"/>
  <c r="AQ849" i="81"/>
  <c r="AR849" i="81" s="1"/>
  <c r="P821" i="81"/>
  <c r="P830" i="81"/>
  <c r="J519" i="81"/>
  <c r="AQ519" i="81" s="1"/>
  <c r="AR519" i="81" s="1"/>
  <c r="W519" i="81" s="1"/>
  <c r="AW561" i="81"/>
  <c r="J561" i="81"/>
  <c r="AQ561" i="81" s="1"/>
  <c r="AR561" i="81" s="1"/>
  <c r="W561" i="81" s="1"/>
  <c r="P849" i="81"/>
  <c r="P856" i="81"/>
  <c r="P867" i="81"/>
  <c r="P879" i="81"/>
  <c r="J778" i="81"/>
  <c r="AQ841" i="81"/>
  <c r="AR841" i="81" s="1"/>
  <c r="J864" i="81"/>
  <c r="J886" i="81"/>
  <c r="P843" i="81"/>
  <c r="J603" i="81"/>
  <c r="AQ603" i="81" s="1"/>
  <c r="AR603" i="81" s="1"/>
  <c r="W603" i="81" s="1"/>
  <c r="AW603" i="81"/>
  <c r="AQ609" i="81"/>
  <c r="AR609" i="81" s="1"/>
  <c r="W609" i="81" s="1"/>
  <c r="AW615" i="81"/>
  <c r="J615" i="81"/>
  <c r="AQ615" i="81" s="1"/>
  <c r="AR615" i="81" s="1"/>
  <c r="W615" i="81" s="1"/>
  <c r="P874" i="81"/>
  <c r="J783" i="81"/>
  <c r="AQ833" i="81"/>
  <c r="AR833" i="81" s="1"/>
  <c r="J835" i="81"/>
  <c r="J843" i="81"/>
  <c r="AQ843" i="81" s="1"/>
  <c r="AR843" i="81" s="1"/>
  <c r="J852" i="81"/>
  <c r="J865" i="81"/>
  <c r="P829" i="81"/>
  <c r="P835" i="81"/>
  <c r="P854" i="81"/>
  <c r="J634" i="81"/>
  <c r="J652" i="81"/>
  <c r="P877" i="81"/>
  <c r="AQ824" i="81"/>
  <c r="AR824" i="81" s="1"/>
  <c r="AQ825" i="81"/>
  <c r="AR825" i="81" s="1"/>
  <c r="J826" i="81"/>
  <c r="AQ826" i="81" s="1"/>
  <c r="AR826" i="81" s="1"/>
  <c r="J827" i="81"/>
  <c r="AQ827" i="81" s="1"/>
  <c r="AR827" i="81" s="1"/>
  <c r="J844" i="81"/>
  <c r="AQ850" i="81"/>
  <c r="AR850" i="81" s="1"/>
  <c r="J866" i="81"/>
  <c r="J873" i="81"/>
  <c r="J879" i="81"/>
  <c r="J887" i="81"/>
  <c r="J897" i="81"/>
  <c r="D567" i="71" l="1"/>
  <c r="N846" i="40"/>
  <c r="K572" i="40"/>
  <c r="J855" i="74"/>
  <c r="AQ855" i="74"/>
  <c r="AR855" i="74" s="1"/>
  <c r="D435" i="71"/>
  <c r="N824" i="40"/>
  <c r="L824" i="40" s="1"/>
  <c r="O824" i="40" s="1"/>
  <c r="K440" i="40"/>
  <c r="J882" i="71"/>
  <c r="D531" i="71"/>
  <c r="K615" i="40"/>
  <c r="K417" i="40"/>
  <c r="L878" i="40"/>
  <c r="AQ855" i="75"/>
  <c r="AR855" i="75" s="1"/>
  <c r="J851" i="81"/>
  <c r="AQ851" i="81" s="1"/>
  <c r="AR851" i="81" s="1"/>
  <c r="J862" i="81"/>
  <c r="J865" i="78"/>
  <c r="AH68" i="41"/>
  <c r="K627" i="40"/>
  <c r="AQ483" i="40"/>
  <c r="AR483" i="40" s="1"/>
  <c r="W483" i="40" s="1"/>
  <c r="J863" i="74"/>
  <c r="J822" i="80"/>
  <c r="AQ822" i="80" s="1"/>
  <c r="AR822" i="80" s="1"/>
  <c r="J894" i="77"/>
  <c r="J844" i="40"/>
  <c r="AQ844" i="40" s="1"/>
  <c r="AR844" i="40" s="1"/>
  <c r="J842" i="81"/>
  <c r="AQ842" i="81" s="1"/>
  <c r="AR842" i="81" s="1"/>
  <c r="AQ841" i="73"/>
  <c r="AR841" i="73" s="1"/>
  <c r="J856" i="73"/>
  <c r="AQ856" i="73" s="1"/>
  <c r="AR856" i="73" s="1"/>
  <c r="J879" i="72"/>
  <c r="J289" i="41"/>
  <c r="L379" i="41"/>
  <c r="AH189" i="41"/>
  <c r="J841" i="73"/>
  <c r="AQ441" i="40"/>
  <c r="AR441" i="40" s="1"/>
  <c r="W441" i="40" s="1"/>
  <c r="AQ429" i="40"/>
  <c r="AR429" i="40" s="1"/>
  <c r="W429" i="40" s="1"/>
  <c r="J858" i="81"/>
  <c r="J867" i="76"/>
  <c r="C403" i="41"/>
  <c r="J838" i="80"/>
  <c r="L830" i="40"/>
  <c r="AH422" i="41"/>
  <c r="AQ837" i="74"/>
  <c r="AR837" i="74" s="1"/>
  <c r="AH417" i="41"/>
  <c r="J104" i="41"/>
  <c r="J109" i="41" s="1"/>
  <c r="AQ549" i="40"/>
  <c r="AR549" i="40" s="1"/>
  <c r="W549" i="40" s="1"/>
  <c r="J829" i="74"/>
  <c r="AQ829" i="74" s="1"/>
  <c r="AR829" i="74" s="1"/>
  <c r="J189" i="41"/>
  <c r="J194" i="41" s="1"/>
  <c r="AQ501" i="40"/>
  <c r="AR501" i="40" s="1"/>
  <c r="W501" i="40" s="1"/>
  <c r="J871" i="77"/>
  <c r="J887" i="74"/>
  <c r="AH176" i="41"/>
  <c r="K422" i="41"/>
  <c r="L840" i="40"/>
  <c r="J863" i="81"/>
  <c r="J885" i="81"/>
  <c r="J849" i="79"/>
  <c r="AQ849" i="79" s="1"/>
  <c r="AR849" i="79" s="1"/>
  <c r="J894" i="74"/>
  <c r="AH289" i="41"/>
  <c r="J874" i="77"/>
  <c r="J873" i="71"/>
  <c r="K385" i="41"/>
  <c r="J876" i="74"/>
  <c r="J880" i="74"/>
  <c r="K609" i="40"/>
  <c r="AQ609" i="40"/>
  <c r="AR609" i="40" s="1"/>
  <c r="W609" i="40" s="1"/>
  <c r="D489" i="71"/>
  <c r="K494" i="40"/>
  <c r="N833" i="40"/>
  <c r="N838" i="40"/>
  <c r="D519" i="71"/>
  <c r="K524" i="40"/>
  <c r="D794" i="71"/>
  <c r="N894" i="40"/>
  <c r="K798" i="40"/>
  <c r="N845" i="40"/>
  <c r="D561" i="71"/>
  <c r="K566" i="40"/>
  <c r="D779" i="71"/>
  <c r="N883" i="40"/>
  <c r="J43" i="41"/>
  <c r="L374" i="41"/>
  <c r="W417" i="40"/>
  <c r="N860" i="40"/>
  <c r="D646" i="71"/>
  <c r="K651" i="40"/>
  <c r="N876" i="40"/>
  <c r="D742" i="71"/>
  <c r="K748" i="40"/>
  <c r="J181" i="41"/>
  <c r="L397" i="41"/>
  <c r="D477" i="71"/>
  <c r="N831" i="40"/>
  <c r="K482" i="40"/>
  <c r="K675" i="40"/>
  <c r="N864" i="40"/>
  <c r="L864" i="40" s="1"/>
  <c r="O864" i="40" s="1"/>
  <c r="D670" i="71"/>
  <c r="D441" i="71"/>
  <c r="K446" i="40"/>
  <c r="N825" i="40"/>
  <c r="AQ827" i="79"/>
  <c r="AR827" i="79" s="1"/>
  <c r="AQ850" i="79"/>
  <c r="AR850" i="79" s="1"/>
  <c r="J834" i="80"/>
  <c r="AQ834" i="80" s="1"/>
  <c r="AR834" i="80" s="1"/>
  <c r="AQ839" i="80"/>
  <c r="AR839" i="80" s="1"/>
  <c r="AQ824" i="80"/>
  <c r="AR824" i="80" s="1"/>
  <c r="AQ848" i="79"/>
  <c r="AR848" i="79" s="1"/>
  <c r="AQ831" i="79"/>
  <c r="AR831" i="79" s="1"/>
  <c r="J824" i="78"/>
  <c r="AQ824" i="78" s="1"/>
  <c r="AR824" i="78" s="1"/>
  <c r="AQ848" i="74"/>
  <c r="AR848" i="74" s="1"/>
  <c r="AQ838" i="74"/>
  <c r="AR838" i="74" s="1"/>
  <c r="AQ847" i="73"/>
  <c r="AR847" i="73" s="1"/>
  <c r="AQ830" i="72"/>
  <c r="AR830" i="72" s="1"/>
  <c r="AQ825" i="72"/>
  <c r="AR825" i="72" s="1"/>
  <c r="AQ845" i="71"/>
  <c r="AR845" i="71" s="1"/>
  <c r="AQ855" i="71"/>
  <c r="AR855" i="71" s="1"/>
  <c r="AQ830" i="40"/>
  <c r="AR830" i="40" s="1"/>
  <c r="J837" i="40"/>
  <c r="M877" i="40"/>
  <c r="D345" i="71"/>
  <c r="K345" i="71" s="1"/>
  <c r="K351" i="40"/>
  <c r="J874" i="40"/>
  <c r="D324" i="71"/>
  <c r="K324" i="71" s="1"/>
  <c r="M874" i="40"/>
  <c r="L874" i="40" s="1"/>
  <c r="K330" i="40"/>
  <c r="J853" i="40"/>
  <c r="AQ853" i="40" s="1"/>
  <c r="AR853" i="40" s="1"/>
  <c r="AQ849" i="71"/>
  <c r="AR849" i="71" s="1"/>
  <c r="K763" i="71"/>
  <c r="K397" i="41"/>
  <c r="D91" i="71"/>
  <c r="K91" i="71" s="1"/>
  <c r="M834" i="40"/>
  <c r="L834" i="40" s="1"/>
  <c r="O834" i="40" s="1"/>
  <c r="K96" i="40"/>
  <c r="L886" i="40"/>
  <c r="O886" i="40" s="1"/>
  <c r="D721" i="71"/>
  <c r="N873" i="40"/>
  <c r="K727" i="40"/>
  <c r="L860" i="40"/>
  <c r="O860" i="40" s="1"/>
  <c r="M855" i="71"/>
  <c r="K222" i="71"/>
  <c r="D217" i="72"/>
  <c r="K217" i="72" s="1"/>
  <c r="AQ513" i="40"/>
  <c r="AR513" i="40" s="1"/>
  <c r="W513" i="40" s="1"/>
  <c r="C400" i="41"/>
  <c r="M862" i="40"/>
  <c r="D254" i="71"/>
  <c r="K254" i="71" s="1"/>
  <c r="C201" i="41"/>
  <c r="K259" i="40"/>
  <c r="K447" i="40"/>
  <c r="M836" i="71"/>
  <c r="D103" i="72"/>
  <c r="K103" i="72" s="1"/>
  <c r="K108" i="71"/>
  <c r="K652" i="71"/>
  <c r="D73" i="72"/>
  <c r="K73" i="72" s="1"/>
  <c r="K78" i="71"/>
  <c r="M831" i="71"/>
  <c r="J839" i="78"/>
  <c r="AQ839" i="78" s="1"/>
  <c r="AR839" i="78" s="1"/>
  <c r="M844" i="40"/>
  <c r="L844" i="40" s="1"/>
  <c r="O844" i="40" s="1"/>
  <c r="D151" i="71"/>
  <c r="K151" i="71" s="1"/>
  <c r="K156" i="40"/>
  <c r="C128" i="41"/>
  <c r="D13" i="71"/>
  <c r="K13" i="71" s="1"/>
  <c r="M821" i="40"/>
  <c r="K18" i="40"/>
  <c r="C14" i="41"/>
  <c r="J824" i="74"/>
  <c r="AQ824" i="74" s="1"/>
  <c r="AR824" i="74" s="1"/>
  <c r="J867" i="77"/>
  <c r="J834" i="71"/>
  <c r="AQ834" i="71" s="1"/>
  <c r="AR834" i="71" s="1"/>
  <c r="AQ845" i="80"/>
  <c r="AR845" i="80" s="1"/>
  <c r="AQ830" i="80"/>
  <c r="AR830" i="80" s="1"/>
  <c r="J821" i="80"/>
  <c r="AQ821" i="80" s="1"/>
  <c r="AR821" i="80" s="1"/>
  <c r="AQ838" i="80"/>
  <c r="AR838" i="80" s="1"/>
  <c r="AQ835" i="79"/>
  <c r="AR835" i="79" s="1"/>
  <c r="AQ822" i="79"/>
  <c r="AR822" i="79" s="1"/>
  <c r="AQ850" i="77"/>
  <c r="AR850" i="77" s="1"/>
  <c r="J845" i="77"/>
  <c r="AQ845" i="77" s="1"/>
  <c r="AR845" i="77" s="1"/>
  <c r="J841" i="74"/>
  <c r="AQ841" i="74" s="1"/>
  <c r="AR841" i="74" s="1"/>
  <c r="AQ826" i="74"/>
  <c r="AR826" i="74" s="1"/>
  <c r="J863" i="73"/>
  <c r="J834" i="74"/>
  <c r="AQ834" i="74" s="1"/>
  <c r="AR834" i="74" s="1"/>
  <c r="AQ840" i="71"/>
  <c r="AR840" i="71" s="1"/>
  <c r="M875" i="40"/>
  <c r="L875" i="40" s="1"/>
  <c r="O875" i="40" s="1"/>
  <c r="K337" i="40"/>
  <c r="D331" i="71"/>
  <c r="K331" i="71" s="1"/>
  <c r="C246" i="41"/>
  <c r="J843" i="71"/>
  <c r="AQ843" i="71" s="1"/>
  <c r="AR843" i="71" s="1"/>
  <c r="M851" i="40"/>
  <c r="D193" i="71"/>
  <c r="K193" i="71" s="1"/>
  <c r="C158" i="41"/>
  <c r="K198" i="40"/>
  <c r="AH326" i="41"/>
  <c r="K387" i="41"/>
  <c r="AH386" i="41" s="1"/>
  <c r="D181" i="71"/>
  <c r="K181" i="71" s="1"/>
  <c r="M849" i="40"/>
  <c r="C146" i="41"/>
  <c r="K186" i="40"/>
  <c r="D175" i="71"/>
  <c r="K175" i="71" s="1"/>
  <c r="M848" i="40"/>
  <c r="L848" i="40" s="1"/>
  <c r="K180" i="40"/>
  <c r="M886" i="71"/>
  <c r="D378" i="72"/>
  <c r="K378" i="72" s="1"/>
  <c r="D676" i="71"/>
  <c r="N865" i="40"/>
  <c r="L865" i="40" s="1"/>
  <c r="O865" i="40" s="1"/>
  <c r="K681" i="40"/>
  <c r="C378" i="41"/>
  <c r="J62" i="41"/>
  <c r="J67" i="41" s="1"/>
  <c r="D390" i="71"/>
  <c r="K390" i="71" s="1"/>
  <c r="K394" i="40"/>
  <c r="M894" i="40"/>
  <c r="L894" i="40" s="1"/>
  <c r="O894" i="40" s="1"/>
  <c r="O822" i="40"/>
  <c r="L385" i="41"/>
  <c r="D115" i="71"/>
  <c r="K115" i="71" s="1"/>
  <c r="M838" i="40"/>
  <c r="L838" i="40" s="1"/>
  <c r="O838" i="40" s="1"/>
  <c r="K120" i="40"/>
  <c r="M845" i="71"/>
  <c r="D157" i="72"/>
  <c r="K157" i="72" s="1"/>
  <c r="K162" i="71"/>
  <c r="C375" i="41"/>
  <c r="C388" i="41"/>
  <c r="J122" i="41"/>
  <c r="D266" i="72"/>
  <c r="K266" i="72" s="1"/>
  <c r="M864" i="71"/>
  <c r="K271" i="71"/>
  <c r="N871" i="40"/>
  <c r="D707" i="71"/>
  <c r="K713" i="40"/>
  <c r="AQ849" i="78"/>
  <c r="AR849" i="78" s="1"/>
  <c r="AQ830" i="78"/>
  <c r="AR830" i="78" s="1"/>
  <c r="AQ839" i="77"/>
  <c r="AR839" i="77" s="1"/>
  <c r="AQ854" i="77"/>
  <c r="AR854" i="77" s="1"/>
  <c r="J855" i="77"/>
  <c r="AQ855" i="77" s="1"/>
  <c r="AR855" i="77" s="1"/>
  <c r="AQ856" i="74"/>
  <c r="AR856" i="74" s="1"/>
  <c r="J856" i="74"/>
  <c r="AQ844" i="72"/>
  <c r="AR844" i="72" s="1"/>
  <c r="AQ822" i="72"/>
  <c r="AR822" i="72" s="1"/>
  <c r="AQ846" i="72"/>
  <c r="AR846" i="72" s="1"/>
  <c r="AQ841" i="71"/>
  <c r="AR841" i="71" s="1"/>
  <c r="J821" i="40"/>
  <c r="AQ821" i="40" s="1"/>
  <c r="AR821" i="40" s="1"/>
  <c r="M873" i="40"/>
  <c r="D317" i="71"/>
  <c r="K317" i="71" s="1"/>
  <c r="K323" i="40"/>
  <c r="C240" i="41"/>
  <c r="AQ845" i="40"/>
  <c r="AR845" i="40" s="1"/>
  <c r="M837" i="40"/>
  <c r="D109" i="71"/>
  <c r="K109" i="71" s="1"/>
  <c r="K114" i="40"/>
  <c r="D79" i="71"/>
  <c r="K79" i="71" s="1"/>
  <c r="C86" i="41"/>
  <c r="J86" i="41" s="1"/>
  <c r="J91" i="41" s="1"/>
  <c r="M832" i="40"/>
  <c r="K84" i="40"/>
  <c r="D886" i="71"/>
  <c r="K782" i="71"/>
  <c r="M829" i="71"/>
  <c r="D61" i="72"/>
  <c r="K61" i="72" s="1"/>
  <c r="K66" i="71"/>
  <c r="L400" i="41"/>
  <c r="L313" i="41"/>
  <c r="L373" i="41" s="1"/>
  <c r="M861" i="40"/>
  <c r="L861" i="40" s="1"/>
  <c r="O861" i="40" s="1"/>
  <c r="D248" i="71"/>
  <c r="K248" i="71" s="1"/>
  <c r="K253" i="40"/>
  <c r="N829" i="40"/>
  <c r="D465" i="71"/>
  <c r="K470" i="40"/>
  <c r="L382" i="41"/>
  <c r="AQ789" i="40"/>
  <c r="AR789" i="40" s="1"/>
  <c r="AH38" i="41"/>
  <c r="K507" i="40"/>
  <c r="L371" i="41"/>
  <c r="J850" i="80"/>
  <c r="AQ850" i="80" s="1"/>
  <c r="AR850" i="80" s="1"/>
  <c r="AQ846" i="78"/>
  <c r="AR846" i="78" s="1"/>
  <c r="J840" i="78"/>
  <c r="AQ840" i="78" s="1"/>
  <c r="AR840" i="78" s="1"/>
  <c r="AQ834" i="78"/>
  <c r="AR834" i="78" s="1"/>
  <c r="AQ846" i="79"/>
  <c r="AR846" i="79" s="1"/>
  <c r="AQ842" i="78"/>
  <c r="AR842" i="78" s="1"/>
  <c r="J842" i="78"/>
  <c r="AQ845" i="79"/>
  <c r="AR845" i="79" s="1"/>
  <c r="J826" i="78"/>
  <c r="AQ826" i="78" s="1"/>
  <c r="AR826" i="78" s="1"/>
  <c r="AQ848" i="77"/>
  <c r="AR848" i="77" s="1"/>
  <c r="J867" i="73"/>
  <c r="AQ832" i="73"/>
  <c r="AR832" i="73" s="1"/>
  <c r="J844" i="73"/>
  <c r="AQ844" i="73" s="1"/>
  <c r="AR844" i="73" s="1"/>
  <c r="AQ855" i="73"/>
  <c r="AR855" i="73" s="1"/>
  <c r="AQ838" i="71"/>
  <c r="AR838" i="71" s="1"/>
  <c r="N897" i="40"/>
  <c r="K813" i="40"/>
  <c r="D809" i="71"/>
  <c r="M871" i="40"/>
  <c r="L871" i="40" s="1"/>
  <c r="O871" i="40" s="1"/>
  <c r="K309" i="40"/>
  <c r="D303" i="71"/>
  <c r="K303" i="71" s="1"/>
  <c r="C232" i="41"/>
  <c r="C408" i="41" s="1"/>
  <c r="AQ854" i="40"/>
  <c r="AR854" i="40" s="1"/>
  <c r="J839" i="40"/>
  <c r="AQ839" i="40"/>
  <c r="AR839" i="40" s="1"/>
  <c r="M823" i="40"/>
  <c r="D25" i="71"/>
  <c r="K25" i="71" s="1"/>
  <c r="K30" i="40"/>
  <c r="C26" i="41"/>
  <c r="AQ821" i="71"/>
  <c r="AR821" i="71" s="1"/>
  <c r="AQ525" i="40"/>
  <c r="AR525" i="40" s="1"/>
  <c r="W525" i="40" s="1"/>
  <c r="D770" i="71"/>
  <c r="K776" i="40"/>
  <c r="N880" i="40"/>
  <c r="D840" i="71"/>
  <c r="K531" i="71"/>
  <c r="L829" i="40"/>
  <c r="O829" i="40" s="1"/>
  <c r="AH416" i="41"/>
  <c r="J832" i="40"/>
  <c r="AQ832" i="40" s="1"/>
  <c r="AR832" i="40" s="1"/>
  <c r="L825" i="40"/>
  <c r="O825" i="40" s="1"/>
  <c r="J826" i="40"/>
  <c r="AQ826" i="40" s="1"/>
  <c r="AR826" i="40" s="1"/>
  <c r="D400" i="72"/>
  <c r="K400" i="72" s="1"/>
  <c r="M896" i="71"/>
  <c r="K404" i="71"/>
  <c r="D483" i="71"/>
  <c r="K488" i="40"/>
  <c r="N832" i="40"/>
  <c r="AH401" i="41"/>
  <c r="L395" i="41"/>
  <c r="M843" i="71"/>
  <c r="D145" i="72"/>
  <c r="K145" i="72" s="1"/>
  <c r="K150" i="71"/>
  <c r="AQ826" i="75"/>
  <c r="AR826" i="75" s="1"/>
  <c r="AQ843" i="75"/>
  <c r="AR843" i="75" s="1"/>
  <c r="O830" i="40"/>
  <c r="D97" i="71"/>
  <c r="M835" i="40"/>
  <c r="L835" i="40" s="1"/>
  <c r="K102" i="40"/>
  <c r="D272" i="72"/>
  <c r="K272" i="72" s="1"/>
  <c r="M865" i="71"/>
  <c r="K277" i="71"/>
  <c r="AH402" i="41"/>
  <c r="AQ829" i="40"/>
  <c r="AR829" i="40" s="1"/>
  <c r="AQ794" i="40"/>
  <c r="AR794" i="40" s="1"/>
  <c r="AQ835" i="75"/>
  <c r="AR835" i="75" s="1"/>
  <c r="K72" i="71"/>
  <c r="M830" i="71"/>
  <c r="D67" i="72"/>
  <c r="K67" i="72" s="1"/>
  <c r="K664" i="71"/>
  <c r="M846" i="40"/>
  <c r="L846" i="40" s="1"/>
  <c r="O846" i="40" s="1"/>
  <c r="D163" i="71"/>
  <c r="K163" i="71" s="1"/>
  <c r="K168" i="40"/>
  <c r="C140" i="41"/>
  <c r="D49" i="72"/>
  <c r="K49" i="72" s="1"/>
  <c r="M827" i="71"/>
  <c r="K54" i="71"/>
  <c r="N867" i="40"/>
  <c r="D688" i="71"/>
  <c r="K693" i="40"/>
  <c r="L338" i="41"/>
  <c r="K398" i="41"/>
  <c r="AH397" i="41" s="1"/>
  <c r="D377" i="71"/>
  <c r="K377" i="71" s="1"/>
  <c r="M885" i="40"/>
  <c r="L885" i="40" s="1"/>
  <c r="O885" i="40" s="1"/>
  <c r="C298" i="41"/>
  <c r="C421" i="41" s="1"/>
  <c r="D417" i="71"/>
  <c r="K422" i="40"/>
  <c r="N821" i="40"/>
  <c r="AE379" i="41"/>
  <c r="J827" i="75"/>
  <c r="AQ827" i="75" s="1"/>
  <c r="AR827" i="75" s="1"/>
  <c r="O828" i="40"/>
  <c r="AQ840" i="75"/>
  <c r="AR840" i="75" s="1"/>
  <c r="J825" i="75"/>
  <c r="AQ825" i="75" s="1"/>
  <c r="AR825" i="75" s="1"/>
  <c r="J854" i="75"/>
  <c r="AQ854" i="75" s="1"/>
  <c r="AR854" i="75" s="1"/>
  <c r="AQ854" i="73"/>
  <c r="AR854" i="73" s="1"/>
  <c r="D525" i="71"/>
  <c r="N839" i="40"/>
  <c r="L839" i="40" s="1"/>
  <c r="K530" i="40"/>
  <c r="AQ824" i="72"/>
  <c r="AR824" i="72" s="1"/>
  <c r="J824" i="72"/>
  <c r="AQ836" i="71"/>
  <c r="AR836" i="71" s="1"/>
  <c r="D627" i="71"/>
  <c r="N856" i="40"/>
  <c r="K632" i="40"/>
  <c r="D169" i="71"/>
  <c r="K169" i="71" s="1"/>
  <c r="M847" i="40"/>
  <c r="K174" i="40"/>
  <c r="D804" i="71"/>
  <c r="N896" i="40"/>
  <c r="L896" i="40" s="1"/>
  <c r="O896" i="40" s="1"/>
  <c r="K808" i="40"/>
  <c r="D799" i="71"/>
  <c r="N895" i="40"/>
  <c r="K803" i="40"/>
  <c r="N862" i="40"/>
  <c r="K663" i="40"/>
  <c r="D658" i="71"/>
  <c r="D789" i="71"/>
  <c r="N893" i="40"/>
  <c r="L893" i="40" s="1"/>
  <c r="O893" i="40" s="1"/>
  <c r="K793" i="40"/>
  <c r="J98" i="41"/>
  <c r="J103" i="41" s="1"/>
  <c r="C384" i="41"/>
  <c r="D37" i="72"/>
  <c r="K37" i="72" s="1"/>
  <c r="K42" i="71"/>
  <c r="M825" i="71"/>
  <c r="AH400" i="41"/>
  <c r="AH382" i="41"/>
  <c r="AE382" i="41"/>
  <c r="J848" i="40"/>
  <c r="AH406" i="41"/>
  <c r="D205" i="72"/>
  <c r="K205" i="72" s="1"/>
  <c r="K210" i="71"/>
  <c r="M853" i="71"/>
  <c r="K597" i="40"/>
  <c r="AH418" i="41"/>
  <c r="D572" i="71"/>
  <c r="K567" i="71"/>
  <c r="C385" i="41"/>
  <c r="D385" i="72"/>
  <c r="K385" i="72" s="1"/>
  <c r="K389" i="71"/>
  <c r="M893" i="71"/>
  <c r="K453" i="40"/>
  <c r="AQ842" i="73"/>
  <c r="AR842" i="73" s="1"/>
  <c r="AQ844" i="80"/>
  <c r="AR844" i="80" s="1"/>
  <c r="J832" i="80"/>
  <c r="AQ832" i="80" s="1"/>
  <c r="AR832" i="80" s="1"/>
  <c r="J823" i="74"/>
  <c r="AQ823" i="74" s="1"/>
  <c r="AR823" i="74" s="1"/>
  <c r="AQ839" i="73"/>
  <c r="AR839" i="73" s="1"/>
  <c r="D85" i="71"/>
  <c r="K85" i="71" s="1"/>
  <c r="K90" i="40"/>
  <c r="M833" i="40"/>
  <c r="L833" i="40" s="1"/>
  <c r="O833" i="40" s="1"/>
  <c r="C92" i="41"/>
  <c r="N868" i="40"/>
  <c r="D694" i="71"/>
  <c r="K699" i="40"/>
  <c r="D749" i="71"/>
  <c r="K755" i="40"/>
  <c r="N877" i="40"/>
  <c r="D700" i="71"/>
  <c r="N869" i="40"/>
  <c r="K705" i="40"/>
  <c r="AH388" i="41"/>
  <c r="AE388" i="41"/>
  <c r="AQ837" i="40"/>
  <c r="AR837" i="40" s="1"/>
  <c r="AH392" i="41"/>
  <c r="AE392" i="41"/>
  <c r="K380" i="41"/>
  <c r="AH379" i="41" s="1"/>
  <c r="AH319" i="41"/>
  <c r="K471" i="71"/>
  <c r="D830" i="71"/>
  <c r="AH378" i="41"/>
  <c r="AE378" i="41"/>
  <c r="K640" i="71"/>
  <c r="AH396" i="41"/>
  <c r="AE396" i="41"/>
  <c r="L897" i="40"/>
  <c r="O897" i="40" s="1"/>
  <c r="C398" i="41"/>
  <c r="J182" i="41"/>
  <c r="J187" i="41" s="1"/>
  <c r="D634" i="71"/>
  <c r="N858" i="40"/>
  <c r="K639" i="40"/>
  <c r="M884" i="71"/>
  <c r="D376" i="72"/>
  <c r="K376" i="72" s="1"/>
  <c r="K423" i="71"/>
  <c r="D822" i="71"/>
  <c r="J841" i="75"/>
  <c r="AQ841" i="75" s="1"/>
  <c r="AR841" i="75" s="1"/>
  <c r="D55" i="72"/>
  <c r="K55" i="72" s="1"/>
  <c r="K60" i="71"/>
  <c r="M828" i="71"/>
  <c r="D855" i="71"/>
  <c r="K621" i="71"/>
  <c r="N835" i="71"/>
  <c r="D501" i="72"/>
  <c r="K506" i="71"/>
  <c r="AQ828" i="75"/>
  <c r="AR828" i="75" s="1"/>
  <c r="AQ836" i="77"/>
  <c r="AR836" i="77" s="1"/>
  <c r="J859" i="73"/>
  <c r="AQ828" i="73"/>
  <c r="AR828" i="73" s="1"/>
  <c r="AQ827" i="73"/>
  <c r="AR827" i="73" s="1"/>
  <c r="AQ848" i="72"/>
  <c r="AR848" i="72" s="1"/>
  <c r="N852" i="40"/>
  <c r="D603" i="71"/>
  <c r="K608" i="40"/>
  <c r="AE390" i="41"/>
  <c r="AH371" i="41"/>
  <c r="AE371" i="41"/>
  <c r="D615" i="71"/>
  <c r="N854" i="40"/>
  <c r="L854" i="40" s="1"/>
  <c r="O854" i="40" s="1"/>
  <c r="K620" i="40"/>
  <c r="AQ799" i="40"/>
  <c r="AR799" i="40" s="1"/>
  <c r="D872" i="71"/>
  <c r="K714" i="71"/>
  <c r="D296" i="71"/>
  <c r="K296" i="71" s="1"/>
  <c r="M869" i="40"/>
  <c r="L869" i="40" s="1"/>
  <c r="O869" i="40" s="1"/>
  <c r="C225" i="41"/>
  <c r="K301" i="40"/>
  <c r="D405" i="72"/>
  <c r="K405" i="72" s="1"/>
  <c r="M897" i="71"/>
  <c r="K409" i="71"/>
  <c r="K391" i="41"/>
  <c r="AH390" i="41" s="1"/>
  <c r="L331" i="41"/>
  <c r="M856" i="71"/>
  <c r="K228" i="71"/>
  <c r="D223" i="72"/>
  <c r="K223" i="72" s="1"/>
  <c r="D211" i="72"/>
  <c r="K211" i="72" s="1"/>
  <c r="M854" i="71"/>
  <c r="K216" i="71"/>
  <c r="L884" i="40"/>
  <c r="O884" i="40" s="1"/>
  <c r="AQ842" i="75"/>
  <c r="AR842" i="75" s="1"/>
  <c r="K543" i="71"/>
  <c r="D842" i="71"/>
  <c r="J835" i="40"/>
  <c r="AQ835" i="40" s="1"/>
  <c r="AR835" i="40" s="1"/>
  <c r="AQ822" i="75"/>
  <c r="AR822" i="75" s="1"/>
  <c r="J836" i="75"/>
  <c r="AQ836" i="75" s="1"/>
  <c r="AR836" i="75" s="1"/>
  <c r="J839" i="75"/>
  <c r="AQ839" i="75" s="1"/>
  <c r="AR839" i="75" s="1"/>
  <c r="N884" i="40"/>
  <c r="D780" i="71"/>
  <c r="AQ842" i="80"/>
  <c r="AR842" i="80" s="1"/>
  <c r="AQ841" i="78"/>
  <c r="AR841" i="78" s="1"/>
  <c r="AQ851" i="73"/>
  <c r="AR851" i="73" s="1"/>
  <c r="AQ821" i="73"/>
  <c r="AR821" i="73" s="1"/>
  <c r="AQ845" i="72"/>
  <c r="AR845" i="72" s="1"/>
  <c r="J847" i="72"/>
  <c r="AQ847" i="72" s="1"/>
  <c r="AR847" i="72" s="1"/>
  <c r="J886" i="71"/>
  <c r="AQ846" i="40"/>
  <c r="AR846" i="40" s="1"/>
  <c r="K374" i="41"/>
  <c r="AH374" i="41" s="1"/>
  <c r="J831" i="40"/>
  <c r="AQ831" i="40" s="1"/>
  <c r="AR831" i="40" s="1"/>
  <c r="D310" i="72"/>
  <c r="K310" i="72" s="1"/>
  <c r="M872" i="71"/>
  <c r="K316" i="71"/>
  <c r="N847" i="40"/>
  <c r="D573" i="71"/>
  <c r="K578" i="40"/>
  <c r="K777" i="71"/>
  <c r="L378" i="41"/>
  <c r="D199" i="71"/>
  <c r="K199" i="71" s="1"/>
  <c r="M852" i="40"/>
  <c r="K204" i="40"/>
  <c r="L352" i="41"/>
  <c r="K412" i="41"/>
  <c r="AH412" i="41" s="1"/>
  <c r="O840" i="40"/>
  <c r="K416" i="41"/>
  <c r="AQ603" i="40"/>
  <c r="AR603" i="40" s="1"/>
  <c r="W603" i="40" s="1"/>
  <c r="K682" i="71"/>
  <c r="AH384" i="41"/>
  <c r="AE384" i="41"/>
  <c r="L872" i="40"/>
  <c r="O872" i="40" s="1"/>
  <c r="K537" i="40"/>
  <c r="AE376" i="41"/>
  <c r="L883" i="40"/>
  <c r="O883" i="40" s="1"/>
  <c r="AH313" i="41"/>
  <c r="M868" i="40"/>
  <c r="L868" i="40" s="1"/>
  <c r="O868" i="40" s="1"/>
  <c r="D290" i="71"/>
  <c r="K290" i="71" s="1"/>
  <c r="K295" i="40"/>
  <c r="C219" i="41"/>
  <c r="K126" i="71"/>
  <c r="M839" i="71"/>
  <c r="D121" i="72"/>
  <c r="K121" i="72" s="1"/>
  <c r="D43" i="72"/>
  <c r="K43" i="72" s="1"/>
  <c r="M826" i="71"/>
  <c r="K48" i="71"/>
  <c r="K555" i="71"/>
  <c r="D844" i="71"/>
  <c r="L856" i="40"/>
  <c r="O856" i="40" s="1"/>
  <c r="K591" i="71"/>
  <c r="D850" i="71"/>
  <c r="AH352" i="41"/>
  <c r="D874" i="71"/>
  <c r="K728" i="71"/>
  <c r="AQ832" i="75"/>
  <c r="AR832" i="75" s="1"/>
  <c r="O878" i="40"/>
  <c r="D127" i="72"/>
  <c r="K127" i="72" s="1"/>
  <c r="K132" i="71"/>
  <c r="M840" i="71"/>
  <c r="D878" i="71"/>
  <c r="K756" i="71"/>
  <c r="J849" i="77"/>
  <c r="AQ849" i="77" s="1"/>
  <c r="AR849" i="77" s="1"/>
  <c r="J853" i="74"/>
  <c r="AQ853" i="74" s="1"/>
  <c r="AR853" i="74" s="1"/>
  <c r="AQ848" i="80"/>
  <c r="AR848" i="80" s="1"/>
  <c r="AQ849" i="80"/>
  <c r="AR849" i="80" s="1"/>
  <c r="AQ823" i="80"/>
  <c r="AR823" i="80" s="1"/>
  <c r="AQ854" i="78"/>
  <c r="AR854" i="78" s="1"/>
  <c r="J854" i="78"/>
  <c r="AQ827" i="78"/>
  <c r="AR827" i="78" s="1"/>
  <c r="AQ834" i="79"/>
  <c r="AR834" i="79" s="1"/>
  <c r="AQ841" i="80"/>
  <c r="AR841" i="80" s="1"/>
  <c r="AQ843" i="72"/>
  <c r="AR843" i="72" s="1"/>
  <c r="J828" i="79"/>
  <c r="J841" i="79"/>
  <c r="AQ841" i="79" s="1"/>
  <c r="AR841" i="79" s="1"/>
  <c r="J855" i="78"/>
  <c r="AQ855" i="78" s="1"/>
  <c r="AR855" i="78" s="1"/>
  <c r="J825" i="78"/>
  <c r="AQ825" i="78" s="1"/>
  <c r="AR825" i="78" s="1"/>
  <c r="J856" i="78"/>
  <c r="AQ856" i="78" s="1"/>
  <c r="AR856" i="78" s="1"/>
  <c r="AQ821" i="77"/>
  <c r="AR821" i="77" s="1"/>
  <c r="J826" i="77"/>
  <c r="AQ826" i="77" s="1"/>
  <c r="AR826" i="77" s="1"/>
  <c r="AQ837" i="73"/>
  <c r="AR837" i="73" s="1"/>
  <c r="J849" i="73"/>
  <c r="AQ849" i="73" s="1"/>
  <c r="AR849" i="73" s="1"/>
  <c r="J831" i="71"/>
  <c r="AQ847" i="71"/>
  <c r="AR847" i="71" s="1"/>
  <c r="J838" i="72"/>
  <c r="AQ838" i="72" s="1"/>
  <c r="AR838" i="72" s="1"/>
  <c r="AQ842" i="40"/>
  <c r="AR842" i="40" s="1"/>
  <c r="AQ852" i="40"/>
  <c r="AR852" i="40" s="1"/>
  <c r="J825" i="71"/>
  <c r="AQ825" i="71" s="1"/>
  <c r="AR825" i="71" s="1"/>
  <c r="D379" i="71"/>
  <c r="K379" i="71" s="1"/>
  <c r="M887" i="40"/>
  <c r="L887" i="40" s="1"/>
  <c r="O887" i="40" s="1"/>
  <c r="K778" i="71"/>
  <c r="D373" i="71"/>
  <c r="K373" i="71" s="1"/>
  <c r="M881" i="40"/>
  <c r="L881" i="40" s="1"/>
  <c r="O881" i="40" s="1"/>
  <c r="C295" i="41"/>
  <c r="C418" i="41" s="1"/>
  <c r="AH375" i="41"/>
  <c r="AE375" i="41"/>
  <c r="L310" i="41"/>
  <c r="K370" i="41"/>
  <c r="AH370" i="41" s="1"/>
  <c r="D284" i="72"/>
  <c r="K284" i="72" s="1"/>
  <c r="K289" i="71"/>
  <c r="M867" i="71"/>
  <c r="M883" i="71"/>
  <c r="D375" i="72"/>
  <c r="K375" i="72" s="1"/>
  <c r="D513" i="71"/>
  <c r="K518" i="40"/>
  <c r="N837" i="40"/>
  <c r="M850" i="71"/>
  <c r="D187" i="72"/>
  <c r="K187" i="72" s="1"/>
  <c r="K192" i="71"/>
  <c r="D848" i="71"/>
  <c r="K579" i="71"/>
  <c r="O842" i="40"/>
  <c r="K384" i="41"/>
  <c r="AH383" i="41" s="1"/>
  <c r="L324" i="41"/>
  <c r="L384" i="41" s="1"/>
  <c r="K781" i="71"/>
  <c r="D885" i="71"/>
  <c r="AH337" i="41"/>
  <c r="D352" i="72"/>
  <c r="K352" i="72" s="1"/>
  <c r="K358" i="71"/>
  <c r="M878" i="71"/>
  <c r="M858" i="71"/>
  <c r="D230" i="72"/>
  <c r="K230" i="72" s="1"/>
  <c r="K235" i="71"/>
  <c r="N849" i="40"/>
  <c r="D585" i="71"/>
  <c r="K590" i="40"/>
  <c r="AQ837" i="72"/>
  <c r="AR837" i="72" s="1"/>
  <c r="M863" i="40"/>
  <c r="L863" i="40" s="1"/>
  <c r="O863" i="40" s="1"/>
  <c r="D260" i="71"/>
  <c r="K260" i="71" s="1"/>
  <c r="K265" i="40"/>
  <c r="AQ855" i="40"/>
  <c r="AR855" i="40" s="1"/>
  <c r="D366" i="71"/>
  <c r="K366" i="71" s="1"/>
  <c r="M880" i="40"/>
  <c r="L880" i="40" s="1"/>
  <c r="O880" i="40" s="1"/>
  <c r="K372" i="40"/>
  <c r="C283" i="41"/>
  <c r="AQ828" i="79"/>
  <c r="AR828" i="79" s="1"/>
  <c r="J828" i="78"/>
  <c r="AQ828" i="78" s="1"/>
  <c r="AR828" i="78" s="1"/>
  <c r="AQ835" i="80"/>
  <c r="AR835" i="80" s="1"/>
  <c r="AQ831" i="71"/>
  <c r="AR831" i="71" s="1"/>
  <c r="J842" i="80"/>
  <c r="AQ843" i="80"/>
  <c r="AR843" i="80" s="1"/>
  <c r="J855" i="80"/>
  <c r="AQ855" i="80" s="1"/>
  <c r="AR855" i="80" s="1"/>
  <c r="AQ821" i="79"/>
  <c r="AR821" i="79" s="1"/>
  <c r="J824" i="79"/>
  <c r="AQ824" i="79" s="1"/>
  <c r="AR824" i="79" s="1"/>
  <c r="J852" i="79"/>
  <c r="AQ852" i="79" s="1"/>
  <c r="AR852" i="79" s="1"/>
  <c r="AQ851" i="78"/>
  <c r="AR851" i="78" s="1"/>
  <c r="AQ831" i="74"/>
  <c r="AR831" i="74" s="1"/>
  <c r="AQ854" i="74"/>
  <c r="AR854" i="74" s="1"/>
  <c r="AQ830" i="73"/>
  <c r="AR830" i="73" s="1"/>
  <c r="J837" i="73"/>
  <c r="J849" i="74"/>
  <c r="AQ849" i="74" s="1"/>
  <c r="AR849" i="74" s="1"/>
  <c r="J840" i="72"/>
  <c r="AQ840" i="72" s="1"/>
  <c r="AR840" i="72" s="1"/>
  <c r="J854" i="71"/>
  <c r="AQ854" i="71" s="1"/>
  <c r="AR854" i="71" s="1"/>
  <c r="AQ848" i="40"/>
  <c r="AR848" i="40" s="1"/>
  <c r="J851" i="40"/>
  <c r="AQ851" i="40" s="1"/>
  <c r="AR851" i="40" s="1"/>
  <c r="J824" i="71"/>
  <c r="AQ824" i="71" s="1"/>
  <c r="AR824" i="71" s="1"/>
  <c r="M866" i="40"/>
  <c r="L866" i="40" s="1"/>
  <c r="O866" i="40" s="1"/>
  <c r="D278" i="71"/>
  <c r="K278" i="71" s="1"/>
  <c r="C213" i="41"/>
  <c r="K283" i="40"/>
  <c r="J842" i="71"/>
  <c r="AQ842" i="71" s="1"/>
  <c r="AR842" i="71" s="1"/>
  <c r="D395" i="71"/>
  <c r="K395" i="71" s="1"/>
  <c r="K399" i="40"/>
  <c r="M895" i="40"/>
  <c r="L895" i="40" s="1"/>
  <c r="O895" i="40" s="1"/>
  <c r="L320" i="41"/>
  <c r="L380" i="41" s="1"/>
  <c r="D133" i="72"/>
  <c r="K133" i="72" s="1"/>
  <c r="M841" i="71"/>
  <c r="K138" i="71"/>
  <c r="D887" i="71"/>
  <c r="K783" i="71"/>
  <c r="K414" i="41"/>
  <c r="AH414" i="41" s="1"/>
  <c r="L354" i="41"/>
  <c r="AQ561" i="40"/>
  <c r="AR561" i="40" s="1"/>
  <c r="W561" i="40" s="1"/>
  <c r="J856" i="71"/>
  <c r="AQ856" i="71" s="1"/>
  <c r="AR856" i="71" s="1"/>
  <c r="L850" i="40"/>
  <c r="O850" i="40" s="1"/>
  <c r="C395" i="41"/>
  <c r="M842" i="71"/>
  <c r="D139" i="72"/>
  <c r="K139" i="72" s="1"/>
  <c r="K144" i="71"/>
  <c r="K394" i="41"/>
  <c r="AH393" i="41" s="1"/>
  <c r="AH333" i="41"/>
  <c r="L845" i="40"/>
  <c r="O845" i="40" s="1"/>
  <c r="L858" i="40"/>
  <c r="O858" i="40" s="1"/>
  <c r="D834" i="71"/>
  <c r="K495" i="71"/>
  <c r="AQ585" i="40"/>
  <c r="AR585" i="40" s="1"/>
  <c r="W585" i="40" s="1"/>
  <c r="K377" i="41"/>
  <c r="AH376" i="41" s="1"/>
  <c r="L317" i="41"/>
  <c r="L377" i="41" s="1"/>
  <c r="AQ827" i="80"/>
  <c r="AR827" i="80" s="1"/>
  <c r="J856" i="80"/>
  <c r="AQ856" i="80" s="1"/>
  <c r="AR856" i="80" s="1"/>
  <c r="J828" i="77"/>
  <c r="AQ828" i="77" s="1"/>
  <c r="AR828" i="77" s="1"/>
  <c r="AQ826" i="80"/>
  <c r="AR826" i="80" s="1"/>
  <c r="AQ839" i="79"/>
  <c r="AR839" i="79" s="1"/>
  <c r="AQ853" i="78"/>
  <c r="AR853" i="78" s="1"/>
  <c r="AQ833" i="78"/>
  <c r="AR833" i="78" s="1"/>
  <c r="J848" i="78"/>
  <c r="AQ848" i="78" s="1"/>
  <c r="AR848" i="78" s="1"/>
  <c r="J846" i="77"/>
  <c r="AQ846" i="77" s="1"/>
  <c r="AR846" i="77" s="1"/>
  <c r="J883" i="74"/>
  <c r="AQ850" i="74"/>
  <c r="AR850" i="74" s="1"/>
  <c r="AQ844" i="74"/>
  <c r="AR844" i="74" s="1"/>
  <c r="AQ823" i="73"/>
  <c r="AR823" i="73" s="1"/>
  <c r="J834" i="73"/>
  <c r="AQ834" i="73" s="1"/>
  <c r="AR834" i="73" s="1"/>
  <c r="AQ827" i="72"/>
  <c r="AR827" i="72" s="1"/>
  <c r="J839" i="72"/>
  <c r="AQ839" i="72" s="1"/>
  <c r="AR839" i="72" s="1"/>
  <c r="AQ851" i="72"/>
  <c r="AR851" i="72" s="1"/>
  <c r="AQ826" i="72"/>
  <c r="AR826" i="72" s="1"/>
  <c r="J833" i="71"/>
  <c r="AQ833" i="71" s="1"/>
  <c r="AR833" i="71" s="1"/>
  <c r="AQ840" i="40"/>
  <c r="AR840" i="40" s="1"/>
  <c r="M882" i="40"/>
  <c r="L882" i="40" s="1"/>
  <c r="O882" i="40" s="1"/>
  <c r="D374" i="71"/>
  <c r="K374" i="71" s="1"/>
  <c r="C296" i="41"/>
  <c r="C419" i="41" s="1"/>
  <c r="D236" i="71"/>
  <c r="K236" i="71" s="1"/>
  <c r="M859" i="40"/>
  <c r="L859" i="40" s="1"/>
  <c r="O859" i="40" s="1"/>
  <c r="K241" i="40"/>
  <c r="C195" i="41"/>
  <c r="D338" i="71"/>
  <c r="K338" i="71" s="1"/>
  <c r="M876" i="40"/>
  <c r="L876" i="40" s="1"/>
  <c r="O876" i="40" s="1"/>
  <c r="C252" i="41"/>
  <c r="K344" i="40"/>
  <c r="D359" i="71"/>
  <c r="K359" i="71" s="1"/>
  <c r="M879" i="40"/>
  <c r="L879" i="40" s="1"/>
  <c r="O879" i="40" s="1"/>
  <c r="C271" i="41"/>
  <c r="K365" i="40"/>
  <c r="L867" i="40"/>
  <c r="O867" i="40" s="1"/>
  <c r="K735" i="71"/>
  <c r="D875" i="71"/>
  <c r="D242" i="72"/>
  <c r="K242" i="72" s="1"/>
  <c r="M860" i="71"/>
  <c r="K247" i="71"/>
  <c r="L350" i="41"/>
  <c r="D429" i="71"/>
  <c r="N823" i="40"/>
  <c r="K434" i="40"/>
  <c r="D824" i="71"/>
  <c r="K435" i="71"/>
  <c r="O855" i="40"/>
  <c r="M822" i="71"/>
  <c r="D19" i="72"/>
  <c r="K19" i="72" s="1"/>
  <c r="K24" i="71"/>
  <c r="D31" i="72"/>
  <c r="K31" i="72" s="1"/>
  <c r="M824" i="71"/>
  <c r="K36" i="71"/>
  <c r="D549" i="71"/>
  <c r="N843" i="40"/>
  <c r="L843" i="40" s="1"/>
  <c r="O843" i="40" s="1"/>
  <c r="K554" i="40"/>
  <c r="L831" i="40"/>
  <c r="K459" i="71"/>
  <c r="D828" i="71"/>
  <c r="L381" i="41"/>
  <c r="O839" i="40" l="1"/>
  <c r="L837" i="40"/>
  <c r="O837" i="40" s="1"/>
  <c r="O835" i="40"/>
  <c r="D609" i="71"/>
  <c r="N853" i="40"/>
  <c r="L853" i="40" s="1"/>
  <c r="O853" i="40" s="1"/>
  <c r="K614" i="40"/>
  <c r="D881" i="71"/>
  <c r="L417" i="41"/>
  <c r="J294" i="41"/>
  <c r="D866" i="71"/>
  <c r="L832" i="40"/>
  <c r="J252" i="41"/>
  <c r="C413" i="41"/>
  <c r="M827" i="72"/>
  <c r="D49" i="73"/>
  <c r="K49" i="73" s="1"/>
  <c r="K54" i="72"/>
  <c r="K30" i="71"/>
  <c r="M823" i="71"/>
  <c r="D25" i="72"/>
  <c r="K25" i="72" s="1"/>
  <c r="M861" i="71"/>
  <c r="D248" i="72"/>
  <c r="K248" i="72" s="1"/>
  <c r="K253" i="71"/>
  <c r="D175" i="72"/>
  <c r="K175" i="72" s="1"/>
  <c r="M848" i="71"/>
  <c r="K180" i="71"/>
  <c r="M875" i="71"/>
  <c r="D331" i="72"/>
  <c r="K331" i="72" s="1"/>
  <c r="K337" i="71"/>
  <c r="J128" i="41"/>
  <c r="C389" i="41"/>
  <c r="D823" i="71"/>
  <c r="K429" i="71"/>
  <c r="L872" i="71"/>
  <c r="O872" i="71" s="1"/>
  <c r="D714" i="72"/>
  <c r="K720" i="71"/>
  <c r="N872" i="71"/>
  <c r="K549" i="71"/>
  <c r="D843" i="71"/>
  <c r="D591" i="72"/>
  <c r="N850" i="71"/>
  <c r="K596" i="71"/>
  <c r="D310" i="73"/>
  <c r="K310" i="73" s="1"/>
  <c r="M872" i="72"/>
  <c r="K316" i="72"/>
  <c r="K216" i="72"/>
  <c r="M854" i="72"/>
  <c r="D211" i="73"/>
  <c r="K211" i="73" s="1"/>
  <c r="D859" i="71"/>
  <c r="D385" i="73"/>
  <c r="K385" i="73" s="1"/>
  <c r="M893" i="72"/>
  <c r="K389" i="72"/>
  <c r="J140" i="41"/>
  <c r="J145" i="41" s="1"/>
  <c r="C391" i="41"/>
  <c r="L823" i="40"/>
  <c r="O823" i="40" s="1"/>
  <c r="D266" i="73"/>
  <c r="K266" i="73" s="1"/>
  <c r="M864" i="72"/>
  <c r="K271" i="72"/>
  <c r="M836" i="72"/>
  <c r="D103" i="73"/>
  <c r="K103" i="73" s="1"/>
  <c r="K108" i="72"/>
  <c r="O874" i="40"/>
  <c r="K477" i="71"/>
  <c r="D831" i="71"/>
  <c r="K779" i="71"/>
  <c r="D883" i="71"/>
  <c r="D109" i="72"/>
  <c r="K109" i="72" s="1"/>
  <c r="M837" i="71"/>
  <c r="K114" i="71"/>
  <c r="C392" i="41"/>
  <c r="J146" i="41"/>
  <c r="D151" i="72"/>
  <c r="K151" i="72" s="1"/>
  <c r="K156" i="71"/>
  <c r="M844" i="71"/>
  <c r="D324" i="72"/>
  <c r="K324" i="72" s="1"/>
  <c r="M874" i="71"/>
  <c r="K330" i="71"/>
  <c r="D873" i="71"/>
  <c r="K721" i="71"/>
  <c r="D845" i="71"/>
  <c r="D566" i="71"/>
  <c r="K561" i="71"/>
  <c r="D869" i="71"/>
  <c r="K700" i="71"/>
  <c r="D821" i="71"/>
  <c r="K417" i="71"/>
  <c r="J195" i="41"/>
  <c r="C401" i="41"/>
  <c r="D31" i="73"/>
  <c r="K31" i="73" s="1"/>
  <c r="M824" i="72"/>
  <c r="K36" i="72"/>
  <c r="D555" i="72"/>
  <c r="N844" i="71"/>
  <c r="K560" i="71"/>
  <c r="L852" i="40"/>
  <c r="O852" i="40" s="1"/>
  <c r="D567" i="72"/>
  <c r="K572" i="71"/>
  <c r="N846" i="71"/>
  <c r="D390" i="72"/>
  <c r="K390" i="72" s="1"/>
  <c r="M894" i="71"/>
  <c r="K394" i="71"/>
  <c r="D181" i="72"/>
  <c r="K181" i="72" s="1"/>
  <c r="M849" i="71"/>
  <c r="K186" i="71"/>
  <c r="M876" i="71"/>
  <c r="K344" i="71"/>
  <c r="D338" i="72"/>
  <c r="K338" i="72" s="1"/>
  <c r="J283" i="41"/>
  <c r="C416" i="41"/>
  <c r="N878" i="71"/>
  <c r="L878" i="71" s="1"/>
  <c r="O878" i="71" s="1"/>
  <c r="D756" i="72"/>
  <c r="K762" i="71"/>
  <c r="D839" i="71"/>
  <c r="K525" i="71"/>
  <c r="J127" i="41"/>
  <c r="L388" i="41"/>
  <c r="L849" i="40"/>
  <c r="O849" i="40" s="1"/>
  <c r="D447" i="71"/>
  <c r="K452" i="40"/>
  <c r="N826" i="40"/>
  <c r="L826" i="40" s="1"/>
  <c r="O826" i="40" s="1"/>
  <c r="M860" i="72"/>
  <c r="D242" i="73"/>
  <c r="K242" i="73" s="1"/>
  <c r="K247" i="72"/>
  <c r="M881" i="71"/>
  <c r="D373" i="72"/>
  <c r="K373" i="72" s="1"/>
  <c r="L840" i="71"/>
  <c r="O840" i="71" s="1"/>
  <c r="D537" i="71"/>
  <c r="N841" i="40"/>
  <c r="L841" i="40" s="1"/>
  <c r="O841" i="40" s="1"/>
  <c r="K542" i="40"/>
  <c r="D199" i="72"/>
  <c r="K199" i="72" s="1"/>
  <c r="K204" i="71"/>
  <c r="M852" i="71"/>
  <c r="D854" i="71"/>
  <c r="K615" i="71"/>
  <c r="K749" i="71"/>
  <c r="D877" i="71"/>
  <c r="D37" i="73"/>
  <c r="K37" i="73" s="1"/>
  <c r="M825" i="72"/>
  <c r="K42" i="72"/>
  <c r="K804" i="71"/>
  <c r="D896" i="71"/>
  <c r="D377" i="72"/>
  <c r="K377" i="72" s="1"/>
  <c r="M885" i="71"/>
  <c r="D863" i="71"/>
  <c r="D531" i="72"/>
  <c r="N840" i="71"/>
  <c r="K536" i="71"/>
  <c r="M829" i="72"/>
  <c r="K66" i="72"/>
  <c r="D61" i="73"/>
  <c r="K61" i="73" s="1"/>
  <c r="J258" i="41"/>
  <c r="J264" i="41" s="1"/>
  <c r="J240" i="41"/>
  <c r="J232" i="41"/>
  <c r="C411" i="41"/>
  <c r="C409" i="41"/>
  <c r="C402" i="41"/>
  <c r="J201" i="41"/>
  <c r="D345" i="72"/>
  <c r="K345" i="72" s="1"/>
  <c r="M877" i="71"/>
  <c r="K351" i="71"/>
  <c r="K742" i="71"/>
  <c r="D876" i="71"/>
  <c r="M858" i="72"/>
  <c r="D230" i="73"/>
  <c r="K230" i="73" s="1"/>
  <c r="K235" i="72"/>
  <c r="N822" i="71"/>
  <c r="K428" i="71"/>
  <c r="D423" i="72"/>
  <c r="D163" i="72"/>
  <c r="K163" i="72" s="1"/>
  <c r="M846" i="71"/>
  <c r="K168" i="71"/>
  <c r="D735" i="72"/>
  <c r="N875" i="71"/>
  <c r="K741" i="71"/>
  <c r="D236" i="72"/>
  <c r="K236" i="72" s="1"/>
  <c r="M859" i="71"/>
  <c r="K241" i="71"/>
  <c r="D495" i="72"/>
  <c r="N834" i="71"/>
  <c r="K500" i="71"/>
  <c r="J213" i="41"/>
  <c r="C404" i="41"/>
  <c r="D366" i="72"/>
  <c r="K366" i="72" s="1"/>
  <c r="M880" i="71"/>
  <c r="K372" i="71"/>
  <c r="D352" i="73"/>
  <c r="K352" i="73" s="1"/>
  <c r="M878" i="72"/>
  <c r="K358" i="72"/>
  <c r="K501" i="72"/>
  <c r="D471" i="72"/>
  <c r="K476" i="71"/>
  <c r="N830" i="71"/>
  <c r="D846" i="71"/>
  <c r="D664" i="72"/>
  <c r="N863" i="71"/>
  <c r="K669" i="71"/>
  <c r="D303" i="72"/>
  <c r="K303" i="72" s="1"/>
  <c r="M871" i="71"/>
  <c r="K309" i="71"/>
  <c r="N836" i="40"/>
  <c r="L836" i="40" s="1"/>
  <c r="O836" i="40" s="1"/>
  <c r="K512" i="40"/>
  <c r="D507" i="71"/>
  <c r="M862" i="71"/>
  <c r="D254" i="72"/>
  <c r="K254" i="72" s="1"/>
  <c r="K259" i="71"/>
  <c r="L877" i="40"/>
  <c r="O877" i="40" s="1"/>
  <c r="D395" i="72"/>
  <c r="K395" i="72" s="1"/>
  <c r="M895" i="71"/>
  <c r="K399" i="71"/>
  <c r="M850" i="72"/>
  <c r="D187" i="73"/>
  <c r="K187" i="73" s="1"/>
  <c r="K192" i="72"/>
  <c r="D223" i="73"/>
  <c r="K223" i="73" s="1"/>
  <c r="M856" i="72"/>
  <c r="K228" i="72"/>
  <c r="D640" i="72"/>
  <c r="N859" i="71"/>
  <c r="K645" i="71"/>
  <c r="D895" i="71"/>
  <c r="K799" i="71"/>
  <c r="L850" i="71"/>
  <c r="O850" i="71" s="1"/>
  <c r="D884" i="71"/>
  <c r="K780" i="71"/>
  <c r="D376" i="73"/>
  <c r="K376" i="73" s="1"/>
  <c r="M884" i="72"/>
  <c r="M822" i="72"/>
  <c r="K24" i="72"/>
  <c r="D19" i="73"/>
  <c r="K19" i="73" s="1"/>
  <c r="D278" i="72"/>
  <c r="K278" i="72" s="1"/>
  <c r="M866" i="71"/>
  <c r="K283" i="71"/>
  <c r="D837" i="71"/>
  <c r="K513" i="71"/>
  <c r="D882" i="71"/>
  <c r="M840" i="72"/>
  <c r="K132" i="72"/>
  <c r="D127" i="73"/>
  <c r="K127" i="73" s="1"/>
  <c r="M826" i="72"/>
  <c r="D43" i="73"/>
  <c r="K43" i="73" s="1"/>
  <c r="K48" i="72"/>
  <c r="D858" i="71"/>
  <c r="K634" i="71"/>
  <c r="D868" i="71"/>
  <c r="K694" i="71"/>
  <c r="L847" i="40"/>
  <c r="O847" i="40" s="1"/>
  <c r="L398" i="41"/>
  <c r="D272" i="73"/>
  <c r="K272" i="73" s="1"/>
  <c r="M865" i="72"/>
  <c r="K277" i="72"/>
  <c r="D782" i="72"/>
  <c r="N886" i="71"/>
  <c r="L886" i="71" s="1"/>
  <c r="O886" i="71" s="1"/>
  <c r="D317" i="72"/>
  <c r="K317" i="72" s="1"/>
  <c r="M873" i="71"/>
  <c r="K323" i="71"/>
  <c r="D157" i="73"/>
  <c r="K157" i="73" s="1"/>
  <c r="M845" i="72"/>
  <c r="K162" i="72"/>
  <c r="L862" i="40"/>
  <c r="O862" i="40" s="1"/>
  <c r="D91" i="72"/>
  <c r="K91" i="72" s="1"/>
  <c r="M834" i="71"/>
  <c r="K96" i="71"/>
  <c r="D894" i="71"/>
  <c r="K794" i="71"/>
  <c r="D145" i="73"/>
  <c r="K145" i="73" s="1"/>
  <c r="M843" i="72"/>
  <c r="K150" i="72"/>
  <c r="L822" i="71"/>
  <c r="O822" i="71" s="1"/>
  <c r="D374" i="72"/>
  <c r="K374" i="72" s="1"/>
  <c r="M882" i="71"/>
  <c r="L882" i="71" s="1"/>
  <c r="O882" i="71" s="1"/>
  <c r="D783" i="72"/>
  <c r="N887" i="71"/>
  <c r="D375" i="73"/>
  <c r="K375" i="73" s="1"/>
  <c r="M883" i="72"/>
  <c r="D778" i="72"/>
  <c r="N882" i="71"/>
  <c r="D121" i="73"/>
  <c r="K121" i="73" s="1"/>
  <c r="M839" i="72"/>
  <c r="K126" i="72"/>
  <c r="D777" i="72"/>
  <c r="N881" i="71"/>
  <c r="D621" i="72"/>
  <c r="K626" i="71"/>
  <c r="N855" i="71"/>
  <c r="L855" i="71" s="1"/>
  <c r="O855" i="71" s="1"/>
  <c r="D597" i="71"/>
  <c r="N851" i="40"/>
  <c r="L851" i="40" s="1"/>
  <c r="O851" i="40" s="1"/>
  <c r="K602" i="40"/>
  <c r="D169" i="72"/>
  <c r="K169" i="72" s="1"/>
  <c r="M847" i="71"/>
  <c r="K174" i="71"/>
  <c r="D67" i="73"/>
  <c r="K67" i="73" s="1"/>
  <c r="K72" i="72"/>
  <c r="M830" i="72"/>
  <c r="D832" i="71"/>
  <c r="K483" i="71"/>
  <c r="L873" i="40"/>
  <c r="O873" i="40" s="1"/>
  <c r="D860" i="71"/>
  <c r="K646" i="71"/>
  <c r="D260" i="72"/>
  <c r="K260" i="72" s="1"/>
  <c r="M863" i="71"/>
  <c r="K265" i="71"/>
  <c r="D781" i="72"/>
  <c r="N885" i="71"/>
  <c r="D405" i="73"/>
  <c r="K405" i="73" s="1"/>
  <c r="M897" i="72"/>
  <c r="K409" i="72"/>
  <c r="J92" i="41"/>
  <c r="C383" i="41"/>
  <c r="D867" i="71"/>
  <c r="K688" i="71"/>
  <c r="L830" i="71"/>
  <c r="O830" i="71" s="1"/>
  <c r="K770" i="71"/>
  <c r="D880" i="71"/>
  <c r="D897" i="71"/>
  <c r="K809" i="71"/>
  <c r="K676" i="71"/>
  <c r="D865" i="71"/>
  <c r="J158" i="41"/>
  <c r="C394" i="41"/>
  <c r="D763" i="72"/>
  <c r="N879" i="71"/>
  <c r="K769" i="71"/>
  <c r="D825" i="71"/>
  <c r="K441" i="71"/>
  <c r="D838" i="71"/>
  <c r="K519" i="71"/>
  <c r="M887" i="71"/>
  <c r="L887" i="71" s="1"/>
  <c r="O887" i="71" s="1"/>
  <c r="D379" i="72"/>
  <c r="K379" i="72" s="1"/>
  <c r="D728" i="72"/>
  <c r="N874" i="71"/>
  <c r="K734" i="71"/>
  <c r="D543" i="72"/>
  <c r="N842" i="71"/>
  <c r="L842" i="71" s="1"/>
  <c r="O842" i="71" s="1"/>
  <c r="K548" i="71"/>
  <c r="K789" i="71"/>
  <c r="D893" i="71"/>
  <c r="K97" i="71"/>
  <c r="D835" i="71"/>
  <c r="O832" i="40"/>
  <c r="D378" i="73"/>
  <c r="K378" i="73" s="1"/>
  <c r="M886" i="72"/>
  <c r="D193" i="72"/>
  <c r="K193" i="72" s="1"/>
  <c r="K198" i="71"/>
  <c r="M851" i="71"/>
  <c r="J14" i="41"/>
  <c r="J19" i="41" s="1"/>
  <c r="C370" i="41"/>
  <c r="D217" i="73"/>
  <c r="K217" i="73" s="1"/>
  <c r="M855" i="72"/>
  <c r="K222" i="72"/>
  <c r="D879" i="71"/>
  <c r="K670" i="71"/>
  <c r="D864" i="71"/>
  <c r="N2" i="28"/>
  <c r="D400" i="73"/>
  <c r="K400" i="73" s="1"/>
  <c r="M896" i="72"/>
  <c r="K404" i="72"/>
  <c r="K465" i="71"/>
  <c r="D829" i="71"/>
  <c r="K707" i="71"/>
  <c r="D871" i="71"/>
  <c r="D115" i="72"/>
  <c r="K115" i="72" s="1"/>
  <c r="K120" i="71"/>
  <c r="M838" i="71"/>
  <c r="D73" i="73"/>
  <c r="K73" i="73" s="1"/>
  <c r="M831" i="72"/>
  <c r="K78" i="72"/>
  <c r="D435" i="72"/>
  <c r="K440" i="71"/>
  <c r="N824" i="71"/>
  <c r="L824" i="71" s="1"/>
  <c r="O824" i="71" s="1"/>
  <c r="D459" i="72"/>
  <c r="N828" i="71"/>
  <c r="L828" i="71" s="1"/>
  <c r="O828" i="71" s="1"/>
  <c r="K464" i="71"/>
  <c r="M879" i="71"/>
  <c r="L879" i="71" s="1"/>
  <c r="O879" i="71" s="1"/>
  <c r="D359" i="72"/>
  <c r="K359" i="72" s="1"/>
  <c r="K365" i="71"/>
  <c r="N866" i="71"/>
  <c r="D682" i="72"/>
  <c r="K687" i="71"/>
  <c r="D205" i="73"/>
  <c r="K205" i="73" s="1"/>
  <c r="K210" i="72"/>
  <c r="M853" i="72"/>
  <c r="K658" i="71"/>
  <c r="D862" i="71"/>
  <c r="D284" i="73"/>
  <c r="K284" i="73" s="1"/>
  <c r="M867" i="72"/>
  <c r="K289" i="72"/>
  <c r="M833" i="71"/>
  <c r="D85" i="72"/>
  <c r="K85" i="72" s="1"/>
  <c r="K90" i="71"/>
  <c r="D453" i="71"/>
  <c r="N827" i="40"/>
  <c r="L827" i="40" s="1"/>
  <c r="O827" i="40" s="1"/>
  <c r="K458" i="40"/>
  <c r="J26" i="41"/>
  <c r="C372" i="41"/>
  <c r="D79" i="72"/>
  <c r="K79" i="72" s="1"/>
  <c r="M832" i="71"/>
  <c r="K84" i="71"/>
  <c r="L821" i="40"/>
  <c r="O821" i="40" s="1"/>
  <c r="D652" i="72"/>
  <c r="N861" i="71"/>
  <c r="K657" i="71"/>
  <c r="J271" i="41"/>
  <c r="J276" i="41" s="1"/>
  <c r="C414" i="41"/>
  <c r="J219" i="41"/>
  <c r="C405" i="41"/>
  <c r="D847" i="71"/>
  <c r="K573" i="71"/>
  <c r="J225" i="41"/>
  <c r="C406" i="41"/>
  <c r="D852" i="71"/>
  <c r="K603" i="71"/>
  <c r="K627" i="71"/>
  <c r="D856" i="71"/>
  <c r="O831" i="40"/>
  <c r="D133" i="73"/>
  <c r="K133" i="73" s="1"/>
  <c r="K138" i="72"/>
  <c r="M841" i="72"/>
  <c r="D55" i="73"/>
  <c r="K55" i="73" s="1"/>
  <c r="M828" i="72"/>
  <c r="K60" i="72"/>
  <c r="D139" i="73"/>
  <c r="K139" i="73" s="1"/>
  <c r="M842" i="72"/>
  <c r="K144" i="72"/>
  <c r="K585" i="71"/>
  <c r="D849" i="71"/>
  <c r="K584" i="71"/>
  <c r="D579" i="72"/>
  <c r="N848" i="71"/>
  <c r="D290" i="72"/>
  <c r="K290" i="72" s="1"/>
  <c r="M868" i="71"/>
  <c r="K295" i="71"/>
  <c r="D296" i="72"/>
  <c r="K296" i="72" s="1"/>
  <c r="K301" i="71"/>
  <c r="M869" i="71"/>
  <c r="O848" i="40"/>
  <c r="J246" i="41"/>
  <c r="J251" i="41" s="1"/>
  <c r="C410" i="41"/>
  <c r="C412" i="41"/>
  <c r="D13" i="72"/>
  <c r="K13" i="72" s="1"/>
  <c r="K18" i="71"/>
  <c r="M821" i="71"/>
  <c r="D861" i="71"/>
  <c r="D833" i="71"/>
  <c r="K489" i="71"/>
  <c r="L834" i="71" l="1"/>
  <c r="O834" i="71" s="1"/>
  <c r="L859" i="71"/>
  <c r="O859" i="71" s="1"/>
  <c r="L391" i="41"/>
  <c r="L861" i="71"/>
  <c r="O861" i="71" s="1"/>
  <c r="L844" i="71"/>
  <c r="O844" i="71" s="1"/>
  <c r="D853" i="71"/>
  <c r="K609" i="71"/>
  <c r="D284" i="74"/>
  <c r="K284" i="74" s="1"/>
  <c r="M867" i="73"/>
  <c r="K289" i="73"/>
  <c r="D707" i="72"/>
  <c r="K713" i="71"/>
  <c r="N871" i="71"/>
  <c r="D879" i="72"/>
  <c r="K763" i="72"/>
  <c r="D585" i="72"/>
  <c r="N849" i="71"/>
  <c r="K590" i="71"/>
  <c r="D828" i="72"/>
  <c r="K459" i="72"/>
  <c r="D842" i="72"/>
  <c r="K543" i="72"/>
  <c r="J97" i="41"/>
  <c r="L383" i="41"/>
  <c r="K621" i="72"/>
  <c r="D855" i="72"/>
  <c r="D374" i="73"/>
  <c r="K374" i="73" s="1"/>
  <c r="M882" i="72"/>
  <c r="M845" i="73"/>
  <c r="K162" i="73"/>
  <c r="D157" i="74"/>
  <c r="K157" i="74" s="1"/>
  <c r="D836" i="71"/>
  <c r="K507" i="71"/>
  <c r="N835" i="72"/>
  <c r="D501" i="73"/>
  <c r="K506" i="72"/>
  <c r="D834" i="72"/>
  <c r="K495" i="72"/>
  <c r="D230" i="74"/>
  <c r="K230" i="74" s="1"/>
  <c r="M858" i="73"/>
  <c r="K235" i="73"/>
  <c r="M829" i="73"/>
  <c r="D61" i="74"/>
  <c r="K61" i="74" s="1"/>
  <c r="K66" i="73"/>
  <c r="L874" i="71"/>
  <c r="O874" i="71" s="1"/>
  <c r="D477" i="72"/>
  <c r="K482" i="71"/>
  <c r="N831" i="71"/>
  <c r="L831" i="71" s="1"/>
  <c r="O831" i="71" s="1"/>
  <c r="M824" i="73"/>
  <c r="D31" i="74"/>
  <c r="K31" i="74" s="1"/>
  <c r="K36" i="73"/>
  <c r="D324" i="73"/>
  <c r="K324" i="73" s="1"/>
  <c r="K330" i="72"/>
  <c r="M874" i="72"/>
  <c r="D211" i="74"/>
  <c r="K211" i="74" s="1"/>
  <c r="M854" i="73"/>
  <c r="K216" i="73"/>
  <c r="K714" i="72"/>
  <c r="D872" i="72"/>
  <c r="M826" i="73"/>
  <c r="D43" i="74"/>
  <c r="K43" i="74" s="1"/>
  <c r="K48" i="73"/>
  <c r="L412" i="41"/>
  <c r="D615" i="72"/>
  <c r="K620" i="71"/>
  <c r="N854" i="71"/>
  <c r="L854" i="71" s="1"/>
  <c r="O854" i="71" s="1"/>
  <c r="L881" i="71"/>
  <c r="O881" i="71" s="1"/>
  <c r="K394" i="72"/>
  <c r="D390" i="73"/>
  <c r="K390" i="73" s="1"/>
  <c r="M894" i="72"/>
  <c r="D248" i="73"/>
  <c r="K248" i="73" s="1"/>
  <c r="M861" i="72"/>
  <c r="K253" i="72"/>
  <c r="D236" i="73"/>
  <c r="K236" i="73" s="1"/>
  <c r="M859" i="72"/>
  <c r="K241" i="72"/>
  <c r="D742" i="72"/>
  <c r="K748" i="71"/>
  <c r="N876" i="71"/>
  <c r="L876" i="71" s="1"/>
  <c r="O876" i="71" s="1"/>
  <c r="D878" i="72"/>
  <c r="K756" i="72"/>
  <c r="J200" i="41"/>
  <c r="L401" i="41"/>
  <c r="M836" i="73"/>
  <c r="D103" i="74"/>
  <c r="K103" i="74" s="1"/>
  <c r="K108" i="73"/>
  <c r="L370" i="41"/>
  <c r="D405" i="74"/>
  <c r="K405" i="74" s="1"/>
  <c r="K409" i="73"/>
  <c r="M897" i="73"/>
  <c r="D317" i="73"/>
  <c r="K317" i="73" s="1"/>
  <c r="M873" i="72"/>
  <c r="K323" i="72"/>
  <c r="J31" i="41"/>
  <c r="L372" i="41"/>
  <c r="M853" i="73"/>
  <c r="D205" i="74"/>
  <c r="K205" i="74" s="1"/>
  <c r="K210" i="73"/>
  <c r="M896" i="73"/>
  <c r="K404" i="73"/>
  <c r="D400" i="74"/>
  <c r="K400" i="74" s="1"/>
  <c r="D378" i="74"/>
  <c r="K378" i="74" s="1"/>
  <c r="M886" i="73"/>
  <c r="D379" i="73"/>
  <c r="K379" i="73" s="1"/>
  <c r="M887" i="72"/>
  <c r="D676" i="72"/>
  <c r="N865" i="71"/>
  <c r="L865" i="71" s="1"/>
  <c r="O865" i="71" s="1"/>
  <c r="K681" i="71"/>
  <c r="M840" i="73"/>
  <c r="D127" i="74"/>
  <c r="K127" i="74" s="1"/>
  <c r="K132" i="73"/>
  <c r="D780" i="72"/>
  <c r="N884" i="71"/>
  <c r="L884" i="71" s="1"/>
  <c r="O884" i="71" s="1"/>
  <c r="M850" i="73"/>
  <c r="K192" i="73"/>
  <c r="D187" i="74"/>
  <c r="K187" i="74" s="1"/>
  <c r="L871" i="71"/>
  <c r="O871" i="71" s="1"/>
  <c r="D242" i="74"/>
  <c r="K242" i="74" s="1"/>
  <c r="M860" i="73"/>
  <c r="K247" i="73"/>
  <c r="D417" i="72"/>
  <c r="N821" i="71"/>
  <c r="L821" i="71" s="1"/>
  <c r="O821" i="71" s="1"/>
  <c r="K422" i="71"/>
  <c r="D429" i="72"/>
  <c r="K434" i="71"/>
  <c r="N823" i="71"/>
  <c r="L823" i="71" s="1"/>
  <c r="O823" i="71" s="1"/>
  <c r="D25" i="73"/>
  <c r="K25" i="73" s="1"/>
  <c r="M823" i="72"/>
  <c r="K30" i="72"/>
  <c r="D749" i="72"/>
  <c r="N877" i="71"/>
  <c r="K755" i="71"/>
  <c r="D352" i="74"/>
  <c r="K352" i="74" s="1"/>
  <c r="K358" i="73"/>
  <c r="M878" i="73"/>
  <c r="L877" i="71"/>
  <c r="O877" i="71" s="1"/>
  <c r="D840" i="72"/>
  <c r="K531" i="72"/>
  <c r="D846" i="72"/>
  <c r="D572" i="72"/>
  <c r="K567" i="72"/>
  <c r="D151" i="73"/>
  <c r="K151" i="73" s="1"/>
  <c r="M844" i="72"/>
  <c r="K156" i="72"/>
  <c r="J151" i="41"/>
  <c r="L392" i="41"/>
  <c r="D483" i="72"/>
  <c r="N832" i="71"/>
  <c r="L832" i="71" s="1"/>
  <c r="O832" i="71" s="1"/>
  <c r="K488" i="71"/>
  <c r="D193" i="73"/>
  <c r="K193" i="73" s="1"/>
  <c r="K198" i="72"/>
  <c r="M851" i="72"/>
  <c r="D881" i="72"/>
  <c r="K777" i="72"/>
  <c r="D886" i="72"/>
  <c r="K782" i="72"/>
  <c r="J224" i="41"/>
  <c r="L405" i="41"/>
  <c r="D827" i="71"/>
  <c r="K453" i="71"/>
  <c r="D670" i="72"/>
  <c r="N864" i="71"/>
  <c r="L864" i="71" s="1"/>
  <c r="O864" i="71" s="1"/>
  <c r="K675" i="71"/>
  <c r="D519" i="72"/>
  <c r="K524" i="71"/>
  <c r="N838" i="71"/>
  <c r="K781" i="72"/>
  <c r="D885" i="72"/>
  <c r="J206" i="41"/>
  <c r="L402" i="41"/>
  <c r="L885" i="71"/>
  <c r="O885" i="71" s="1"/>
  <c r="D266" i="74"/>
  <c r="K266" i="74" s="1"/>
  <c r="K271" i="73"/>
  <c r="M864" i="73"/>
  <c r="J133" i="41"/>
  <c r="L389" i="41"/>
  <c r="D658" i="72"/>
  <c r="N862" i="71"/>
  <c r="K663" i="71"/>
  <c r="D465" i="72"/>
  <c r="N829" i="71"/>
  <c r="L829" i="71" s="1"/>
  <c r="O829" i="71" s="1"/>
  <c r="K470" i="71"/>
  <c r="D875" i="72"/>
  <c r="K735" i="72"/>
  <c r="J288" i="41"/>
  <c r="L416" i="41"/>
  <c r="M880" i="72"/>
  <c r="D366" i="73"/>
  <c r="K366" i="73" s="1"/>
  <c r="K372" i="72"/>
  <c r="D338" i="73"/>
  <c r="K338" i="73" s="1"/>
  <c r="K344" i="72"/>
  <c r="M876" i="72"/>
  <c r="D561" i="72"/>
  <c r="N845" i="71"/>
  <c r="L845" i="71" s="1"/>
  <c r="O845" i="71" s="1"/>
  <c r="K566" i="71"/>
  <c r="M827" i="73"/>
  <c r="D49" i="74"/>
  <c r="K49" i="74" s="1"/>
  <c r="K54" i="73"/>
  <c r="D169" i="73"/>
  <c r="K169" i="73" s="1"/>
  <c r="M847" i="72"/>
  <c r="K174" i="72"/>
  <c r="D272" i="74"/>
  <c r="K272" i="74" s="1"/>
  <c r="M865" i="73"/>
  <c r="K277" i="73"/>
  <c r="N895" i="71"/>
  <c r="L895" i="71" s="1"/>
  <c r="O895" i="71" s="1"/>
  <c r="D799" i="72"/>
  <c r="K803" i="71"/>
  <c r="D395" i="73"/>
  <c r="K395" i="73" s="1"/>
  <c r="K399" i="72"/>
  <c r="M895" i="72"/>
  <c r="L846" i="71"/>
  <c r="O846" i="71" s="1"/>
  <c r="M841" i="73"/>
  <c r="D133" i="74"/>
  <c r="K133" i="74" s="1"/>
  <c r="K138" i="73"/>
  <c r="K664" i="72"/>
  <c r="D863" i="72"/>
  <c r="D163" i="73"/>
  <c r="K163" i="73" s="1"/>
  <c r="M846" i="72"/>
  <c r="K168" i="72"/>
  <c r="D850" i="72"/>
  <c r="K591" i="72"/>
  <c r="D331" i="73"/>
  <c r="K331" i="73" s="1"/>
  <c r="M875" i="72"/>
  <c r="K337" i="72"/>
  <c r="D79" i="73"/>
  <c r="K79" i="73" s="1"/>
  <c r="M832" i="72"/>
  <c r="K84" i="72"/>
  <c r="J163" i="41"/>
  <c r="L394" i="41"/>
  <c r="D573" i="72"/>
  <c r="K578" i="71"/>
  <c r="N847" i="71"/>
  <c r="L847" i="71" s="1"/>
  <c r="O847" i="71" s="1"/>
  <c r="D824" i="72"/>
  <c r="K435" i="72"/>
  <c r="M843" i="73"/>
  <c r="D145" i="74"/>
  <c r="K145" i="74" s="1"/>
  <c r="K150" i="73"/>
  <c r="M871" i="72"/>
  <c r="D303" i="73"/>
  <c r="K303" i="73" s="1"/>
  <c r="K309" i="72"/>
  <c r="D296" i="73"/>
  <c r="K296" i="73" s="1"/>
  <c r="M869" i="72"/>
  <c r="K301" i="72"/>
  <c r="M828" i="73"/>
  <c r="D55" i="74"/>
  <c r="K55" i="74" s="1"/>
  <c r="K60" i="73"/>
  <c r="K682" i="72"/>
  <c r="D866" i="72"/>
  <c r="D770" i="72"/>
  <c r="N880" i="71"/>
  <c r="L880" i="71" s="1"/>
  <c r="O880" i="71" s="1"/>
  <c r="K776" i="71"/>
  <c r="K365" i="72"/>
  <c r="M879" i="72"/>
  <c r="D359" i="73"/>
  <c r="K359" i="73" s="1"/>
  <c r="N893" i="71"/>
  <c r="L893" i="71" s="1"/>
  <c r="O893" i="71" s="1"/>
  <c r="D789" i="72"/>
  <c r="K793" i="71"/>
  <c r="D688" i="72"/>
  <c r="N867" i="71"/>
  <c r="L867" i="71" s="1"/>
  <c r="O867" i="71" s="1"/>
  <c r="K693" i="71"/>
  <c r="D260" i="73"/>
  <c r="K260" i="73" s="1"/>
  <c r="M863" i="72"/>
  <c r="K265" i="72"/>
  <c r="M883" i="73"/>
  <c r="D375" i="74"/>
  <c r="K375" i="74" s="1"/>
  <c r="M834" i="72"/>
  <c r="D91" i="73"/>
  <c r="K91" i="73" s="1"/>
  <c r="K96" i="72"/>
  <c r="J218" i="41"/>
  <c r="L404" i="41"/>
  <c r="D822" i="72"/>
  <c r="K423" i="72"/>
  <c r="D804" i="72"/>
  <c r="N896" i="71"/>
  <c r="L896" i="71" s="1"/>
  <c r="O896" i="71" s="1"/>
  <c r="K808" i="71"/>
  <c r="D199" i="73"/>
  <c r="K199" i="73" s="1"/>
  <c r="K204" i="72"/>
  <c r="M852" i="72"/>
  <c r="D109" i="73"/>
  <c r="K109" i="73" s="1"/>
  <c r="K114" i="72"/>
  <c r="M837" i="72"/>
  <c r="L410" i="41"/>
  <c r="L875" i="71"/>
  <c r="O875" i="71" s="1"/>
  <c r="M856" i="73"/>
  <c r="D223" i="74"/>
  <c r="K223" i="74" s="1"/>
  <c r="K228" i="73"/>
  <c r="D373" i="73"/>
  <c r="K373" i="73" s="1"/>
  <c r="M881" i="72"/>
  <c r="M842" i="73"/>
  <c r="D139" i="74"/>
  <c r="K139" i="74" s="1"/>
  <c r="K144" i="73"/>
  <c r="D874" i="72"/>
  <c r="K728" i="72"/>
  <c r="D376" i="74"/>
  <c r="K376" i="74" s="1"/>
  <c r="M884" i="73"/>
  <c r="M830" i="73"/>
  <c r="K72" i="73"/>
  <c r="D67" i="74"/>
  <c r="K67" i="74" s="1"/>
  <c r="M831" i="73"/>
  <c r="D73" i="74"/>
  <c r="K73" i="74" s="1"/>
  <c r="K78" i="73"/>
  <c r="M839" i="73"/>
  <c r="K126" i="73"/>
  <c r="D121" i="74"/>
  <c r="K121" i="74" s="1"/>
  <c r="N894" i="71"/>
  <c r="L894" i="71" s="1"/>
  <c r="O894" i="71" s="1"/>
  <c r="D794" i="72"/>
  <c r="K798" i="71"/>
  <c r="D345" i="73"/>
  <c r="K345" i="73" s="1"/>
  <c r="K351" i="72"/>
  <c r="M877" i="72"/>
  <c r="D700" i="72"/>
  <c r="N869" i="71"/>
  <c r="L869" i="71" s="1"/>
  <c r="O869" i="71" s="1"/>
  <c r="K705" i="71"/>
  <c r="D882" i="72"/>
  <c r="K778" i="72"/>
  <c r="D513" i="72"/>
  <c r="N837" i="71"/>
  <c r="L837" i="71" s="1"/>
  <c r="O837" i="71" s="1"/>
  <c r="K518" i="71"/>
  <c r="D826" i="71"/>
  <c r="K447" i="71"/>
  <c r="D85" i="73"/>
  <c r="K85" i="73" s="1"/>
  <c r="M833" i="72"/>
  <c r="K90" i="72"/>
  <c r="L838" i="71"/>
  <c r="O838" i="71" s="1"/>
  <c r="D441" i="72"/>
  <c r="N825" i="71"/>
  <c r="L825" i="71" s="1"/>
  <c r="O825" i="71" s="1"/>
  <c r="K446" i="71"/>
  <c r="L863" i="71"/>
  <c r="O863" i="71" s="1"/>
  <c r="M821" i="72"/>
  <c r="D13" i="73"/>
  <c r="K13" i="73" s="1"/>
  <c r="K18" i="72"/>
  <c r="K579" i="72"/>
  <c r="D848" i="72"/>
  <c r="D115" i="73"/>
  <c r="K115" i="73" s="1"/>
  <c r="K120" i="72"/>
  <c r="M838" i="72"/>
  <c r="M855" i="73"/>
  <c r="D217" i="74"/>
  <c r="K217" i="74" s="1"/>
  <c r="K222" i="73"/>
  <c r="N860" i="71"/>
  <c r="L860" i="71" s="1"/>
  <c r="O860" i="71" s="1"/>
  <c r="D646" i="72"/>
  <c r="K651" i="71"/>
  <c r="K597" i="71"/>
  <c r="D851" i="71"/>
  <c r="D694" i="72"/>
  <c r="K699" i="71"/>
  <c r="N868" i="71"/>
  <c r="L868" i="71" s="1"/>
  <c r="O868" i="71" s="1"/>
  <c r="L866" i="71"/>
  <c r="O866" i="71" s="1"/>
  <c r="D254" i="73"/>
  <c r="K254" i="73" s="1"/>
  <c r="M862" i="72"/>
  <c r="K259" i="72"/>
  <c r="L414" i="41"/>
  <c r="J239" i="41"/>
  <c r="L408" i="41"/>
  <c r="K555" i="72"/>
  <c r="D844" i="72"/>
  <c r="N873" i="71"/>
  <c r="L873" i="71" s="1"/>
  <c r="O873" i="71" s="1"/>
  <c r="D721" i="72"/>
  <c r="K727" i="71"/>
  <c r="D603" i="72"/>
  <c r="N852" i="71"/>
  <c r="L852" i="71" s="1"/>
  <c r="O852" i="71" s="1"/>
  <c r="K608" i="71"/>
  <c r="J230" i="41"/>
  <c r="L406" i="41"/>
  <c r="D809" i="72"/>
  <c r="K813" i="71"/>
  <c r="N897" i="71"/>
  <c r="L897" i="71" s="1"/>
  <c r="O897" i="71" s="1"/>
  <c r="D489" i="72"/>
  <c r="K494" i="71"/>
  <c r="N833" i="71"/>
  <c r="L833" i="71" s="1"/>
  <c r="O833" i="71" s="1"/>
  <c r="D310" i="74"/>
  <c r="K310" i="74" s="1"/>
  <c r="M872" i="73"/>
  <c r="K316" i="73"/>
  <c r="M835" i="71"/>
  <c r="L835" i="71" s="1"/>
  <c r="O835" i="71" s="1"/>
  <c r="D97" i="72"/>
  <c r="K102" i="71"/>
  <c r="M885" i="72"/>
  <c r="D377" i="73"/>
  <c r="K377" i="73" s="1"/>
  <c r="M868" i="72"/>
  <c r="D290" i="73"/>
  <c r="K290" i="73" s="1"/>
  <c r="K295" i="72"/>
  <c r="D627" i="72"/>
  <c r="N856" i="71"/>
  <c r="L856" i="71" s="1"/>
  <c r="O856" i="71" s="1"/>
  <c r="K632" i="71"/>
  <c r="K652" i="72"/>
  <c r="D861" i="72"/>
  <c r="D887" i="72"/>
  <c r="K783" i="72"/>
  <c r="D278" i="73"/>
  <c r="K278" i="73" s="1"/>
  <c r="M866" i="72"/>
  <c r="K283" i="72"/>
  <c r="K640" i="72"/>
  <c r="D859" i="72"/>
  <c r="L862" i="71"/>
  <c r="O862" i="71" s="1"/>
  <c r="J245" i="41"/>
  <c r="L411" i="41"/>
  <c r="L409" i="41"/>
  <c r="L849" i="71"/>
  <c r="O849" i="71" s="1"/>
  <c r="D779" i="72"/>
  <c r="N883" i="71"/>
  <c r="L883" i="71" s="1"/>
  <c r="O883" i="71" s="1"/>
  <c r="D549" i="72"/>
  <c r="N843" i="71"/>
  <c r="L843" i="71" s="1"/>
  <c r="O843" i="71" s="1"/>
  <c r="K554" i="71"/>
  <c r="L848" i="71"/>
  <c r="O848" i="71" s="1"/>
  <c r="D634" i="72"/>
  <c r="N858" i="71"/>
  <c r="L858" i="71" s="1"/>
  <c r="O858" i="71" s="1"/>
  <c r="K639" i="71"/>
  <c r="M822" i="73"/>
  <c r="D19" i="74"/>
  <c r="K19" i="74" s="1"/>
  <c r="K24" i="73"/>
  <c r="K471" i="72"/>
  <c r="D830" i="72"/>
  <c r="M825" i="73"/>
  <c r="D37" i="74"/>
  <c r="K37" i="74" s="1"/>
  <c r="K42" i="73"/>
  <c r="D841" i="71"/>
  <c r="K537" i="71"/>
  <c r="D525" i="72"/>
  <c r="K530" i="71"/>
  <c r="N839" i="71"/>
  <c r="L839" i="71" s="1"/>
  <c r="O839" i="71" s="1"/>
  <c r="D181" i="73"/>
  <c r="K181" i="73" s="1"/>
  <c r="M849" i="72"/>
  <c r="K186" i="72"/>
  <c r="M893" i="73"/>
  <c r="D385" i="74"/>
  <c r="K385" i="74" s="1"/>
  <c r="K389" i="73"/>
  <c r="D175" i="73"/>
  <c r="K175" i="73" s="1"/>
  <c r="M848" i="72"/>
  <c r="K180" i="72"/>
  <c r="J257" i="41"/>
  <c r="L413" i="41"/>
  <c r="D609" i="72" l="1"/>
  <c r="N853" i="71"/>
  <c r="L853" i="71" s="1"/>
  <c r="O853" i="71" s="1"/>
  <c r="K614" i="71"/>
  <c r="D825" i="72"/>
  <c r="K441" i="72"/>
  <c r="M831" i="74"/>
  <c r="K78" i="74"/>
  <c r="D73" i="75"/>
  <c r="K73" i="75" s="1"/>
  <c r="M880" i="73"/>
  <c r="K372" i="73"/>
  <c r="D366" i="74"/>
  <c r="K366" i="74" s="1"/>
  <c r="D781" i="73"/>
  <c r="N885" i="72"/>
  <c r="D777" i="73"/>
  <c r="N881" i="72"/>
  <c r="K417" i="72"/>
  <c r="D821" i="72"/>
  <c r="D831" i="72"/>
  <c r="K477" i="72"/>
  <c r="D507" i="72"/>
  <c r="N836" i="71"/>
  <c r="L836" i="71" s="1"/>
  <c r="O836" i="71" s="1"/>
  <c r="K512" i="71"/>
  <c r="M852" i="73"/>
  <c r="D199" i="74"/>
  <c r="K199" i="74" s="1"/>
  <c r="K204" i="73"/>
  <c r="M843" i="74"/>
  <c r="K150" i="74"/>
  <c r="D145" i="75"/>
  <c r="K145" i="75" s="1"/>
  <c r="M832" i="73"/>
  <c r="D79" i="74"/>
  <c r="K79" i="74" s="1"/>
  <c r="K84" i="73"/>
  <c r="D714" i="73"/>
  <c r="K720" i="72"/>
  <c r="N872" i="72"/>
  <c r="L872" i="72" s="1"/>
  <c r="O872" i="72" s="1"/>
  <c r="N828" i="72"/>
  <c r="L828" i="72" s="1"/>
  <c r="O828" i="72" s="1"/>
  <c r="D459" i="73"/>
  <c r="K464" i="72"/>
  <c r="D290" i="74"/>
  <c r="K290" i="74" s="1"/>
  <c r="K295" i="73"/>
  <c r="M868" i="73"/>
  <c r="D377" i="74"/>
  <c r="K377" i="74" s="1"/>
  <c r="M885" i="73"/>
  <c r="M844" i="73"/>
  <c r="D151" i="74"/>
  <c r="K151" i="74" s="1"/>
  <c r="K156" i="73"/>
  <c r="M894" i="73"/>
  <c r="K394" i="73"/>
  <c r="D390" i="74"/>
  <c r="K390" i="74" s="1"/>
  <c r="K700" i="72"/>
  <c r="D869" i="72"/>
  <c r="M847" i="73"/>
  <c r="D169" i="74"/>
  <c r="K169" i="74" s="1"/>
  <c r="K174" i="73"/>
  <c r="L885" i="72"/>
  <c r="O885" i="72" s="1"/>
  <c r="M830" i="74"/>
  <c r="K72" i="74"/>
  <c r="D67" i="75"/>
  <c r="K67" i="75" s="1"/>
  <c r="D373" i="74"/>
  <c r="K373" i="74" s="1"/>
  <c r="M881" i="73"/>
  <c r="M864" i="74"/>
  <c r="K271" i="74"/>
  <c r="D266" i="75"/>
  <c r="K266" i="75" s="1"/>
  <c r="D838" i="72"/>
  <c r="K519" i="72"/>
  <c r="D567" i="73"/>
  <c r="N846" i="72"/>
  <c r="L846" i="72" s="1"/>
  <c r="O846" i="72" s="1"/>
  <c r="K572" i="72"/>
  <c r="D877" i="72"/>
  <c r="K749" i="72"/>
  <c r="K247" i="74"/>
  <c r="M860" i="74"/>
  <c r="D242" i="75"/>
  <c r="K242" i="75" s="1"/>
  <c r="K676" i="72"/>
  <c r="D865" i="72"/>
  <c r="D756" i="73"/>
  <c r="K762" i="72"/>
  <c r="N878" i="72"/>
  <c r="L878" i="72" s="1"/>
  <c r="O878" i="72" s="1"/>
  <c r="M845" i="74"/>
  <c r="K162" i="74"/>
  <c r="D157" i="75"/>
  <c r="K157" i="75" s="1"/>
  <c r="M855" i="74"/>
  <c r="K222" i="74"/>
  <c r="D217" i="75"/>
  <c r="K217" i="75" s="1"/>
  <c r="D897" i="72"/>
  <c r="K809" i="72"/>
  <c r="L881" i="72"/>
  <c r="O881" i="72" s="1"/>
  <c r="M863" i="73"/>
  <c r="K265" i="73"/>
  <c r="D260" i="74"/>
  <c r="K260" i="74" s="1"/>
  <c r="K770" i="72"/>
  <c r="D880" i="72"/>
  <c r="M841" i="74"/>
  <c r="K138" i="74"/>
  <c r="D133" i="75"/>
  <c r="K133" i="75" s="1"/>
  <c r="M825" i="74"/>
  <c r="K42" i="74"/>
  <c r="D37" i="75"/>
  <c r="K37" i="75" s="1"/>
  <c r="K549" i="72"/>
  <c r="D843" i="72"/>
  <c r="D278" i="74"/>
  <c r="K278" i="74" s="1"/>
  <c r="K283" i="73"/>
  <c r="M866" i="73"/>
  <c r="D254" i="74"/>
  <c r="K254" i="74" s="1"/>
  <c r="K259" i="73"/>
  <c r="M862" i="73"/>
  <c r="M833" i="73"/>
  <c r="K90" i="73"/>
  <c r="D85" i="74"/>
  <c r="K85" i="74" s="1"/>
  <c r="D896" i="72"/>
  <c r="K804" i="72"/>
  <c r="N866" i="72"/>
  <c r="L866" i="72" s="1"/>
  <c r="O866" i="72" s="1"/>
  <c r="D682" i="73"/>
  <c r="K687" i="72"/>
  <c r="L875" i="72"/>
  <c r="O875" i="72" s="1"/>
  <c r="M827" i="74"/>
  <c r="K54" i="74"/>
  <c r="D49" i="75"/>
  <c r="K49" i="75" s="1"/>
  <c r="D735" i="73"/>
  <c r="K741" i="72"/>
  <c r="N875" i="72"/>
  <c r="M854" i="74"/>
  <c r="K216" i="74"/>
  <c r="D211" i="75"/>
  <c r="K211" i="75" s="1"/>
  <c r="M829" i="74"/>
  <c r="K66" i="74"/>
  <c r="D61" i="75"/>
  <c r="K61" i="75" s="1"/>
  <c r="M838" i="73"/>
  <c r="D115" i="74"/>
  <c r="K115" i="74" s="1"/>
  <c r="K120" i="73"/>
  <c r="K228" i="74"/>
  <c r="M856" i="74"/>
  <c r="D223" i="75"/>
  <c r="K223" i="75" s="1"/>
  <c r="K428" i="72"/>
  <c r="D423" i="73"/>
  <c r="N822" i="72"/>
  <c r="L822" i="72" s="1"/>
  <c r="O822" i="72" s="1"/>
  <c r="D867" i="72"/>
  <c r="K688" i="72"/>
  <c r="D435" i="73"/>
  <c r="K440" i="72"/>
  <c r="N824" i="72"/>
  <c r="L824" i="72" s="1"/>
  <c r="O824" i="72" s="1"/>
  <c r="D331" i="74"/>
  <c r="K331" i="74" s="1"/>
  <c r="K337" i="73"/>
  <c r="M875" i="73"/>
  <c r="M851" i="73"/>
  <c r="D193" i="74"/>
  <c r="K193" i="74" s="1"/>
  <c r="K198" i="73"/>
  <c r="M887" i="73"/>
  <c r="D379" i="74"/>
  <c r="K379" i="74" s="1"/>
  <c r="K585" i="72"/>
  <c r="D849" i="72"/>
  <c r="K97" i="72"/>
  <c r="D835" i="72"/>
  <c r="K351" i="73"/>
  <c r="D345" i="74"/>
  <c r="K345" i="74" s="1"/>
  <c r="M877" i="73"/>
  <c r="D447" i="72"/>
  <c r="K452" i="71"/>
  <c r="N826" i="71"/>
  <c r="L826" i="71" s="1"/>
  <c r="O826" i="71" s="1"/>
  <c r="M828" i="74"/>
  <c r="K60" i="74"/>
  <c r="D55" i="75"/>
  <c r="K55" i="75" s="1"/>
  <c r="D591" i="73"/>
  <c r="K596" i="72"/>
  <c r="N850" i="72"/>
  <c r="L850" i="72" s="1"/>
  <c r="O850" i="72" s="1"/>
  <c r="K670" i="72"/>
  <c r="D864" i="72"/>
  <c r="M850" i="74"/>
  <c r="K192" i="74"/>
  <c r="D187" i="75"/>
  <c r="K187" i="75" s="1"/>
  <c r="D317" i="74"/>
  <c r="K317" i="74" s="1"/>
  <c r="K323" i="73"/>
  <c r="M873" i="73"/>
  <c r="D763" i="73"/>
  <c r="N879" i="72"/>
  <c r="K769" i="72"/>
  <c r="D839" i="72"/>
  <c r="K525" i="72"/>
  <c r="K389" i="74"/>
  <c r="M893" i="74"/>
  <c r="D385" i="75"/>
  <c r="K385" i="75" s="1"/>
  <c r="D471" i="73"/>
  <c r="N830" i="72"/>
  <c r="L830" i="72" s="1"/>
  <c r="O830" i="72" s="1"/>
  <c r="K476" i="72"/>
  <c r="D883" i="72"/>
  <c r="K779" i="72"/>
  <c r="D852" i="72"/>
  <c r="K603" i="72"/>
  <c r="D579" i="73"/>
  <c r="K584" i="72"/>
  <c r="N848" i="72"/>
  <c r="L848" i="72" s="1"/>
  <c r="O848" i="72" s="1"/>
  <c r="D893" i="72"/>
  <c r="K789" i="72"/>
  <c r="M895" i="73"/>
  <c r="D395" i="74"/>
  <c r="K395" i="74" s="1"/>
  <c r="K399" i="73"/>
  <c r="D453" i="72"/>
  <c r="K458" i="71"/>
  <c r="N827" i="71"/>
  <c r="L827" i="71" s="1"/>
  <c r="O827" i="71" s="1"/>
  <c r="D531" i="73"/>
  <c r="N840" i="72"/>
  <c r="L840" i="72" s="1"/>
  <c r="O840" i="72" s="1"/>
  <c r="K536" i="72"/>
  <c r="M823" i="73"/>
  <c r="D25" i="74"/>
  <c r="K25" i="74" s="1"/>
  <c r="K30" i="73"/>
  <c r="M886" i="74"/>
  <c r="D378" i="75"/>
  <c r="K378" i="75" s="1"/>
  <c r="K742" i="72"/>
  <c r="D876" i="72"/>
  <c r="D854" i="72"/>
  <c r="K615" i="72"/>
  <c r="M874" i="73"/>
  <c r="D324" i="74"/>
  <c r="K324" i="74" s="1"/>
  <c r="K330" i="73"/>
  <c r="D374" i="74"/>
  <c r="K374" i="74" s="1"/>
  <c r="M882" i="73"/>
  <c r="K694" i="72"/>
  <c r="D868" i="72"/>
  <c r="D894" i="72"/>
  <c r="K794" i="72"/>
  <c r="M884" i="74"/>
  <c r="D376" i="75"/>
  <c r="K376" i="75" s="1"/>
  <c r="D845" i="72"/>
  <c r="D566" i="72"/>
  <c r="K561" i="72"/>
  <c r="K465" i="72"/>
  <c r="D829" i="72"/>
  <c r="M896" i="74"/>
  <c r="K404" i="74"/>
  <c r="D400" i="75"/>
  <c r="K400" i="75" s="1"/>
  <c r="K235" i="74"/>
  <c r="M858" i="74"/>
  <c r="D230" i="75"/>
  <c r="K230" i="75" s="1"/>
  <c r="N861" i="72"/>
  <c r="L861" i="72" s="1"/>
  <c r="O861" i="72" s="1"/>
  <c r="D652" i="73"/>
  <c r="K657" i="72"/>
  <c r="M824" i="74"/>
  <c r="K36" i="74"/>
  <c r="D31" i="75"/>
  <c r="K31" i="75" s="1"/>
  <c r="D495" i="73"/>
  <c r="N834" i="72"/>
  <c r="L834" i="72" s="1"/>
  <c r="O834" i="72" s="1"/>
  <c r="K500" i="72"/>
  <c r="D621" i="73"/>
  <c r="K626" i="72"/>
  <c r="N855" i="72"/>
  <c r="L855" i="72" s="1"/>
  <c r="O855" i="72" s="1"/>
  <c r="D537" i="72"/>
  <c r="N841" i="71"/>
  <c r="L841" i="71" s="1"/>
  <c r="O841" i="71" s="1"/>
  <c r="K542" i="71"/>
  <c r="D640" i="73"/>
  <c r="N859" i="72"/>
  <c r="L859" i="72" s="1"/>
  <c r="O859" i="72" s="1"/>
  <c r="K645" i="72"/>
  <c r="D175" i="74"/>
  <c r="K175" i="74" s="1"/>
  <c r="M848" i="73"/>
  <c r="K180" i="73"/>
  <c r="M822" i="74"/>
  <c r="K24" i="74"/>
  <c r="D19" i="75"/>
  <c r="K19" i="75" s="1"/>
  <c r="M839" i="74"/>
  <c r="K126" i="74"/>
  <c r="D121" i="75"/>
  <c r="K121" i="75" s="1"/>
  <c r="D91" i="74"/>
  <c r="K91" i="74" s="1"/>
  <c r="M834" i="73"/>
  <c r="K96" i="73"/>
  <c r="D359" i="74"/>
  <c r="K359" i="74" s="1"/>
  <c r="M879" i="73"/>
  <c r="K365" i="73"/>
  <c r="M869" i="73"/>
  <c r="K301" i="73"/>
  <c r="D296" i="74"/>
  <c r="K296" i="74" s="1"/>
  <c r="K429" i="72"/>
  <c r="D823" i="72"/>
  <c r="D884" i="72"/>
  <c r="K780" i="72"/>
  <c r="M897" i="74"/>
  <c r="K409" i="74"/>
  <c r="D405" i="75"/>
  <c r="K405" i="75" s="1"/>
  <c r="K241" i="73"/>
  <c r="D236" i="74"/>
  <c r="K236" i="74" s="1"/>
  <c r="M859" i="73"/>
  <c r="K707" i="72"/>
  <c r="D871" i="72"/>
  <c r="D728" i="73"/>
  <c r="K734" i="72"/>
  <c r="N874" i="72"/>
  <c r="L874" i="72" s="1"/>
  <c r="O874" i="72" s="1"/>
  <c r="D832" i="72"/>
  <c r="K483" i="72"/>
  <c r="D597" i="72"/>
  <c r="N851" i="71"/>
  <c r="L851" i="71" s="1"/>
  <c r="O851" i="71" s="1"/>
  <c r="K602" i="71"/>
  <c r="K513" i="72"/>
  <c r="D837" i="72"/>
  <c r="M849" i="73"/>
  <c r="D181" i="74"/>
  <c r="K181" i="74" s="1"/>
  <c r="K186" i="73"/>
  <c r="D778" i="73"/>
  <c r="N882" i="72"/>
  <c r="L882" i="72" s="1"/>
  <c r="O882" i="72" s="1"/>
  <c r="M837" i="73"/>
  <c r="K114" i="73"/>
  <c r="D109" i="74"/>
  <c r="K109" i="74" s="1"/>
  <c r="L879" i="72"/>
  <c r="O879" i="72" s="1"/>
  <c r="M846" i="73"/>
  <c r="D163" i="74"/>
  <c r="K163" i="74" s="1"/>
  <c r="K168" i="73"/>
  <c r="K344" i="73"/>
  <c r="D338" i="74"/>
  <c r="K338" i="74" s="1"/>
  <c r="M876" i="73"/>
  <c r="K658" i="72"/>
  <c r="D862" i="72"/>
  <c r="K721" i="72"/>
  <c r="D873" i="72"/>
  <c r="M821" i="73"/>
  <c r="D13" i="74"/>
  <c r="K13" i="74" s="1"/>
  <c r="K18" i="73"/>
  <c r="M872" i="74"/>
  <c r="K316" i="74"/>
  <c r="D310" i="75"/>
  <c r="K310" i="75" s="1"/>
  <c r="K627" i="72"/>
  <c r="D856" i="72"/>
  <c r="D555" i="73"/>
  <c r="N844" i="72"/>
  <c r="L844" i="72" s="1"/>
  <c r="O844" i="72" s="1"/>
  <c r="K560" i="72"/>
  <c r="K646" i="72"/>
  <c r="D860" i="72"/>
  <c r="M842" i="74"/>
  <c r="K144" i="74"/>
  <c r="D139" i="75"/>
  <c r="K139" i="75" s="1"/>
  <c r="M883" i="74"/>
  <c r="D375" i="75"/>
  <c r="K375" i="75" s="1"/>
  <c r="D303" i="74"/>
  <c r="K303" i="74" s="1"/>
  <c r="M871" i="73"/>
  <c r="K309" i="73"/>
  <c r="D782" i="73"/>
  <c r="N886" i="72"/>
  <c r="L886" i="72" s="1"/>
  <c r="O886" i="72" s="1"/>
  <c r="K358" i="74"/>
  <c r="M878" i="74"/>
  <c r="D352" i="75"/>
  <c r="K352" i="75" s="1"/>
  <c r="M840" i="74"/>
  <c r="K132" i="74"/>
  <c r="D127" i="75"/>
  <c r="K127" i="75" s="1"/>
  <c r="M853" i="74"/>
  <c r="K210" i="74"/>
  <c r="D205" i="75"/>
  <c r="K205" i="75" s="1"/>
  <c r="M826" i="74"/>
  <c r="K48" i="74"/>
  <c r="D43" i="75"/>
  <c r="K43" i="75" s="1"/>
  <c r="K501" i="73"/>
  <c r="N842" i="72"/>
  <c r="L842" i="72" s="1"/>
  <c r="O842" i="72" s="1"/>
  <c r="K548" i="72"/>
  <c r="D543" i="73"/>
  <c r="D783" i="73"/>
  <c r="N887" i="72"/>
  <c r="L887" i="72" s="1"/>
  <c r="O887" i="72" s="1"/>
  <c r="D847" i="72"/>
  <c r="K573" i="72"/>
  <c r="D895" i="72"/>
  <c r="K799" i="72"/>
  <c r="K634" i="72"/>
  <c r="D858" i="72"/>
  <c r="D833" i="72"/>
  <c r="K489" i="72"/>
  <c r="D664" i="73"/>
  <c r="N863" i="72"/>
  <c r="L863" i="72" s="1"/>
  <c r="O863" i="72" s="1"/>
  <c r="K669" i="72"/>
  <c r="K277" i="74"/>
  <c r="M865" i="74"/>
  <c r="D272" i="75"/>
  <c r="K272" i="75" s="1"/>
  <c r="M836" i="74"/>
  <c r="K108" i="74"/>
  <c r="D103" i="75"/>
  <c r="K103" i="75" s="1"/>
  <c r="D248" i="74"/>
  <c r="K248" i="74" s="1"/>
  <c r="M861" i="73"/>
  <c r="K253" i="73"/>
  <c r="M867" i="74"/>
  <c r="K289" i="74"/>
  <c r="D284" i="75"/>
  <c r="K284" i="75" s="1"/>
  <c r="K609" i="72" l="1"/>
  <c r="D853" i="72"/>
  <c r="M859" i="74"/>
  <c r="K241" i="74"/>
  <c r="D236" i="75"/>
  <c r="K236" i="75" s="1"/>
  <c r="D525" i="73"/>
  <c r="N839" i="72"/>
  <c r="L839" i="72" s="1"/>
  <c r="O839" i="72" s="1"/>
  <c r="K530" i="72"/>
  <c r="D822" i="73"/>
  <c r="K423" i="73"/>
  <c r="D133" i="76"/>
  <c r="K133" i="76" s="1"/>
  <c r="M841" i="75"/>
  <c r="K138" i="75"/>
  <c r="D157" i="76"/>
  <c r="K157" i="76" s="1"/>
  <c r="M845" i="75"/>
  <c r="K162" i="75"/>
  <c r="K459" i="73"/>
  <c r="D828" i="73"/>
  <c r="N821" i="72"/>
  <c r="L821" i="72" s="1"/>
  <c r="O821" i="72" s="1"/>
  <c r="D417" i="73"/>
  <c r="K422" i="72"/>
  <c r="M846" i="74"/>
  <c r="K168" i="74"/>
  <c r="D163" i="75"/>
  <c r="K163" i="75" s="1"/>
  <c r="M861" i="74"/>
  <c r="K253" i="74"/>
  <c r="D248" i="75"/>
  <c r="K248" i="75" s="1"/>
  <c r="D887" i="73"/>
  <c r="K783" i="73"/>
  <c r="D127" i="76"/>
  <c r="K127" i="76" s="1"/>
  <c r="K132" i="75"/>
  <c r="M840" i="75"/>
  <c r="D139" i="76"/>
  <c r="K139" i="76" s="1"/>
  <c r="M842" i="75"/>
  <c r="K144" i="75"/>
  <c r="K495" i="73"/>
  <c r="D834" i="73"/>
  <c r="M882" i="74"/>
  <c r="D374" i="75"/>
  <c r="K374" i="75" s="1"/>
  <c r="N864" i="72"/>
  <c r="L864" i="72" s="1"/>
  <c r="O864" i="72" s="1"/>
  <c r="D670" i="73"/>
  <c r="K675" i="72"/>
  <c r="M894" i="74"/>
  <c r="K394" i="74"/>
  <c r="D390" i="75"/>
  <c r="K390" i="75" s="1"/>
  <c r="M837" i="74"/>
  <c r="K114" i="74"/>
  <c r="D109" i="75"/>
  <c r="K109" i="75" s="1"/>
  <c r="D43" i="76"/>
  <c r="K43" i="76" s="1"/>
  <c r="K48" i="75"/>
  <c r="M826" i="75"/>
  <c r="D882" i="73"/>
  <c r="K778" i="73"/>
  <c r="D205" i="76"/>
  <c r="K205" i="76" s="1"/>
  <c r="K210" i="75"/>
  <c r="M853" i="75"/>
  <c r="M869" i="74"/>
  <c r="K301" i="74"/>
  <c r="D296" i="75"/>
  <c r="K296" i="75" s="1"/>
  <c r="K621" i="73"/>
  <c r="D855" i="73"/>
  <c r="D103" i="76"/>
  <c r="K103" i="76" s="1"/>
  <c r="K108" i="75"/>
  <c r="M836" i="75"/>
  <c r="D97" i="73"/>
  <c r="K102" i="72"/>
  <c r="M835" i="72"/>
  <c r="L835" i="72" s="1"/>
  <c r="O835" i="72" s="1"/>
  <c r="D223" i="76"/>
  <c r="K223" i="76" s="1"/>
  <c r="M856" i="75"/>
  <c r="K228" i="75"/>
  <c r="D881" i="73"/>
  <c r="K777" i="73"/>
  <c r="D405" i="76"/>
  <c r="K405" i="76" s="1"/>
  <c r="M897" i="75"/>
  <c r="K409" i="75"/>
  <c r="D31" i="76"/>
  <c r="K31" i="76" s="1"/>
  <c r="M824" i="75"/>
  <c r="K36" i="75"/>
  <c r="K579" i="73"/>
  <c r="D848" i="73"/>
  <c r="D846" i="73"/>
  <c r="K567" i="73"/>
  <c r="D572" i="73"/>
  <c r="D489" i="73"/>
  <c r="N833" i="72"/>
  <c r="L833" i="72" s="1"/>
  <c r="O833" i="72" s="1"/>
  <c r="K494" i="72"/>
  <c r="K543" i="73"/>
  <c r="D842" i="73"/>
  <c r="M821" i="74"/>
  <c r="K18" i="74"/>
  <c r="D13" i="75"/>
  <c r="K13" i="75" s="1"/>
  <c r="D851" i="72"/>
  <c r="K597" i="72"/>
  <c r="M879" i="74"/>
  <c r="K365" i="74"/>
  <c r="D359" i="75"/>
  <c r="K359" i="75" s="1"/>
  <c r="M848" i="74"/>
  <c r="K180" i="74"/>
  <c r="D175" i="75"/>
  <c r="K175" i="75" s="1"/>
  <c r="K531" i="73"/>
  <c r="D840" i="73"/>
  <c r="D603" i="73"/>
  <c r="N852" i="72"/>
  <c r="L852" i="72" s="1"/>
  <c r="O852" i="72" s="1"/>
  <c r="K608" i="72"/>
  <c r="D875" i="73"/>
  <c r="K735" i="73"/>
  <c r="D465" i="73"/>
  <c r="K470" i="72"/>
  <c r="N829" i="72"/>
  <c r="L829" i="72" s="1"/>
  <c r="O829" i="72" s="1"/>
  <c r="M874" i="74"/>
  <c r="K330" i="74"/>
  <c r="D324" i="75"/>
  <c r="K324" i="75" s="1"/>
  <c r="D879" i="73"/>
  <c r="K763" i="73"/>
  <c r="K591" i="73"/>
  <c r="D850" i="73"/>
  <c r="D585" i="73"/>
  <c r="N849" i="72"/>
  <c r="L849" i="72" s="1"/>
  <c r="O849" i="72" s="1"/>
  <c r="K590" i="72"/>
  <c r="D49" i="76"/>
  <c r="K49" i="76" s="1"/>
  <c r="M827" i="75"/>
  <c r="K54" i="75"/>
  <c r="M862" i="74"/>
  <c r="K259" i="74"/>
  <c r="D254" i="75"/>
  <c r="K254" i="75" s="1"/>
  <c r="D770" i="73"/>
  <c r="N880" i="72"/>
  <c r="L880" i="72" s="1"/>
  <c r="O880" i="72" s="1"/>
  <c r="K776" i="72"/>
  <c r="D519" i="73"/>
  <c r="K524" i="72"/>
  <c r="N838" i="72"/>
  <c r="L838" i="72" s="1"/>
  <c r="O838" i="72" s="1"/>
  <c r="K714" i="73"/>
  <c r="D872" i="73"/>
  <c r="M852" i="74"/>
  <c r="K204" i="74"/>
  <c r="D199" i="75"/>
  <c r="K199" i="75" s="1"/>
  <c r="D885" i="73"/>
  <c r="K781" i="73"/>
  <c r="D55" i="76"/>
  <c r="K55" i="76" s="1"/>
  <c r="M828" i="75"/>
  <c r="K60" i="75"/>
  <c r="M863" i="74"/>
  <c r="K265" i="74"/>
  <c r="D260" i="75"/>
  <c r="K260" i="75" s="1"/>
  <c r="M880" i="74"/>
  <c r="K372" i="74"/>
  <c r="D366" i="75"/>
  <c r="K366" i="75" s="1"/>
  <c r="D561" i="73"/>
  <c r="N845" i="72"/>
  <c r="L845" i="72" s="1"/>
  <c r="O845" i="72" s="1"/>
  <c r="K566" i="72"/>
  <c r="D779" i="73"/>
  <c r="N883" i="72"/>
  <c r="L883" i="72" s="1"/>
  <c r="O883" i="72" s="1"/>
  <c r="D634" i="73"/>
  <c r="N858" i="72"/>
  <c r="L858" i="72" s="1"/>
  <c r="O858" i="72" s="1"/>
  <c r="K639" i="72"/>
  <c r="D646" i="73"/>
  <c r="N860" i="72"/>
  <c r="L860" i="72" s="1"/>
  <c r="O860" i="72" s="1"/>
  <c r="K651" i="72"/>
  <c r="D721" i="73"/>
  <c r="K727" i="72"/>
  <c r="N873" i="72"/>
  <c r="L873" i="72" s="1"/>
  <c r="O873" i="72" s="1"/>
  <c r="D780" i="73"/>
  <c r="N884" i="72"/>
  <c r="L884" i="72" s="1"/>
  <c r="O884" i="72" s="1"/>
  <c r="M834" i="74"/>
  <c r="K96" i="74"/>
  <c r="D91" i="75"/>
  <c r="K91" i="75" s="1"/>
  <c r="K640" i="73"/>
  <c r="D859" i="73"/>
  <c r="D615" i="73"/>
  <c r="K620" i="72"/>
  <c r="N854" i="72"/>
  <c r="L854" i="72" s="1"/>
  <c r="O854" i="72" s="1"/>
  <c r="K453" i="72"/>
  <c r="D827" i="72"/>
  <c r="M838" i="74"/>
  <c r="K120" i="74"/>
  <c r="D115" i="75"/>
  <c r="K115" i="75" s="1"/>
  <c r="D878" i="73"/>
  <c r="K756" i="73"/>
  <c r="D266" i="76"/>
  <c r="K266" i="76" s="1"/>
  <c r="M864" i="75"/>
  <c r="K271" i="75"/>
  <c r="M844" i="74"/>
  <c r="K156" i="74"/>
  <c r="D151" i="75"/>
  <c r="K151" i="75" s="1"/>
  <c r="D272" i="76"/>
  <c r="K272" i="76" s="1"/>
  <c r="M865" i="75"/>
  <c r="K277" i="75"/>
  <c r="D501" i="74"/>
  <c r="N835" i="73"/>
  <c r="K506" i="73"/>
  <c r="D121" i="76"/>
  <c r="K121" i="76" s="1"/>
  <c r="K126" i="75"/>
  <c r="M839" i="75"/>
  <c r="D861" i="73"/>
  <c r="K652" i="73"/>
  <c r="M875" i="74"/>
  <c r="K337" i="74"/>
  <c r="D331" i="75"/>
  <c r="K331" i="75" s="1"/>
  <c r="K283" i="74"/>
  <c r="M866" i="74"/>
  <c r="D278" i="75"/>
  <c r="K278" i="75" s="1"/>
  <c r="D376" i="76"/>
  <c r="K376" i="76" s="1"/>
  <c r="M884" i="75"/>
  <c r="K399" i="74"/>
  <c r="M895" i="74"/>
  <c r="D395" i="75"/>
  <c r="K395" i="75" s="1"/>
  <c r="M873" i="74"/>
  <c r="K323" i="74"/>
  <c r="D317" i="75"/>
  <c r="K317" i="75" s="1"/>
  <c r="D61" i="76"/>
  <c r="K61" i="76" s="1"/>
  <c r="K66" i="75"/>
  <c r="M829" i="75"/>
  <c r="D676" i="73"/>
  <c r="N865" i="72"/>
  <c r="L865" i="72" s="1"/>
  <c r="O865" i="72" s="1"/>
  <c r="K681" i="72"/>
  <c r="M847" i="74"/>
  <c r="K174" i="74"/>
  <c r="D169" i="75"/>
  <c r="K169" i="75" s="1"/>
  <c r="D284" i="76"/>
  <c r="K284" i="76" s="1"/>
  <c r="M867" i="75"/>
  <c r="K289" i="75"/>
  <c r="D809" i="73"/>
  <c r="K813" i="72"/>
  <c r="N897" i="72"/>
  <c r="L897" i="72" s="1"/>
  <c r="O897" i="72" s="1"/>
  <c r="D242" i="76"/>
  <c r="K242" i="76" s="1"/>
  <c r="K247" i="75"/>
  <c r="M860" i="75"/>
  <c r="M885" i="74"/>
  <c r="D377" i="75"/>
  <c r="K377" i="75" s="1"/>
  <c r="K507" i="72"/>
  <c r="D836" i="72"/>
  <c r="D73" i="76"/>
  <c r="K73" i="76" s="1"/>
  <c r="M831" i="75"/>
  <c r="K78" i="75"/>
  <c r="D844" i="73"/>
  <c r="K555" i="73"/>
  <c r="D658" i="73"/>
  <c r="N862" i="72"/>
  <c r="L862" i="72" s="1"/>
  <c r="O862" i="72" s="1"/>
  <c r="K663" i="72"/>
  <c r="K728" i="73"/>
  <c r="D874" i="73"/>
  <c r="D429" i="73"/>
  <c r="N823" i="72"/>
  <c r="L823" i="72" s="1"/>
  <c r="O823" i="72" s="1"/>
  <c r="K434" i="72"/>
  <c r="D841" i="72"/>
  <c r="K537" i="72"/>
  <c r="D742" i="73"/>
  <c r="K748" i="72"/>
  <c r="N876" i="72"/>
  <c r="L876" i="72" s="1"/>
  <c r="O876" i="72" s="1"/>
  <c r="D830" i="73"/>
  <c r="K471" i="73"/>
  <c r="M887" i="74"/>
  <c r="D379" i="75"/>
  <c r="K379" i="75" s="1"/>
  <c r="K682" i="73"/>
  <c r="D866" i="73"/>
  <c r="D549" i="73"/>
  <c r="N843" i="72"/>
  <c r="L843" i="72" s="1"/>
  <c r="O843" i="72" s="1"/>
  <c r="K554" i="72"/>
  <c r="D573" i="73"/>
  <c r="K578" i="72"/>
  <c r="N847" i="72"/>
  <c r="L847" i="72" s="1"/>
  <c r="O847" i="72" s="1"/>
  <c r="M849" i="74"/>
  <c r="K186" i="74"/>
  <c r="D181" i="75"/>
  <c r="K181" i="75" s="1"/>
  <c r="D19" i="76"/>
  <c r="K19" i="76" s="1"/>
  <c r="K24" i="75"/>
  <c r="M822" i="75"/>
  <c r="D794" i="73"/>
  <c r="K798" i="72"/>
  <c r="N894" i="72"/>
  <c r="L894" i="72" s="1"/>
  <c r="O894" i="72" s="1"/>
  <c r="D378" i="76"/>
  <c r="K378" i="76" s="1"/>
  <c r="M886" i="75"/>
  <c r="D385" i="76"/>
  <c r="K385" i="76" s="1"/>
  <c r="K389" i="75"/>
  <c r="M893" i="75"/>
  <c r="D187" i="76"/>
  <c r="K187" i="76" s="1"/>
  <c r="K192" i="75"/>
  <c r="M850" i="75"/>
  <c r="K435" i="73"/>
  <c r="D824" i="73"/>
  <c r="D37" i="76"/>
  <c r="K37" i="76" s="1"/>
  <c r="K42" i="75"/>
  <c r="M825" i="75"/>
  <c r="D477" i="73"/>
  <c r="K482" i="72"/>
  <c r="N831" i="72"/>
  <c r="L831" i="72" s="1"/>
  <c r="O831" i="72" s="1"/>
  <c r="D352" i="76"/>
  <c r="K352" i="76" s="1"/>
  <c r="M878" i="75"/>
  <c r="K358" i="75"/>
  <c r="D483" i="73"/>
  <c r="N832" i="72"/>
  <c r="L832" i="72" s="1"/>
  <c r="O832" i="72" s="1"/>
  <c r="K488" i="72"/>
  <c r="D886" i="73"/>
  <c r="K782" i="73"/>
  <c r="D230" i="76"/>
  <c r="K230" i="76" s="1"/>
  <c r="K235" i="75"/>
  <c r="M858" i="75"/>
  <c r="D627" i="73"/>
  <c r="N856" i="72"/>
  <c r="L856" i="72" s="1"/>
  <c r="O856" i="72" s="1"/>
  <c r="K632" i="72"/>
  <c r="M876" i="74"/>
  <c r="K344" i="74"/>
  <c r="D338" i="75"/>
  <c r="K338" i="75" s="1"/>
  <c r="D707" i="73"/>
  <c r="N871" i="72"/>
  <c r="L871" i="72" s="1"/>
  <c r="O871" i="72" s="1"/>
  <c r="K713" i="72"/>
  <c r="D789" i="73"/>
  <c r="N893" i="72"/>
  <c r="L893" i="72" s="1"/>
  <c r="O893" i="72" s="1"/>
  <c r="K793" i="72"/>
  <c r="D826" i="72"/>
  <c r="K447" i="72"/>
  <c r="D688" i="73"/>
  <c r="N867" i="72"/>
  <c r="L867" i="72" s="1"/>
  <c r="O867" i="72" s="1"/>
  <c r="K693" i="72"/>
  <c r="D211" i="76"/>
  <c r="K211" i="76" s="1"/>
  <c r="K216" i="75"/>
  <c r="M854" i="75"/>
  <c r="D804" i="73"/>
  <c r="K808" i="72"/>
  <c r="N896" i="72"/>
  <c r="L896" i="72" s="1"/>
  <c r="O896" i="72" s="1"/>
  <c r="D217" i="76"/>
  <c r="K217" i="76" s="1"/>
  <c r="M855" i="75"/>
  <c r="K222" i="75"/>
  <c r="M881" i="74"/>
  <c r="D373" i="75"/>
  <c r="K373" i="75" s="1"/>
  <c r="M832" i="74"/>
  <c r="K84" i="74"/>
  <c r="D79" i="75"/>
  <c r="K79" i="75" s="1"/>
  <c r="M851" i="74"/>
  <c r="K198" i="74"/>
  <c r="D193" i="75"/>
  <c r="K193" i="75" s="1"/>
  <c r="D749" i="73"/>
  <c r="K755" i="72"/>
  <c r="N877" i="72"/>
  <c r="L877" i="72" s="1"/>
  <c r="O877" i="72" s="1"/>
  <c r="D67" i="76"/>
  <c r="K67" i="76" s="1"/>
  <c r="M830" i="75"/>
  <c r="K72" i="75"/>
  <c r="N869" i="72"/>
  <c r="L869" i="72" s="1"/>
  <c r="O869" i="72" s="1"/>
  <c r="K705" i="72"/>
  <c r="D700" i="73"/>
  <c r="K295" i="74"/>
  <c r="M868" i="74"/>
  <c r="D290" i="75"/>
  <c r="K290" i="75" s="1"/>
  <c r="D441" i="73"/>
  <c r="N825" i="72"/>
  <c r="L825" i="72" s="1"/>
  <c r="O825" i="72" s="1"/>
  <c r="K446" i="72"/>
  <c r="D799" i="73"/>
  <c r="N895" i="72"/>
  <c r="L895" i="72" s="1"/>
  <c r="O895" i="72" s="1"/>
  <c r="K803" i="72"/>
  <c r="K664" i="73"/>
  <c r="D863" i="73"/>
  <c r="M871" i="74"/>
  <c r="K309" i="74"/>
  <c r="D303" i="75"/>
  <c r="K303" i="75" s="1"/>
  <c r="D310" i="76"/>
  <c r="K310" i="76" s="1"/>
  <c r="K316" i="75"/>
  <c r="M872" i="75"/>
  <c r="D375" i="76"/>
  <c r="K375" i="76" s="1"/>
  <c r="M883" i="75"/>
  <c r="D513" i="73"/>
  <c r="N837" i="72"/>
  <c r="L837" i="72" s="1"/>
  <c r="O837" i="72" s="1"/>
  <c r="K518" i="72"/>
  <c r="D400" i="76"/>
  <c r="K400" i="76" s="1"/>
  <c r="K404" i="75"/>
  <c r="M896" i="75"/>
  <c r="D694" i="73"/>
  <c r="N868" i="72"/>
  <c r="L868" i="72" s="1"/>
  <c r="O868" i="72" s="1"/>
  <c r="K699" i="72"/>
  <c r="M823" i="74"/>
  <c r="K30" i="74"/>
  <c r="D25" i="75"/>
  <c r="K25" i="75" s="1"/>
  <c r="K351" i="74"/>
  <c r="M877" i="74"/>
  <c r="D345" i="75"/>
  <c r="K345" i="75" s="1"/>
  <c r="M833" i="74"/>
  <c r="K90" i="74"/>
  <c r="D85" i="75"/>
  <c r="K85" i="75" s="1"/>
  <c r="D145" i="76"/>
  <c r="K145" i="76" s="1"/>
  <c r="K150" i="75"/>
  <c r="M843" i="75"/>
  <c r="D609" i="73" l="1"/>
  <c r="N853" i="72"/>
  <c r="L853" i="72" s="1"/>
  <c r="O853" i="72" s="1"/>
  <c r="K614" i="72"/>
  <c r="D831" i="73"/>
  <c r="K477" i="73"/>
  <c r="D756" i="74"/>
  <c r="K762" i="73"/>
  <c r="N878" i="73"/>
  <c r="L878" i="73" s="1"/>
  <c r="O878" i="73" s="1"/>
  <c r="D91" i="76"/>
  <c r="K91" i="76" s="1"/>
  <c r="M834" i="75"/>
  <c r="K96" i="75"/>
  <c r="K634" i="73"/>
  <c r="D858" i="73"/>
  <c r="D714" i="74"/>
  <c r="N872" i="73"/>
  <c r="L872" i="73" s="1"/>
  <c r="O872" i="73" s="1"/>
  <c r="K720" i="73"/>
  <c r="D193" i="76"/>
  <c r="K193" i="76" s="1"/>
  <c r="M851" i="75"/>
  <c r="K198" i="75"/>
  <c r="D862" i="73"/>
  <c r="K658" i="73"/>
  <c r="M860" i="76"/>
  <c r="D242" i="77"/>
  <c r="K242" i="77" s="1"/>
  <c r="K247" i="76"/>
  <c r="K585" i="73"/>
  <c r="D849" i="73"/>
  <c r="D13" i="76"/>
  <c r="K13" i="76" s="1"/>
  <c r="M821" i="75"/>
  <c r="K18" i="75"/>
  <c r="D296" i="76"/>
  <c r="K296" i="76" s="1"/>
  <c r="M869" i="75"/>
  <c r="K301" i="75"/>
  <c r="M841" i="76"/>
  <c r="D133" i="77"/>
  <c r="K133" i="77" s="1"/>
  <c r="K138" i="76"/>
  <c r="D121" i="77"/>
  <c r="K121" i="77" s="1"/>
  <c r="M839" i="76"/>
  <c r="K126" i="76"/>
  <c r="K694" i="73"/>
  <c r="D868" i="73"/>
  <c r="D303" i="76"/>
  <c r="K303" i="76" s="1"/>
  <c r="M871" i="75"/>
  <c r="K309" i="75"/>
  <c r="D290" i="76"/>
  <c r="K290" i="76" s="1"/>
  <c r="M868" i="75"/>
  <c r="K295" i="75"/>
  <c r="D896" i="73"/>
  <c r="K804" i="73"/>
  <c r="D230" i="77"/>
  <c r="K230" i="77" s="1"/>
  <c r="M858" i="76"/>
  <c r="K235" i="76"/>
  <c r="M893" i="76"/>
  <c r="D385" i="77"/>
  <c r="K385" i="77" s="1"/>
  <c r="K389" i="76"/>
  <c r="D555" i="74"/>
  <c r="N844" i="73"/>
  <c r="L844" i="73" s="1"/>
  <c r="O844" i="73" s="1"/>
  <c r="K560" i="73"/>
  <c r="D865" i="73"/>
  <c r="K676" i="73"/>
  <c r="D390" i="76"/>
  <c r="K390" i="76" s="1"/>
  <c r="M894" i="75"/>
  <c r="K394" i="75"/>
  <c r="D423" i="74"/>
  <c r="N822" i="73"/>
  <c r="L822" i="73" s="1"/>
  <c r="O822" i="73" s="1"/>
  <c r="K428" i="73"/>
  <c r="D782" i="74"/>
  <c r="N886" i="73"/>
  <c r="L886" i="73" s="1"/>
  <c r="O886" i="73" s="1"/>
  <c r="D278" i="76"/>
  <c r="K278" i="76" s="1"/>
  <c r="K283" i="75"/>
  <c r="M866" i="75"/>
  <c r="D115" i="76"/>
  <c r="K115" i="76" s="1"/>
  <c r="M838" i="75"/>
  <c r="K120" i="75"/>
  <c r="D883" i="73"/>
  <c r="K779" i="73"/>
  <c r="D838" i="73"/>
  <c r="K519" i="73"/>
  <c r="D591" i="74"/>
  <c r="N850" i="73"/>
  <c r="L850" i="73" s="1"/>
  <c r="O850" i="73" s="1"/>
  <c r="K596" i="73"/>
  <c r="M856" i="76"/>
  <c r="D223" i="77"/>
  <c r="K223" i="77" s="1"/>
  <c r="K228" i="76"/>
  <c r="M842" i="76"/>
  <c r="D139" i="77"/>
  <c r="K139" i="77" s="1"/>
  <c r="K144" i="76"/>
  <c r="K809" i="73"/>
  <c r="D897" i="73"/>
  <c r="K501" i="74"/>
  <c r="D884" i="73"/>
  <c r="K780" i="73"/>
  <c r="N879" i="73"/>
  <c r="L879" i="73" s="1"/>
  <c r="O879" i="73" s="1"/>
  <c r="K769" i="73"/>
  <c r="D763" i="74"/>
  <c r="D852" i="73"/>
  <c r="K603" i="73"/>
  <c r="D579" i="74"/>
  <c r="N848" i="73"/>
  <c r="L848" i="73" s="1"/>
  <c r="O848" i="73" s="1"/>
  <c r="K584" i="73"/>
  <c r="D378" i="77"/>
  <c r="K378" i="77" s="1"/>
  <c r="M886" i="76"/>
  <c r="D876" i="73"/>
  <c r="K742" i="73"/>
  <c r="M896" i="76"/>
  <c r="D400" i="77"/>
  <c r="K400" i="77" s="1"/>
  <c r="K404" i="76"/>
  <c r="K700" i="73"/>
  <c r="D869" i="73"/>
  <c r="D211" i="77"/>
  <c r="K211" i="77" s="1"/>
  <c r="M854" i="76"/>
  <c r="K216" i="76"/>
  <c r="D847" i="73"/>
  <c r="K573" i="73"/>
  <c r="M829" i="76"/>
  <c r="D61" i="77"/>
  <c r="K61" i="77" s="1"/>
  <c r="K66" i="76"/>
  <c r="M828" i="76"/>
  <c r="D55" i="77"/>
  <c r="K55" i="77" s="1"/>
  <c r="K60" i="76"/>
  <c r="D821" i="73"/>
  <c r="K417" i="73"/>
  <c r="M843" i="76"/>
  <c r="D145" i="77"/>
  <c r="K145" i="77" s="1"/>
  <c r="K150" i="76"/>
  <c r="D537" i="73"/>
  <c r="N841" i="72"/>
  <c r="L841" i="72" s="1"/>
  <c r="O841" i="72" s="1"/>
  <c r="K542" i="72"/>
  <c r="D317" i="76"/>
  <c r="K317" i="76" s="1"/>
  <c r="M873" i="75"/>
  <c r="K323" i="75"/>
  <c r="D845" i="73"/>
  <c r="K561" i="73"/>
  <c r="D566" i="73"/>
  <c r="D880" i="73"/>
  <c r="K770" i="73"/>
  <c r="D324" i="76"/>
  <c r="K324" i="76" s="1"/>
  <c r="M874" i="75"/>
  <c r="K330" i="75"/>
  <c r="K536" i="73"/>
  <c r="N840" i="73"/>
  <c r="L840" i="73" s="1"/>
  <c r="O840" i="73" s="1"/>
  <c r="D531" i="74"/>
  <c r="D205" i="77"/>
  <c r="K205" i="77" s="1"/>
  <c r="M853" i="76"/>
  <c r="K210" i="76"/>
  <c r="D127" i="77"/>
  <c r="K127" i="77" s="1"/>
  <c r="M840" i="76"/>
  <c r="K132" i="76"/>
  <c r="K525" i="73"/>
  <c r="D839" i="73"/>
  <c r="D254" i="76"/>
  <c r="K254" i="76" s="1"/>
  <c r="K259" i="75"/>
  <c r="M862" i="75"/>
  <c r="D175" i="76"/>
  <c r="K175" i="76" s="1"/>
  <c r="M848" i="75"/>
  <c r="K180" i="75"/>
  <c r="N842" i="73"/>
  <c r="L842" i="73" s="1"/>
  <c r="O842" i="73" s="1"/>
  <c r="K548" i="73"/>
  <c r="D543" i="74"/>
  <c r="D31" i="77"/>
  <c r="K31" i="77" s="1"/>
  <c r="M824" i="76"/>
  <c r="K36" i="76"/>
  <c r="D778" i="74"/>
  <c r="N882" i="73"/>
  <c r="L882" i="73" s="1"/>
  <c r="O882" i="73" s="1"/>
  <c r="K670" i="73"/>
  <c r="D864" i="73"/>
  <c r="N887" i="73"/>
  <c r="L887" i="73" s="1"/>
  <c r="O887" i="73" s="1"/>
  <c r="D783" i="74"/>
  <c r="D85" i="76"/>
  <c r="K85" i="76" s="1"/>
  <c r="M833" i="75"/>
  <c r="K90" i="75"/>
  <c r="M865" i="76"/>
  <c r="D272" i="77"/>
  <c r="K272" i="77" s="1"/>
  <c r="K277" i="76"/>
  <c r="D345" i="76"/>
  <c r="K345" i="76" s="1"/>
  <c r="K351" i="75"/>
  <c r="M877" i="75"/>
  <c r="D867" i="73"/>
  <c r="K688" i="73"/>
  <c r="D843" i="73"/>
  <c r="K549" i="73"/>
  <c r="M867" i="76"/>
  <c r="D284" i="77"/>
  <c r="K284" i="77" s="1"/>
  <c r="K289" i="76"/>
  <c r="D151" i="76"/>
  <c r="K151" i="76" s="1"/>
  <c r="M844" i="75"/>
  <c r="K156" i="75"/>
  <c r="D453" i="73"/>
  <c r="N827" i="72"/>
  <c r="L827" i="72" s="1"/>
  <c r="O827" i="72" s="1"/>
  <c r="K458" i="72"/>
  <c r="K721" i="73"/>
  <c r="D873" i="73"/>
  <c r="D781" i="74"/>
  <c r="N885" i="73"/>
  <c r="L885" i="73" s="1"/>
  <c r="O885" i="73" s="1"/>
  <c r="K97" i="73"/>
  <c r="D835" i="73"/>
  <c r="N828" i="73"/>
  <c r="L828" i="73" s="1"/>
  <c r="O828" i="73" s="1"/>
  <c r="K464" i="73"/>
  <c r="D459" i="74"/>
  <c r="D366" i="76"/>
  <c r="K366" i="76" s="1"/>
  <c r="K372" i="75"/>
  <c r="M880" i="75"/>
  <c r="D374" i="76"/>
  <c r="K374" i="76" s="1"/>
  <c r="M882" i="75"/>
  <c r="D248" i="76"/>
  <c r="K248" i="76" s="1"/>
  <c r="K253" i="75"/>
  <c r="M861" i="75"/>
  <c r="K441" i="73"/>
  <c r="D825" i="73"/>
  <c r="K789" i="73"/>
  <c r="D893" i="73"/>
  <c r="K669" i="73"/>
  <c r="D664" i="74"/>
  <c r="N863" i="73"/>
  <c r="L863" i="73" s="1"/>
  <c r="O863" i="73" s="1"/>
  <c r="D507" i="73"/>
  <c r="N836" i="72"/>
  <c r="L836" i="72" s="1"/>
  <c r="O836" i="72" s="1"/>
  <c r="K512" i="72"/>
  <c r="D395" i="76"/>
  <c r="K395" i="76" s="1"/>
  <c r="K399" i="75"/>
  <c r="M895" i="75"/>
  <c r="D67" i="77"/>
  <c r="K67" i="77" s="1"/>
  <c r="M830" i="76"/>
  <c r="K72" i="76"/>
  <c r="D682" i="74"/>
  <c r="K687" i="73"/>
  <c r="N866" i="73"/>
  <c r="L866" i="73" s="1"/>
  <c r="O866" i="73" s="1"/>
  <c r="K429" i="73"/>
  <c r="D823" i="73"/>
  <c r="D377" i="76"/>
  <c r="K377" i="76" s="1"/>
  <c r="M885" i="75"/>
  <c r="D169" i="76"/>
  <c r="K169" i="76" s="1"/>
  <c r="K174" i="75"/>
  <c r="M847" i="75"/>
  <c r="D199" i="76"/>
  <c r="K199" i="76" s="1"/>
  <c r="M852" i="75"/>
  <c r="K204" i="75"/>
  <c r="D359" i="76"/>
  <c r="K359" i="76" s="1"/>
  <c r="K365" i="75"/>
  <c r="M879" i="75"/>
  <c r="K489" i="73"/>
  <c r="D833" i="73"/>
  <c r="D236" i="76"/>
  <c r="K236" i="76" s="1"/>
  <c r="K241" i="75"/>
  <c r="M859" i="75"/>
  <c r="D338" i="76"/>
  <c r="K338" i="76" s="1"/>
  <c r="M876" i="75"/>
  <c r="K344" i="75"/>
  <c r="N824" i="73"/>
  <c r="L824" i="73" s="1"/>
  <c r="O824" i="73" s="1"/>
  <c r="K440" i="73"/>
  <c r="D435" i="74"/>
  <c r="D25" i="76"/>
  <c r="K25" i="76" s="1"/>
  <c r="M823" i="75"/>
  <c r="K30" i="75"/>
  <c r="D652" i="74"/>
  <c r="K657" i="73"/>
  <c r="N861" i="73"/>
  <c r="L861" i="73" s="1"/>
  <c r="O861" i="73" s="1"/>
  <c r="D854" i="73"/>
  <c r="K615" i="73"/>
  <c r="D860" i="73"/>
  <c r="K646" i="73"/>
  <c r="D829" i="73"/>
  <c r="K465" i="73"/>
  <c r="M836" i="76"/>
  <c r="D103" i="77"/>
  <c r="K103" i="77" s="1"/>
  <c r="K108" i="76"/>
  <c r="D43" i="77"/>
  <c r="K43" i="77" s="1"/>
  <c r="M826" i="76"/>
  <c r="K48" i="76"/>
  <c r="K483" i="73"/>
  <c r="D832" i="73"/>
  <c r="D894" i="73"/>
  <c r="K794" i="73"/>
  <c r="D73" i="77"/>
  <c r="K73" i="77" s="1"/>
  <c r="M831" i="76"/>
  <c r="K78" i="76"/>
  <c r="D331" i="76"/>
  <c r="K331" i="76" s="1"/>
  <c r="M875" i="75"/>
  <c r="K337" i="75"/>
  <c r="D837" i="73"/>
  <c r="K513" i="73"/>
  <c r="D373" i="76"/>
  <c r="K373" i="76" s="1"/>
  <c r="M881" i="75"/>
  <c r="D447" i="73"/>
  <c r="N826" i="72"/>
  <c r="L826" i="72" s="1"/>
  <c r="O826" i="72" s="1"/>
  <c r="K452" i="72"/>
  <c r="M883" i="76"/>
  <c r="D375" i="77"/>
  <c r="K375" i="77" s="1"/>
  <c r="K627" i="73"/>
  <c r="D856" i="73"/>
  <c r="M878" i="76"/>
  <c r="D352" i="77"/>
  <c r="K352" i="77" s="1"/>
  <c r="K358" i="76"/>
  <c r="D19" i="77"/>
  <c r="K19" i="77" s="1"/>
  <c r="M822" i="76"/>
  <c r="K24" i="76"/>
  <c r="D379" i="76"/>
  <c r="K379" i="76" s="1"/>
  <c r="M887" i="75"/>
  <c r="D181" i="76"/>
  <c r="K181" i="76" s="1"/>
  <c r="M849" i="75"/>
  <c r="K186" i="75"/>
  <c r="D728" i="74"/>
  <c r="K734" i="73"/>
  <c r="N874" i="73"/>
  <c r="L874" i="73" s="1"/>
  <c r="O874" i="73" s="1"/>
  <c r="M827" i="76"/>
  <c r="D49" i="77"/>
  <c r="K49" i="77" s="1"/>
  <c r="K54" i="76"/>
  <c r="D567" i="74"/>
  <c r="N846" i="73"/>
  <c r="L846" i="73" s="1"/>
  <c r="O846" i="73" s="1"/>
  <c r="K572" i="73"/>
  <c r="D405" i="77"/>
  <c r="K405" i="77" s="1"/>
  <c r="M897" i="76"/>
  <c r="K409" i="76"/>
  <c r="D109" i="76"/>
  <c r="K109" i="76" s="1"/>
  <c r="M837" i="75"/>
  <c r="K114" i="75"/>
  <c r="D163" i="76"/>
  <c r="K163" i="76" s="1"/>
  <c r="K168" i="75"/>
  <c r="M846" i="75"/>
  <c r="D157" i="77"/>
  <c r="K157" i="77" s="1"/>
  <c r="M845" i="76"/>
  <c r="K162" i="76"/>
  <c r="M872" i="76"/>
  <c r="D310" i="77"/>
  <c r="K310" i="77" s="1"/>
  <c r="K316" i="76"/>
  <c r="D871" i="73"/>
  <c r="K707" i="73"/>
  <c r="D79" i="76"/>
  <c r="K79" i="76" s="1"/>
  <c r="K84" i="75"/>
  <c r="M832" i="75"/>
  <c r="D37" i="77"/>
  <c r="K37" i="77" s="1"/>
  <c r="M825" i="76"/>
  <c r="K42" i="76"/>
  <c r="D895" i="73"/>
  <c r="K799" i="73"/>
  <c r="D877" i="73"/>
  <c r="K749" i="73"/>
  <c r="D217" i="77"/>
  <c r="K217" i="77" s="1"/>
  <c r="M855" i="76"/>
  <c r="K222" i="76"/>
  <c r="M850" i="76"/>
  <c r="D187" i="77"/>
  <c r="K187" i="77" s="1"/>
  <c r="K192" i="76"/>
  <c r="N830" i="73"/>
  <c r="L830" i="73" s="1"/>
  <c r="O830" i="73" s="1"/>
  <c r="D471" i="74"/>
  <c r="K476" i="73"/>
  <c r="D376" i="77"/>
  <c r="K376" i="77" s="1"/>
  <c r="M884" i="76"/>
  <c r="M864" i="76"/>
  <c r="D266" i="77"/>
  <c r="K266" i="77" s="1"/>
  <c r="K271" i="76"/>
  <c r="D640" i="74"/>
  <c r="N859" i="73"/>
  <c r="L859" i="73" s="1"/>
  <c r="O859" i="73" s="1"/>
  <c r="K645" i="73"/>
  <c r="D260" i="76"/>
  <c r="K260" i="76" s="1"/>
  <c r="K265" i="75"/>
  <c r="M863" i="75"/>
  <c r="D735" i="74"/>
  <c r="K741" i="73"/>
  <c r="N875" i="73"/>
  <c r="L875" i="73" s="1"/>
  <c r="O875" i="73" s="1"/>
  <c r="K602" i="72"/>
  <c r="N851" i="72"/>
  <c r="L851" i="72" s="1"/>
  <c r="O851" i="72" s="1"/>
  <c r="D597" i="73"/>
  <c r="D777" i="74"/>
  <c r="N881" i="73"/>
  <c r="L881" i="73" s="1"/>
  <c r="O881" i="73" s="1"/>
  <c r="D621" i="74"/>
  <c r="N855" i="73"/>
  <c r="L855" i="73" s="1"/>
  <c r="O855" i="73" s="1"/>
  <c r="K626" i="73"/>
  <c r="N834" i="73"/>
  <c r="L834" i="73" s="1"/>
  <c r="O834" i="73" s="1"/>
  <c r="K500" i="73"/>
  <c r="D495" i="74"/>
  <c r="K609" i="73" l="1"/>
  <c r="D853" i="73"/>
  <c r="D794" i="74"/>
  <c r="K798" i="73"/>
  <c r="N894" i="73"/>
  <c r="L894" i="73" s="1"/>
  <c r="O894" i="73" s="1"/>
  <c r="D25" i="77"/>
  <c r="K25" i="77" s="1"/>
  <c r="M823" i="76"/>
  <c r="K30" i="76"/>
  <c r="N823" i="73"/>
  <c r="L823" i="73" s="1"/>
  <c r="O823" i="73" s="1"/>
  <c r="D429" i="74"/>
  <c r="K434" i="73"/>
  <c r="M882" i="76"/>
  <c r="D374" i="77"/>
  <c r="K374" i="77" s="1"/>
  <c r="D549" i="74"/>
  <c r="N843" i="73"/>
  <c r="L843" i="73" s="1"/>
  <c r="O843" i="73" s="1"/>
  <c r="K554" i="73"/>
  <c r="M833" i="76"/>
  <c r="D85" i="77"/>
  <c r="K85" i="77" s="1"/>
  <c r="K90" i="76"/>
  <c r="D205" i="78"/>
  <c r="K205" i="78" s="1"/>
  <c r="M853" i="77"/>
  <c r="K210" i="77"/>
  <c r="N869" i="73"/>
  <c r="L869" i="73" s="1"/>
  <c r="O869" i="73" s="1"/>
  <c r="D700" i="74"/>
  <c r="K705" i="73"/>
  <c r="K579" i="74"/>
  <c r="D848" i="74"/>
  <c r="D844" i="74"/>
  <c r="K555" i="74"/>
  <c r="D303" i="77"/>
  <c r="K303" i="77" s="1"/>
  <c r="M871" i="76"/>
  <c r="K309" i="76"/>
  <c r="M821" i="76"/>
  <c r="D13" i="77"/>
  <c r="K13" i="77" s="1"/>
  <c r="K18" i="76"/>
  <c r="M887" i="76"/>
  <c r="D379" i="77"/>
  <c r="K379" i="77" s="1"/>
  <c r="D465" i="74"/>
  <c r="N829" i="73"/>
  <c r="L829" i="73" s="1"/>
  <c r="O829" i="73" s="1"/>
  <c r="K470" i="73"/>
  <c r="D163" i="77"/>
  <c r="K163" i="77" s="1"/>
  <c r="M846" i="76"/>
  <c r="K168" i="76"/>
  <c r="K447" i="73"/>
  <c r="D826" i="73"/>
  <c r="D824" i="74"/>
  <c r="K435" i="74"/>
  <c r="D885" i="74"/>
  <c r="K781" i="74"/>
  <c r="D603" i="74"/>
  <c r="N852" i="73"/>
  <c r="L852" i="73" s="1"/>
  <c r="O852" i="73" s="1"/>
  <c r="K608" i="73"/>
  <c r="M842" i="77"/>
  <c r="D139" i="78"/>
  <c r="K139" i="78" s="1"/>
  <c r="K144" i="77"/>
  <c r="M879" i="76"/>
  <c r="D359" i="77"/>
  <c r="K359" i="77" s="1"/>
  <c r="K365" i="76"/>
  <c r="D836" i="73"/>
  <c r="K507" i="73"/>
  <c r="K531" i="74"/>
  <c r="D840" i="74"/>
  <c r="D317" i="77"/>
  <c r="K317" i="77" s="1"/>
  <c r="M873" i="76"/>
  <c r="K323" i="76"/>
  <c r="M828" i="77"/>
  <c r="D55" i="78"/>
  <c r="K55" i="78" s="1"/>
  <c r="K60" i="77"/>
  <c r="D400" i="78"/>
  <c r="K400" i="78" s="1"/>
  <c r="M896" i="77"/>
  <c r="K404" i="77"/>
  <c r="D385" i="78"/>
  <c r="K385" i="78" s="1"/>
  <c r="M893" i="77"/>
  <c r="K389" i="77"/>
  <c r="N868" i="73"/>
  <c r="L868" i="73" s="1"/>
  <c r="O868" i="73" s="1"/>
  <c r="D694" i="74"/>
  <c r="K699" i="73"/>
  <c r="K590" i="73"/>
  <c r="N849" i="73"/>
  <c r="L849" i="73" s="1"/>
  <c r="O849" i="73" s="1"/>
  <c r="D585" i="74"/>
  <c r="D859" i="74"/>
  <c r="K640" i="74"/>
  <c r="D79" i="77"/>
  <c r="K79" i="77" s="1"/>
  <c r="M832" i="76"/>
  <c r="K84" i="76"/>
  <c r="D749" i="74"/>
  <c r="K755" i="73"/>
  <c r="N877" i="73"/>
  <c r="L877" i="73" s="1"/>
  <c r="O877" i="73" s="1"/>
  <c r="D688" i="74"/>
  <c r="N867" i="73"/>
  <c r="L867" i="73" s="1"/>
  <c r="O867" i="73" s="1"/>
  <c r="K693" i="73"/>
  <c r="K783" i="74"/>
  <c r="D887" i="74"/>
  <c r="M848" i="76"/>
  <c r="D175" i="77"/>
  <c r="K175" i="77" s="1"/>
  <c r="K180" i="76"/>
  <c r="D879" i="74"/>
  <c r="K763" i="74"/>
  <c r="D115" i="77"/>
  <c r="K115" i="77" s="1"/>
  <c r="M838" i="76"/>
  <c r="K120" i="76"/>
  <c r="K423" i="74"/>
  <c r="D822" i="74"/>
  <c r="K714" i="74"/>
  <c r="D872" i="74"/>
  <c r="K222" i="77"/>
  <c r="D217" i="78"/>
  <c r="K217" i="78" s="1"/>
  <c r="M855" i="77"/>
  <c r="D483" i="74"/>
  <c r="N832" i="73"/>
  <c r="L832" i="73" s="1"/>
  <c r="O832" i="73" s="1"/>
  <c r="K488" i="73"/>
  <c r="D109" i="77"/>
  <c r="K109" i="77" s="1"/>
  <c r="M837" i="76"/>
  <c r="K114" i="76"/>
  <c r="D646" i="74"/>
  <c r="K651" i="73"/>
  <c r="N860" i="73"/>
  <c r="L860" i="73" s="1"/>
  <c r="O860" i="73" s="1"/>
  <c r="K664" i="74"/>
  <c r="D863" i="74"/>
  <c r="M881" i="76"/>
  <c r="D373" i="77"/>
  <c r="K373" i="77" s="1"/>
  <c r="D866" i="74"/>
  <c r="K682" i="74"/>
  <c r="D513" i="74"/>
  <c r="N837" i="73"/>
  <c r="L837" i="73" s="1"/>
  <c r="O837" i="73" s="1"/>
  <c r="K518" i="73"/>
  <c r="D199" i="77"/>
  <c r="K199" i="77" s="1"/>
  <c r="M852" i="76"/>
  <c r="K204" i="76"/>
  <c r="D742" i="74"/>
  <c r="N876" i="73"/>
  <c r="L876" i="73" s="1"/>
  <c r="O876" i="73" s="1"/>
  <c r="K748" i="73"/>
  <c r="M856" i="77"/>
  <c r="D223" i="78"/>
  <c r="K223" i="78" s="1"/>
  <c r="K228" i="77"/>
  <c r="M839" i="77"/>
  <c r="K126" i="77"/>
  <c r="D121" i="78"/>
  <c r="K121" i="78" s="1"/>
  <c r="M860" i="77"/>
  <c r="D242" i="78"/>
  <c r="K242" i="78" s="1"/>
  <c r="K247" i="77"/>
  <c r="D634" i="74"/>
  <c r="N858" i="73"/>
  <c r="L858" i="73" s="1"/>
  <c r="O858" i="73" s="1"/>
  <c r="K639" i="73"/>
  <c r="D19" i="78"/>
  <c r="K19" i="78" s="1"/>
  <c r="M822" i="77"/>
  <c r="K24" i="77"/>
  <c r="D352" i="78"/>
  <c r="K352" i="78" s="1"/>
  <c r="M878" i="77"/>
  <c r="K358" i="77"/>
  <c r="D615" i="74"/>
  <c r="N854" i="73"/>
  <c r="L854" i="73" s="1"/>
  <c r="O854" i="73" s="1"/>
  <c r="K620" i="73"/>
  <c r="M876" i="76"/>
  <c r="D338" i="77"/>
  <c r="K338" i="77" s="1"/>
  <c r="K344" i="76"/>
  <c r="D827" i="73"/>
  <c r="K453" i="73"/>
  <c r="D670" i="74"/>
  <c r="N864" i="73"/>
  <c r="L864" i="73" s="1"/>
  <c r="O864" i="73" s="1"/>
  <c r="K675" i="73"/>
  <c r="D254" i="77"/>
  <c r="K254" i="77" s="1"/>
  <c r="M862" i="76"/>
  <c r="K259" i="76"/>
  <c r="K537" i="73"/>
  <c r="D841" i="73"/>
  <c r="D61" i="78"/>
  <c r="K61" i="78" s="1"/>
  <c r="K66" i="77"/>
  <c r="M829" i="77"/>
  <c r="D278" i="77"/>
  <c r="K278" i="77" s="1"/>
  <c r="M866" i="76"/>
  <c r="K283" i="76"/>
  <c r="D230" i="78"/>
  <c r="K230" i="78" s="1"/>
  <c r="M858" i="77"/>
  <c r="K235" i="77"/>
  <c r="K597" i="73"/>
  <c r="D851" i="73"/>
  <c r="N871" i="73"/>
  <c r="L871" i="73" s="1"/>
  <c r="O871" i="73" s="1"/>
  <c r="D707" i="74"/>
  <c r="K713" i="73"/>
  <c r="D874" i="74"/>
  <c r="K728" i="74"/>
  <c r="D390" i="77"/>
  <c r="K390" i="77" s="1"/>
  <c r="M894" i="76"/>
  <c r="K394" i="76"/>
  <c r="D804" i="74"/>
  <c r="K808" i="73"/>
  <c r="N896" i="73"/>
  <c r="L896" i="73" s="1"/>
  <c r="O896" i="73" s="1"/>
  <c r="M841" i="77"/>
  <c r="K138" i="77"/>
  <c r="D133" i="78"/>
  <c r="K133" i="78" s="1"/>
  <c r="D658" i="74"/>
  <c r="N862" i="73"/>
  <c r="L862" i="73" s="1"/>
  <c r="O862" i="73" s="1"/>
  <c r="K663" i="73"/>
  <c r="D67" i="78"/>
  <c r="K67" i="78" s="1"/>
  <c r="M830" i="77"/>
  <c r="K72" i="77"/>
  <c r="K459" i="74"/>
  <c r="D828" i="74"/>
  <c r="M877" i="76"/>
  <c r="D345" i="77"/>
  <c r="K345" i="77" s="1"/>
  <c r="K351" i="76"/>
  <c r="K778" i="74"/>
  <c r="D882" i="74"/>
  <c r="D525" i="74"/>
  <c r="N839" i="73"/>
  <c r="L839" i="73" s="1"/>
  <c r="O839" i="73" s="1"/>
  <c r="K530" i="73"/>
  <c r="D770" i="74"/>
  <c r="N880" i="73"/>
  <c r="L880" i="73" s="1"/>
  <c r="O880" i="73" s="1"/>
  <c r="K776" i="73"/>
  <c r="D145" i="78"/>
  <c r="K145" i="78" s="1"/>
  <c r="M843" i="77"/>
  <c r="K150" i="77"/>
  <c r="D573" i="74"/>
  <c r="N847" i="73"/>
  <c r="L847" i="73" s="1"/>
  <c r="O847" i="73" s="1"/>
  <c r="K578" i="73"/>
  <c r="D378" i="78"/>
  <c r="K378" i="78" s="1"/>
  <c r="M886" i="77"/>
  <c r="D91" i="77"/>
  <c r="K91" i="77" s="1"/>
  <c r="M834" i="76"/>
  <c r="K96" i="76"/>
  <c r="D366" i="77"/>
  <c r="K366" i="77" s="1"/>
  <c r="M880" i="76"/>
  <c r="K372" i="76"/>
  <c r="D324" i="77"/>
  <c r="K324" i="77" s="1"/>
  <c r="M874" i="76"/>
  <c r="K330" i="76"/>
  <c r="D780" i="74"/>
  <c r="N884" i="73"/>
  <c r="L884" i="73" s="1"/>
  <c r="O884" i="73" s="1"/>
  <c r="K495" i="74"/>
  <c r="D834" i="74"/>
  <c r="D830" i="74"/>
  <c r="K471" i="74"/>
  <c r="K632" i="73"/>
  <c r="N856" i="73"/>
  <c r="L856" i="73" s="1"/>
  <c r="O856" i="73" s="1"/>
  <c r="D627" i="74"/>
  <c r="D331" i="77"/>
  <c r="K331" i="77" s="1"/>
  <c r="M875" i="76"/>
  <c r="K337" i="76"/>
  <c r="D43" i="78"/>
  <c r="K43" i="78" s="1"/>
  <c r="M826" i="77"/>
  <c r="K48" i="77"/>
  <c r="N825" i="73"/>
  <c r="L825" i="73" s="1"/>
  <c r="O825" i="73" s="1"/>
  <c r="D441" i="74"/>
  <c r="K446" i="73"/>
  <c r="D151" i="77"/>
  <c r="K151" i="77" s="1"/>
  <c r="M844" i="76"/>
  <c r="K156" i="76"/>
  <c r="D376" i="78"/>
  <c r="K376" i="78" s="1"/>
  <c r="M884" i="77"/>
  <c r="N821" i="73"/>
  <c r="L821" i="73" s="1"/>
  <c r="O821" i="73" s="1"/>
  <c r="K422" i="73"/>
  <c r="D417" i="74"/>
  <c r="N835" i="74"/>
  <c r="K506" i="74"/>
  <c r="D501" i="75"/>
  <c r="K591" i="74"/>
  <c r="D850" i="74"/>
  <c r="K782" i="74"/>
  <c r="D886" i="74"/>
  <c r="D676" i="74"/>
  <c r="N865" i="73"/>
  <c r="L865" i="73" s="1"/>
  <c r="O865" i="73" s="1"/>
  <c r="K681" i="73"/>
  <c r="D799" i="74"/>
  <c r="N895" i="73"/>
  <c r="L895" i="73" s="1"/>
  <c r="O895" i="73" s="1"/>
  <c r="K803" i="73"/>
  <c r="D375" i="78"/>
  <c r="K375" i="78" s="1"/>
  <c r="M883" i="77"/>
  <c r="M863" i="76"/>
  <c r="D260" i="77"/>
  <c r="K260" i="77" s="1"/>
  <c r="K265" i="76"/>
  <c r="D181" i="77"/>
  <c r="K181" i="77" s="1"/>
  <c r="M849" i="76"/>
  <c r="K186" i="76"/>
  <c r="D103" i="78"/>
  <c r="K103" i="78" s="1"/>
  <c r="M836" i="77"/>
  <c r="K108" i="77"/>
  <c r="D31" i="78"/>
  <c r="K31" i="78" s="1"/>
  <c r="M824" i="77"/>
  <c r="K36" i="77"/>
  <c r="D127" i="78"/>
  <c r="K127" i="78" s="1"/>
  <c r="M840" i="77"/>
  <c r="K132" i="77"/>
  <c r="D561" i="74"/>
  <c r="N845" i="73"/>
  <c r="L845" i="73" s="1"/>
  <c r="O845" i="73" s="1"/>
  <c r="K566" i="73"/>
  <c r="D519" i="74"/>
  <c r="N838" i="73"/>
  <c r="L838" i="73" s="1"/>
  <c r="O838" i="73" s="1"/>
  <c r="K524" i="73"/>
  <c r="M868" i="76"/>
  <c r="D290" i="77"/>
  <c r="K290" i="77" s="1"/>
  <c r="K295" i="76"/>
  <c r="D296" i="77"/>
  <c r="K296" i="77" s="1"/>
  <c r="M869" i="76"/>
  <c r="K301" i="76"/>
  <c r="D193" i="77"/>
  <c r="K193" i="77" s="1"/>
  <c r="M851" i="76"/>
  <c r="K198" i="76"/>
  <c r="D878" i="74"/>
  <c r="K756" i="74"/>
  <c r="K621" i="74"/>
  <c r="D855" i="74"/>
  <c r="K777" i="74"/>
  <c r="D881" i="74"/>
  <c r="D266" i="78"/>
  <c r="K266" i="78" s="1"/>
  <c r="M864" i="77"/>
  <c r="K271" i="77"/>
  <c r="D789" i="74"/>
  <c r="K793" i="73"/>
  <c r="N893" i="73"/>
  <c r="L893" i="73" s="1"/>
  <c r="O893" i="73" s="1"/>
  <c r="D875" i="74"/>
  <c r="K735" i="74"/>
  <c r="K567" i="74"/>
  <c r="D572" i="74"/>
  <c r="D846" i="74"/>
  <c r="D861" i="74"/>
  <c r="K652" i="74"/>
  <c r="D236" i="77"/>
  <c r="K236" i="77" s="1"/>
  <c r="M859" i="76"/>
  <c r="K241" i="76"/>
  <c r="M847" i="76"/>
  <c r="D169" i="77"/>
  <c r="K169" i="77" s="1"/>
  <c r="K174" i="76"/>
  <c r="D272" i="78"/>
  <c r="K272" i="78" s="1"/>
  <c r="M865" i="77"/>
  <c r="K277" i="77"/>
  <c r="D187" i="78"/>
  <c r="K187" i="78" s="1"/>
  <c r="M850" i="77"/>
  <c r="K192" i="77"/>
  <c r="D157" i="78"/>
  <c r="K157" i="78" s="1"/>
  <c r="M845" i="77"/>
  <c r="K162" i="77"/>
  <c r="D377" i="77"/>
  <c r="K377" i="77" s="1"/>
  <c r="M885" i="76"/>
  <c r="M861" i="76"/>
  <c r="D248" i="77"/>
  <c r="K248" i="77" s="1"/>
  <c r="K253" i="76"/>
  <c r="M835" i="73"/>
  <c r="L835" i="73" s="1"/>
  <c r="O835" i="73" s="1"/>
  <c r="K102" i="73"/>
  <c r="D97" i="74"/>
  <c r="M867" i="77"/>
  <c r="K289" i="77"/>
  <c r="D284" i="78"/>
  <c r="K284" i="78" s="1"/>
  <c r="K543" i="74"/>
  <c r="D842" i="74"/>
  <c r="D211" i="78"/>
  <c r="K211" i="78" s="1"/>
  <c r="M854" i="77"/>
  <c r="K216" i="77"/>
  <c r="D477" i="74"/>
  <c r="N831" i="73"/>
  <c r="L831" i="73" s="1"/>
  <c r="O831" i="73" s="1"/>
  <c r="K482" i="73"/>
  <c r="K727" i="73"/>
  <c r="N873" i="73"/>
  <c r="L873" i="73" s="1"/>
  <c r="O873" i="73" s="1"/>
  <c r="D721" i="74"/>
  <c r="D310" i="78"/>
  <c r="K310" i="78" s="1"/>
  <c r="M872" i="77"/>
  <c r="K316" i="77"/>
  <c r="M897" i="77"/>
  <c r="K409" i="77"/>
  <c r="D405" i="78"/>
  <c r="K405" i="78" s="1"/>
  <c r="D37" i="78"/>
  <c r="K37" i="78" s="1"/>
  <c r="M825" i="77"/>
  <c r="K42" i="77"/>
  <c r="K54" i="77"/>
  <c r="M827" i="77"/>
  <c r="D49" i="78"/>
  <c r="K49" i="78" s="1"/>
  <c r="D73" i="78"/>
  <c r="K73" i="78" s="1"/>
  <c r="K78" i="77"/>
  <c r="M831" i="77"/>
  <c r="K494" i="73"/>
  <c r="N833" i="73"/>
  <c r="L833" i="73" s="1"/>
  <c r="O833" i="73" s="1"/>
  <c r="D489" i="74"/>
  <c r="M895" i="76"/>
  <c r="D395" i="77"/>
  <c r="K395" i="77" s="1"/>
  <c r="K399" i="76"/>
  <c r="D809" i="74"/>
  <c r="N897" i="73"/>
  <c r="L897" i="73" s="1"/>
  <c r="O897" i="73" s="1"/>
  <c r="K813" i="73"/>
  <c r="N883" i="73"/>
  <c r="L883" i="73" s="1"/>
  <c r="O883" i="73" s="1"/>
  <c r="D779" i="74"/>
  <c r="D609" i="74" l="1"/>
  <c r="N853" i="73"/>
  <c r="L853" i="73" s="1"/>
  <c r="O853" i="73" s="1"/>
  <c r="K614" i="73"/>
  <c r="M865" i="78"/>
  <c r="D272" i="79"/>
  <c r="K272" i="79" s="1"/>
  <c r="K277" i="78"/>
  <c r="N875" i="74"/>
  <c r="L875" i="74" s="1"/>
  <c r="O875" i="74" s="1"/>
  <c r="K741" i="74"/>
  <c r="D735" i="75"/>
  <c r="N878" i="74"/>
  <c r="L878" i="74" s="1"/>
  <c r="O878" i="74" s="1"/>
  <c r="K762" i="74"/>
  <c r="D756" i="75"/>
  <c r="D378" i="79"/>
  <c r="K378" i="79" s="1"/>
  <c r="M886" i="78"/>
  <c r="N882" i="74"/>
  <c r="L882" i="74" s="1"/>
  <c r="O882" i="74" s="1"/>
  <c r="D778" i="75"/>
  <c r="K734" i="74"/>
  <c r="N874" i="74"/>
  <c r="L874" i="74" s="1"/>
  <c r="O874" i="74" s="1"/>
  <c r="D728" i="75"/>
  <c r="K670" i="74"/>
  <c r="D864" i="74"/>
  <c r="D223" i="79"/>
  <c r="K223" i="79" s="1"/>
  <c r="M856" i="78"/>
  <c r="K228" i="78"/>
  <c r="K687" i="74"/>
  <c r="N866" i="74"/>
  <c r="L866" i="74" s="1"/>
  <c r="O866" i="74" s="1"/>
  <c r="D682" i="75"/>
  <c r="D867" i="74"/>
  <c r="K688" i="74"/>
  <c r="K694" i="74"/>
  <c r="D868" i="74"/>
  <c r="D278" i="78"/>
  <c r="K278" i="78" s="1"/>
  <c r="K283" i="77"/>
  <c r="M866" i="77"/>
  <c r="M837" i="77"/>
  <c r="D109" i="78"/>
  <c r="K109" i="78" s="1"/>
  <c r="K114" i="77"/>
  <c r="M873" i="77"/>
  <c r="D317" i="78"/>
  <c r="K317" i="78" s="1"/>
  <c r="K323" i="77"/>
  <c r="K603" i="74"/>
  <c r="D852" i="74"/>
  <c r="N848" i="74"/>
  <c r="L848" i="74" s="1"/>
  <c r="O848" i="74" s="1"/>
  <c r="K584" i="74"/>
  <c r="D579" i="75"/>
  <c r="K549" i="74"/>
  <c r="D843" i="74"/>
  <c r="D405" i="79"/>
  <c r="K405" i="79" s="1"/>
  <c r="M897" i="78"/>
  <c r="K409" i="78"/>
  <c r="D211" i="79"/>
  <c r="K211" i="79" s="1"/>
  <c r="M854" i="78"/>
  <c r="K216" i="78"/>
  <c r="M877" i="77"/>
  <c r="D345" i="78"/>
  <c r="K345" i="78" s="1"/>
  <c r="K351" i="77"/>
  <c r="D453" i="74"/>
  <c r="N827" i="73"/>
  <c r="L827" i="73" s="1"/>
  <c r="O827" i="73" s="1"/>
  <c r="K458" i="73"/>
  <c r="D19" i="79"/>
  <c r="K19" i="79" s="1"/>
  <c r="M822" i="78"/>
  <c r="K24" i="78"/>
  <c r="D373" i="78"/>
  <c r="K373" i="78" s="1"/>
  <c r="M881" i="77"/>
  <c r="D115" i="78"/>
  <c r="K115" i="78" s="1"/>
  <c r="M838" i="77"/>
  <c r="K120" i="77"/>
  <c r="D829" i="74"/>
  <c r="K465" i="74"/>
  <c r="D374" i="78"/>
  <c r="K374" i="78" s="1"/>
  <c r="M882" i="77"/>
  <c r="D884" i="74"/>
  <c r="K780" i="74"/>
  <c r="D43" i="79"/>
  <c r="K43" i="79" s="1"/>
  <c r="K48" i="78"/>
  <c r="M826" i="78"/>
  <c r="D169" i="78"/>
  <c r="K169" i="78" s="1"/>
  <c r="M847" i="77"/>
  <c r="K174" i="77"/>
  <c r="K561" i="74"/>
  <c r="D566" i="74"/>
  <c r="D845" i="74"/>
  <c r="K573" i="74"/>
  <c r="D847" i="74"/>
  <c r="K658" i="74"/>
  <c r="D862" i="74"/>
  <c r="K769" i="74"/>
  <c r="N879" i="74"/>
  <c r="L879" i="74" s="1"/>
  <c r="O879" i="74" s="1"/>
  <c r="D763" i="75"/>
  <c r="K749" i="74"/>
  <c r="D877" i="74"/>
  <c r="K536" i="74"/>
  <c r="N840" i="74"/>
  <c r="L840" i="74" s="1"/>
  <c r="O840" i="74" s="1"/>
  <c r="D531" i="75"/>
  <c r="N885" i="74"/>
  <c r="L885" i="74" s="1"/>
  <c r="O885" i="74" s="1"/>
  <c r="D781" i="75"/>
  <c r="D379" i="78"/>
  <c r="K379" i="78" s="1"/>
  <c r="M887" i="77"/>
  <c r="K700" i="74"/>
  <c r="D869" i="74"/>
  <c r="D876" i="74"/>
  <c r="K742" i="74"/>
  <c r="K483" i="74"/>
  <c r="D832" i="74"/>
  <c r="D385" i="79"/>
  <c r="K385" i="79" s="1"/>
  <c r="M893" i="78"/>
  <c r="K389" i="78"/>
  <c r="M841" i="78"/>
  <c r="D133" i="79"/>
  <c r="K133" i="79" s="1"/>
  <c r="K138" i="78"/>
  <c r="D858" i="74"/>
  <c r="K634" i="74"/>
  <c r="D507" i="74"/>
  <c r="N836" i="73"/>
  <c r="L836" i="73" s="1"/>
  <c r="O836" i="73" s="1"/>
  <c r="K512" i="73"/>
  <c r="K440" i="74"/>
  <c r="N824" i="74"/>
  <c r="L824" i="74" s="1"/>
  <c r="O824" i="74" s="1"/>
  <c r="D435" i="75"/>
  <c r="K429" i="74"/>
  <c r="D823" i="74"/>
  <c r="K779" i="74"/>
  <c r="D883" i="74"/>
  <c r="M867" i="78"/>
  <c r="D284" i="79"/>
  <c r="K284" i="79" s="1"/>
  <c r="K289" i="78"/>
  <c r="N828" i="74"/>
  <c r="L828" i="74" s="1"/>
  <c r="O828" i="74" s="1"/>
  <c r="K464" i="74"/>
  <c r="D459" i="75"/>
  <c r="D145" i="79"/>
  <c r="K145" i="79" s="1"/>
  <c r="M843" i="78"/>
  <c r="K150" i="78"/>
  <c r="M872" i="78"/>
  <c r="D310" i="79"/>
  <c r="K310" i="79" s="1"/>
  <c r="K316" i="78"/>
  <c r="K676" i="74"/>
  <c r="D865" i="74"/>
  <c r="D537" i="74"/>
  <c r="N841" i="73"/>
  <c r="L841" i="73" s="1"/>
  <c r="O841" i="73" s="1"/>
  <c r="K542" i="73"/>
  <c r="M855" i="78"/>
  <c r="D217" i="79"/>
  <c r="K217" i="79" s="1"/>
  <c r="K222" i="78"/>
  <c r="D79" i="78"/>
  <c r="K79" i="78" s="1"/>
  <c r="M832" i="77"/>
  <c r="K84" i="77"/>
  <c r="M821" i="77"/>
  <c r="D13" i="78"/>
  <c r="K13" i="78" s="1"/>
  <c r="K18" i="77"/>
  <c r="N842" i="74"/>
  <c r="L842" i="74" s="1"/>
  <c r="O842" i="74" s="1"/>
  <c r="K548" i="74"/>
  <c r="D543" i="75"/>
  <c r="D893" i="74"/>
  <c r="K789" i="74"/>
  <c r="D260" i="78"/>
  <c r="K260" i="78" s="1"/>
  <c r="M863" i="77"/>
  <c r="K265" i="77"/>
  <c r="D366" i="78"/>
  <c r="K366" i="78" s="1"/>
  <c r="M880" i="77"/>
  <c r="K372" i="77"/>
  <c r="D199" i="78"/>
  <c r="K199" i="78" s="1"/>
  <c r="M852" i="77"/>
  <c r="K204" i="77"/>
  <c r="D175" i="78"/>
  <c r="K175" i="78" s="1"/>
  <c r="K180" i="77"/>
  <c r="M848" i="77"/>
  <c r="N859" i="74"/>
  <c r="L859" i="74" s="1"/>
  <c r="O859" i="74" s="1"/>
  <c r="K645" i="74"/>
  <c r="D640" i="75"/>
  <c r="D359" i="78"/>
  <c r="K359" i="78" s="1"/>
  <c r="M879" i="77"/>
  <c r="K365" i="77"/>
  <c r="N826" i="73"/>
  <c r="L826" i="73" s="1"/>
  <c r="O826" i="73" s="1"/>
  <c r="K452" i="73"/>
  <c r="D447" i="74"/>
  <c r="D127" i="79"/>
  <c r="K127" i="79" s="1"/>
  <c r="K132" i="78"/>
  <c r="M840" i="78"/>
  <c r="D856" i="74"/>
  <c r="K627" i="74"/>
  <c r="D296" i="78"/>
  <c r="K296" i="78" s="1"/>
  <c r="M869" i="77"/>
  <c r="K301" i="77"/>
  <c r="K721" i="74"/>
  <c r="D873" i="74"/>
  <c r="K97" i="74"/>
  <c r="D835" i="74"/>
  <c r="K657" i="74"/>
  <c r="N861" i="74"/>
  <c r="L861" i="74" s="1"/>
  <c r="O861" i="74" s="1"/>
  <c r="D652" i="75"/>
  <c r="D290" i="78"/>
  <c r="K290" i="78" s="1"/>
  <c r="M868" i="77"/>
  <c r="K295" i="77"/>
  <c r="D31" i="79"/>
  <c r="K31" i="79" s="1"/>
  <c r="K36" i="78"/>
  <c r="M824" i="78"/>
  <c r="N886" i="74"/>
  <c r="L886" i="74" s="1"/>
  <c r="O886" i="74" s="1"/>
  <c r="D782" i="75"/>
  <c r="N830" i="74"/>
  <c r="L830" i="74" s="1"/>
  <c r="O830" i="74" s="1"/>
  <c r="K476" i="74"/>
  <c r="D471" i="75"/>
  <c r="D880" i="74"/>
  <c r="K770" i="74"/>
  <c r="M830" i="78"/>
  <c r="D67" i="79"/>
  <c r="K67" i="79" s="1"/>
  <c r="K72" i="78"/>
  <c r="K804" i="74"/>
  <c r="D896" i="74"/>
  <c r="K615" i="74"/>
  <c r="D854" i="74"/>
  <c r="D121" i="79"/>
  <c r="K121" i="79" s="1"/>
  <c r="M839" i="78"/>
  <c r="K126" i="78"/>
  <c r="N863" i="74"/>
  <c r="L863" i="74" s="1"/>
  <c r="O863" i="74" s="1"/>
  <c r="K669" i="74"/>
  <c r="D664" i="75"/>
  <c r="D400" i="79"/>
  <c r="K400" i="79" s="1"/>
  <c r="M896" i="78"/>
  <c r="K404" i="78"/>
  <c r="D205" i="79"/>
  <c r="K205" i="79" s="1"/>
  <c r="M853" i="78"/>
  <c r="K210" i="78"/>
  <c r="D25" i="78"/>
  <c r="K25" i="78" s="1"/>
  <c r="M823" i="77"/>
  <c r="K30" i="77"/>
  <c r="K809" i="74"/>
  <c r="D897" i="74"/>
  <c r="D331" i="78"/>
  <c r="K331" i="78" s="1"/>
  <c r="M875" i="77"/>
  <c r="K337" i="77"/>
  <c r="D61" i="79"/>
  <c r="K61" i="79" s="1"/>
  <c r="M829" i="78"/>
  <c r="K66" i="78"/>
  <c r="M827" i="78"/>
  <c r="D49" i="79"/>
  <c r="K49" i="79" s="1"/>
  <c r="K54" i="78"/>
  <c r="D236" i="78"/>
  <c r="K236" i="78" s="1"/>
  <c r="M859" i="77"/>
  <c r="K241" i="77"/>
  <c r="N851" i="73"/>
  <c r="L851" i="73" s="1"/>
  <c r="O851" i="73" s="1"/>
  <c r="K602" i="73"/>
  <c r="D597" i="74"/>
  <c r="M860" i="78"/>
  <c r="D242" i="79"/>
  <c r="K242" i="79" s="1"/>
  <c r="K247" i="78"/>
  <c r="D266" i="79"/>
  <c r="K266" i="79" s="1"/>
  <c r="M864" i="78"/>
  <c r="K271" i="78"/>
  <c r="D187" i="79"/>
  <c r="K187" i="79" s="1"/>
  <c r="M850" i="78"/>
  <c r="K192" i="78"/>
  <c r="M844" i="77"/>
  <c r="D151" i="78"/>
  <c r="K151" i="78" s="1"/>
  <c r="K156" i="77"/>
  <c r="N872" i="74"/>
  <c r="L872" i="74" s="1"/>
  <c r="O872" i="74" s="1"/>
  <c r="K720" i="74"/>
  <c r="D714" i="75"/>
  <c r="K585" i="74"/>
  <c r="D849" i="74"/>
  <c r="D103" i="79"/>
  <c r="K103" i="79" s="1"/>
  <c r="M836" i="78"/>
  <c r="K108" i="78"/>
  <c r="D895" i="74"/>
  <c r="K799" i="74"/>
  <c r="K417" i="74"/>
  <c r="D821" i="74"/>
  <c r="D871" i="74"/>
  <c r="K707" i="74"/>
  <c r="M884" i="78"/>
  <c r="D376" i="79"/>
  <c r="K376" i="79" s="1"/>
  <c r="N881" i="74"/>
  <c r="L881" i="74" s="1"/>
  <c r="O881" i="74" s="1"/>
  <c r="D777" i="75"/>
  <c r="D375" i="79"/>
  <c r="K375" i="79" s="1"/>
  <c r="M883" i="78"/>
  <c r="D230" i="79"/>
  <c r="K230" i="79" s="1"/>
  <c r="M858" i="78"/>
  <c r="K235" i="78"/>
  <c r="D139" i="79"/>
  <c r="K139" i="79" s="1"/>
  <c r="K144" i="78"/>
  <c r="M842" i="78"/>
  <c r="M846" i="77"/>
  <c r="D163" i="78"/>
  <c r="K163" i="78" s="1"/>
  <c r="K168" i="77"/>
  <c r="D303" i="78"/>
  <c r="K303" i="78" s="1"/>
  <c r="M871" i="77"/>
  <c r="K309" i="77"/>
  <c r="D85" i="78"/>
  <c r="K85" i="78" s="1"/>
  <c r="K90" i="77"/>
  <c r="M833" i="77"/>
  <c r="D377" i="78"/>
  <c r="K377" i="78" s="1"/>
  <c r="M885" i="77"/>
  <c r="M851" i="77"/>
  <c r="D193" i="78"/>
  <c r="K193" i="78" s="1"/>
  <c r="K198" i="77"/>
  <c r="D73" i="79"/>
  <c r="K73" i="79" s="1"/>
  <c r="M831" i="78"/>
  <c r="K78" i="78"/>
  <c r="M849" i="77"/>
  <c r="D181" i="78"/>
  <c r="K181" i="78" s="1"/>
  <c r="K186" i="77"/>
  <c r="D338" i="78"/>
  <c r="K338" i="78" s="1"/>
  <c r="M876" i="77"/>
  <c r="K344" i="77"/>
  <c r="D157" i="79"/>
  <c r="K157" i="79" s="1"/>
  <c r="M845" i="78"/>
  <c r="K162" i="78"/>
  <c r="D395" i="78"/>
  <c r="K395" i="78" s="1"/>
  <c r="M895" i="77"/>
  <c r="K399" i="77"/>
  <c r="N850" i="74"/>
  <c r="L850" i="74" s="1"/>
  <c r="O850" i="74" s="1"/>
  <c r="K596" i="74"/>
  <c r="D591" i="75"/>
  <c r="K96" i="77"/>
  <c r="D91" i="78"/>
  <c r="K91" i="78" s="1"/>
  <c r="M834" i="77"/>
  <c r="D254" i="78"/>
  <c r="K254" i="78" s="1"/>
  <c r="K259" i="77"/>
  <c r="M862" i="77"/>
  <c r="N887" i="74"/>
  <c r="L887" i="74" s="1"/>
  <c r="O887" i="74" s="1"/>
  <c r="D783" i="75"/>
  <c r="D55" i="79"/>
  <c r="K55" i="79" s="1"/>
  <c r="K60" i="78"/>
  <c r="M828" i="78"/>
  <c r="D248" i="78"/>
  <c r="K248" i="78" s="1"/>
  <c r="M861" i="77"/>
  <c r="K253" i="77"/>
  <c r="K501" i="75"/>
  <c r="D825" i="74"/>
  <c r="K441" i="74"/>
  <c r="N834" i="74"/>
  <c r="L834" i="74" s="1"/>
  <c r="O834" i="74" s="1"/>
  <c r="K500" i="74"/>
  <c r="D495" i="75"/>
  <c r="K525" i="74"/>
  <c r="D839" i="74"/>
  <c r="D390" i="78"/>
  <c r="K390" i="78" s="1"/>
  <c r="M894" i="77"/>
  <c r="K394" i="77"/>
  <c r="D352" i="79"/>
  <c r="K352" i="79" s="1"/>
  <c r="M878" i="78"/>
  <c r="K358" i="78"/>
  <c r="D837" i="74"/>
  <c r="K513" i="74"/>
  <c r="K646" i="74"/>
  <c r="D860" i="74"/>
  <c r="N844" i="74"/>
  <c r="L844" i="74" s="1"/>
  <c r="O844" i="74" s="1"/>
  <c r="K560" i="74"/>
  <c r="D555" i="75"/>
  <c r="K794" i="74"/>
  <c r="D894" i="74"/>
  <c r="D324" i="78"/>
  <c r="K324" i="78" s="1"/>
  <c r="M874" i="77"/>
  <c r="K330" i="77"/>
  <c r="K489" i="74"/>
  <c r="D833" i="74"/>
  <c r="M825" i="78"/>
  <c r="K42" i="78"/>
  <c r="D37" i="79"/>
  <c r="K37" i="79" s="1"/>
  <c r="K477" i="74"/>
  <c r="D831" i="74"/>
  <c r="N846" i="74"/>
  <c r="L846" i="74" s="1"/>
  <c r="O846" i="74" s="1"/>
  <c r="K572" i="74"/>
  <c r="D567" i="75"/>
  <c r="N855" i="74"/>
  <c r="L855" i="74" s="1"/>
  <c r="O855" i="74" s="1"/>
  <c r="K626" i="74"/>
  <c r="D621" i="75"/>
  <c r="K519" i="74"/>
  <c r="D838" i="74"/>
  <c r="N822" i="74"/>
  <c r="L822" i="74" s="1"/>
  <c r="O822" i="74" s="1"/>
  <c r="K428" i="74"/>
  <c r="D423" i="75"/>
  <c r="K609" i="74" l="1"/>
  <c r="D853" i="74"/>
  <c r="N897" i="74"/>
  <c r="L897" i="74" s="1"/>
  <c r="O897" i="74" s="1"/>
  <c r="K813" i="74"/>
  <c r="D809" i="75"/>
  <c r="M842" i="79"/>
  <c r="K144" i="79"/>
  <c r="D139" i="80"/>
  <c r="K139" i="80" s="1"/>
  <c r="K714" i="75"/>
  <c r="D872" i="75"/>
  <c r="D127" i="80"/>
  <c r="K127" i="80" s="1"/>
  <c r="K132" i="79"/>
  <c r="M840" i="79"/>
  <c r="D115" i="79"/>
  <c r="K115" i="79" s="1"/>
  <c r="M838" i="78"/>
  <c r="K120" i="78"/>
  <c r="D211" i="80"/>
  <c r="K211" i="80" s="1"/>
  <c r="M854" i="79"/>
  <c r="K216" i="79"/>
  <c r="K778" i="75"/>
  <c r="D882" i="75"/>
  <c r="D169" i="79"/>
  <c r="K169" i="79" s="1"/>
  <c r="M847" i="78"/>
  <c r="K174" i="78"/>
  <c r="M859" i="78"/>
  <c r="D236" i="79"/>
  <c r="K236" i="79" s="1"/>
  <c r="K241" i="78"/>
  <c r="D49" i="80"/>
  <c r="K49" i="80" s="1"/>
  <c r="M827" i="79"/>
  <c r="K54" i="79"/>
  <c r="D157" i="80"/>
  <c r="K157" i="80" s="1"/>
  <c r="M845" i="79"/>
  <c r="K162" i="79"/>
  <c r="M848" i="78"/>
  <c r="D175" i="79"/>
  <c r="K175" i="79" s="1"/>
  <c r="K180" i="78"/>
  <c r="K705" i="74"/>
  <c r="N869" i="74"/>
  <c r="L869" i="74" s="1"/>
  <c r="O869" i="74" s="1"/>
  <c r="D700" i="75"/>
  <c r="D373" i="79"/>
  <c r="K373" i="79" s="1"/>
  <c r="M881" i="78"/>
  <c r="M837" i="78"/>
  <c r="D109" i="79"/>
  <c r="K109" i="79" s="1"/>
  <c r="K114" i="78"/>
  <c r="D866" i="75"/>
  <c r="K682" i="75"/>
  <c r="K60" i="79"/>
  <c r="D55" i="80"/>
  <c r="K55" i="80" s="1"/>
  <c r="M828" i="79"/>
  <c r="D886" i="75"/>
  <c r="K782" i="75"/>
  <c r="D377" i="79"/>
  <c r="K377" i="79" s="1"/>
  <c r="M885" i="78"/>
  <c r="D266" i="80"/>
  <c r="K266" i="80" s="1"/>
  <c r="M864" i="79"/>
  <c r="K271" i="79"/>
  <c r="M862" i="78"/>
  <c r="K259" i="78"/>
  <c r="D254" i="79"/>
  <c r="K254" i="79" s="1"/>
  <c r="N854" i="74"/>
  <c r="L854" i="74" s="1"/>
  <c r="O854" i="74" s="1"/>
  <c r="K620" i="74"/>
  <c r="D615" i="75"/>
  <c r="N873" i="74"/>
  <c r="L873" i="74" s="1"/>
  <c r="O873" i="74" s="1"/>
  <c r="K727" i="74"/>
  <c r="D721" i="75"/>
  <c r="D133" i="80"/>
  <c r="K133" i="80" s="1"/>
  <c r="M841" i="79"/>
  <c r="K138" i="79"/>
  <c r="D405" i="80"/>
  <c r="K405" i="80" s="1"/>
  <c r="M897" i="79"/>
  <c r="K409" i="79"/>
  <c r="M886" i="79"/>
  <c r="D378" i="80"/>
  <c r="K378" i="80" s="1"/>
  <c r="K651" i="74"/>
  <c r="N860" i="74"/>
  <c r="L860" i="74" s="1"/>
  <c r="O860" i="74" s="1"/>
  <c r="D646" i="75"/>
  <c r="M823" i="78"/>
  <c r="D25" i="79"/>
  <c r="K25" i="79" s="1"/>
  <c r="K30" i="78"/>
  <c r="N893" i="74"/>
  <c r="L893" i="74" s="1"/>
  <c r="O893" i="74" s="1"/>
  <c r="K793" i="74"/>
  <c r="D789" i="75"/>
  <c r="D572" i="75"/>
  <c r="K567" i="75"/>
  <c r="D846" i="75"/>
  <c r="D324" i="79"/>
  <c r="K324" i="79" s="1"/>
  <c r="M874" i="78"/>
  <c r="K330" i="78"/>
  <c r="D501" i="76"/>
  <c r="N835" i="75"/>
  <c r="K506" i="75"/>
  <c r="N821" i="74"/>
  <c r="L821" i="74" s="1"/>
  <c r="O821" i="74" s="1"/>
  <c r="K422" i="74"/>
  <c r="D417" i="75"/>
  <c r="M853" i="79"/>
  <c r="D205" i="80"/>
  <c r="K205" i="80" s="1"/>
  <c r="K210" i="79"/>
  <c r="K447" i="74"/>
  <c r="D826" i="74"/>
  <c r="N883" i="74"/>
  <c r="L883" i="74" s="1"/>
  <c r="O883" i="74" s="1"/>
  <c r="D779" i="75"/>
  <c r="D379" i="79"/>
  <c r="K379" i="79" s="1"/>
  <c r="M887" i="78"/>
  <c r="D834" i="75"/>
  <c r="K495" i="75"/>
  <c r="M851" i="78"/>
  <c r="D193" i="79"/>
  <c r="K193" i="79" s="1"/>
  <c r="K198" i="78"/>
  <c r="K590" i="74"/>
  <c r="N849" i="74"/>
  <c r="L849" i="74" s="1"/>
  <c r="O849" i="74" s="1"/>
  <c r="D585" i="75"/>
  <c r="M835" i="74"/>
  <c r="L835" i="74" s="1"/>
  <c r="O835" i="74" s="1"/>
  <c r="K102" i="74"/>
  <c r="D97" i="75"/>
  <c r="N837" i="74"/>
  <c r="L837" i="74" s="1"/>
  <c r="O837" i="74" s="1"/>
  <c r="K518" i="74"/>
  <c r="D513" i="75"/>
  <c r="M834" i="78"/>
  <c r="D91" i="79"/>
  <c r="K91" i="79" s="1"/>
  <c r="K96" i="78"/>
  <c r="D338" i="79"/>
  <c r="K338" i="79" s="1"/>
  <c r="M876" i="78"/>
  <c r="K344" i="78"/>
  <c r="D85" i="79"/>
  <c r="K85" i="79" s="1"/>
  <c r="K90" i="78"/>
  <c r="M833" i="78"/>
  <c r="D230" i="80"/>
  <c r="K230" i="80" s="1"/>
  <c r="K235" i="79"/>
  <c r="M858" i="79"/>
  <c r="N895" i="74"/>
  <c r="L895" i="74" s="1"/>
  <c r="O895" i="74" s="1"/>
  <c r="K803" i="74"/>
  <c r="D799" i="75"/>
  <c r="D242" i="80"/>
  <c r="K242" i="80" s="1"/>
  <c r="M860" i="79"/>
  <c r="K247" i="79"/>
  <c r="N896" i="74"/>
  <c r="L896" i="74" s="1"/>
  <c r="O896" i="74" s="1"/>
  <c r="K808" i="74"/>
  <c r="D804" i="75"/>
  <c r="D199" i="79"/>
  <c r="K199" i="79" s="1"/>
  <c r="M852" i="78"/>
  <c r="K204" i="78"/>
  <c r="K543" i="75"/>
  <c r="D842" i="75"/>
  <c r="K537" i="74"/>
  <c r="D841" i="74"/>
  <c r="K781" i="75"/>
  <c r="D885" i="75"/>
  <c r="N862" i="74"/>
  <c r="L862" i="74" s="1"/>
  <c r="O862" i="74" s="1"/>
  <c r="K663" i="74"/>
  <c r="D658" i="75"/>
  <c r="K48" i="79"/>
  <c r="D43" i="80"/>
  <c r="K43" i="80" s="1"/>
  <c r="M826" i="79"/>
  <c r="D19" i="80"/>
  <c r="K19" i="80" s="1"/>
  <c r="M822" i="79"/>
  <c r="K24" i="79"/>
  <c r="N843" i="74"/>
  <c r="L843" i="74" s="1"/>
  <c r="O843" i="74" s="1"/>
  <c r="K554" i="74"/>
  <c r="D549" i="75"/>
  <c r="D878" i="75"/>
  <c r="K756" i="75"/>
  <c r="D887" i="75"/>
  <c r="K783" i="75"/>
  <c r="D31" i="80"/>
  <c r="K31" i="80" s="1"/>
  <c r="M824" i="79"/>
  <c r="K36" i="79"/>
  <c r="N823" i="74"/>
  <c r="L823" i="74" s="1"/>
  <c r="O823" i="74" s="1"/>
  <c r="K434" i="74"/>
  <c r="D429" i="75"/>
  <c r="N884" i="74"/>
  <c r="L884" i="74" s="1"/>
  <c r="O884" i="74" s="1"/>
  <c r="D780" i="75"/>
  <c r="D848" i="75"/>
  <c r="K579" i="75"/>
  <c r="D217" i="80"/>
  <c r="K217" i="80" s="1"/>
  <c r="M855" i="79"/>
  <c r="K222" i="79"/>
  <c r="D352" i="80"/>
  <c r="K352" i="80" s="1"/>
  <c r="M878" i="79"/>
  <c r="K358" i="79"/>
  <c r="N894" i="74"/>
  <c r="L894" i="74" s="1"/>
  <c r="O894" i="74" s="1"/>
  <c r="K798" i="74"/>
  <c r="D794" i="75"/>
  <c r="D181" i="79"/>
  <c r="K181" i="79" s="1"/>
  <c r="M849" i="78"/>
  <c r="K186" i="78"/>
  <c r="D851" i="74"/>
  <c r="K597" i="74"/>
  <c r="M830" i="79"/>
  <c r="D67" i="80"/>
  <c r="K67" i="80" s="1"/>
  <c r="K72" i="79"/>
  <c r="K681" i="74"/>
  <c r="N865" i="74"/>
  <c r="L865" i="74" s="1"/>
  <c r="O865" i="74" s="1"/>
  <c r="D676" i="75"/>
  <c r="D824" i="75"/>
  <c r="K435" i="75"/>
  <c r="D840" i="75"/>
  <c r="K531" i="75"/>
  <c r="D223" i="80"/>
  <c r="K223" i="80" s="1"/>
  <c r="K228" i="79"/>
  <c r="M856" i="79"/>
  <c r="D187" i="80"/>
  <c r="K187" i="80" s="1"/>
  <c r="M850" i="79"/>
  <c r="K192" i="79"/>
  <c r="N838" i="74"/>
  <c r="L838" i="74" s="1"/>
  <c r="O838" i="74" s="1"/>
  <c r="K524" i="74"/>
  <c r="D519" i="75"/>
  <c r="D855" i="75"/>
  <c r="K621" i="75"/>
  <c r="N825" i="74"/>
  <c r="L825" i="74" s="1"/>
  <c r="O825" i="74" s="1"/>
  <c r="K446" i="74"/>
  <c r="D441" i="75"/>
  <c r="K591" i="75"/>
  <c r="D850" i="75"/>
  <c r="M844" i="78"/>
  <c r="D151" i="79"/>
  <c r="K151" i="79" s="1"/>
  <c r="K156" i="78"/>
  <c r="D303" i="79"/>
  <c r="K303" i="79" s="1"/>
  <c r="M871" i="78"/>
  <c r="K309" i="78"/>
  <c r="D375" i="80"/>
  <c r="K375" i="80" s="1"/>
  <c r="M883" i="79"/>
  <c r="D400" i="80"/>
  <c r="K400" i="80" s="1"/>
  <c r="M896" i="79"/>
  <c r="K404" i="79"/>
  <c r="K459" i="75"/>
  <c r="D828" i="75"/>
  <c r="N847" i="74"/>
  <c r="L847" i="74" s="1"/>
  <c r="O847" i="74" s="1"/>
  <c r="K578" i="74"/>
  <c r="D573" i="75"/>
  <c r="K453" i="74"/>
  <c r="D827" i="74"/>
  <c r="M866" i="78"/>
  <c r="D278" i="79"/>
  <c r="K278" i="79" s="1"/>
  <c r="K283" i="78"/>
  <c r="K735" i="75"/>
  <c r="D875" i="75"/>
  <c r="N833" i="74"/>
  <c r="L833" i="74" s="1"/>
  <c r="O833" i="74" s="1"/>
  <c r="K494" i="74"/>
  <c r="D489" i="75"/>
  <c r="D61" i="80"/>
  <c r="K61" i="80" s="1"/>
  <c r="M829" i="79"/>
  <c r="K66" i="79"/>
  <c r="D248" i="79"/>
  <c r="K248" i="79" s="1"/>
  <c r="M861" i="78"/>
  <c r="K253" i="78"/>
  <c r="K423" i="75"/>
  <c r="D822" i="75"/>
  <c r="K555" i="75"/>
  <c r="D844" i="75"/>
  <c r="D390" i="79"/>
  <c r="K390" i="79" s="1"/>
  <c r="K394" i="78"/>
  <c r="M894" i="78"/>
  <c r="D881" i="75"/>
  <c r="K777" i="75"/>
  <c r="D103" i="80"/>
  <c r="K103" i="80" s="1"/>
  <c r="M836" i="79"/>
  <c r="K108" i="79"/>
  <c r="D331" i="79"/>
  <c r="K331" i="79" s="1"/>
  <c r="K337" i="78"/>
  <c r="M875" i="78"/>
  <c r="K776" i="74"/>
  <c r="N880" i="74"/>
  <c r="L880" i="74" s="1"/>
  <c r="O880" i="74" s="1"/>
  <c r="D770" i="75"/>
  <c r="M868" i="78"/>
  <c r="D290" i="79"/>
  <c r="K290" i="79" s="1"/>
  <c r="K295" i="78"/>
  <c r="M869" i="78"/>
  <c r="D296" i="79"/>
  <c r="K296" i="79" s="1"/>
  <c r="K301" i="78"/>
  <c r="D359" i="79"/>
  <c r="K359" i="79" s="1"/>
  <c r="M879" i="78"/>
  <c r="K365" i="78"/>
  <c r="D13" i="79"/>
  <c r="K13" i="79" s="1"/>
  <c r="K18" i="78"/>
  <c r="M821" i="78"/>
  <c r="D310" i="80"/>
  <c r="K310" i="80" s="1"/>
  <c r="K316" i="79"/>
  <c r="M872" i="79"/>
  <c r="D385" i="80"/>
  <c r="K385" i="80" s="1"/>
  <c r="M893" i="79"/>
  <c r="K389" i="79"/>
  <c r="D374" i="79"/>
  <c r="K374" i="79" s="1"/>
  <c r="M882" i="78"/>
  <c r="N864" i="74"/>
  <c r="L864" i="74" s="1"/>
  <c r="O864" i="74" s="1"/>
  <c r="K675" i="74"/>
  <c r="D670" i="75"/>
  <c r="M839" i="79"/>
  <c r="D121" i="80"/>
  <c r="K121" i="80" s="1"/>
  <c r="K126" i="79"/>
  <c r="N831" i="74"/>
  <c r="L831" i="74" s="1"/>
  <c r="O831" i="74" s="1"/>
  <c r="K482" i="74"/>
  <c r="D477" i="75"/>
  <c r="D163" i="79"/>
  <c r="K163" i="79" s="1"/>
  <c r="K168" i="78"/>
  <c r="M846" i="78"/>
  <c r="D863" i="75"/>
  <c r="K664" i="75"/>
  <c r="K632" i="74"/>
  <c r="N856" i="74"/>
  <c r="L856" i="74" s="1"/>
  <c r="O856" i="74" s="1"/>
  <c r="D627" i="75"/>
  <c r="D366" i="79"/>
  <c r="K366" i="79" s="1"/>
  <c r="K372" i="78"/>
  <c r="M880" i="78"/>
  <c r="N829" i="74"/>
  <c r="L829" i="74" s="1"/>
  <c r="O829" i="74" s="1"/>
  <c r="K470" i="74"/>
  <c r="D465" i="75"/>
  <c r="D345" i="79"/>
  <c r="K345" i="79" s="1"/>
  <c r="K351" i="78"/>
  <c r="M877" i="78"/>
  <c r="N852" i="74"/>
  <c r="L852" i="74" s="1"/>
  <c r="O852" i="74" s="1"/>
  <c r="K608" i="74"/>
  <c r="D603" i="75"/>
  <c r="N871" i="74"/>
  <c r="L871" i="74" s="1"/>
  <c r="O871" i="74" s="1"/>
  <c r="K713" i="74"/>
  <c r="D707" i="75"/>
  <c r="M825" i="79"/>
  <c r="D37" i="80"/>
  <c r="K37" i="80" s="1"/>
  <c r="K42" i="79"/>
  <c r="N839" i="74"/>
  <c r="L839" i="74" s="1"/>
  <c r="O839" i="74" s="1"/>
  <c r="K530" i="74"/>
  <c r="D525" i="75"/>
  <c r="D73" i="80"/>
  <c r="K73" i="80" s="1"/>
  <c r="M831" i="79"/>
  <c r="K78" i="79"/>
  <c r="D376" i="80"/>
  <c r="K376" i="80" s="1"/>
  <c r="M884" i="79"/>
  <c r="K471" i="75"/>
  <c r="D830" i="75"/>
  <c r="D861" i="75"/>
  <c r="K652" i="75"/>
  <c r="D859" i="75"/>
  <c r="K640" i="75"/>
  <c r="N832" i="74"/>
  <c r="L832" i="74" s="1"/>
  <c r="O832" i="74" s="1"/>
  <c r="K488" i="74"/>
  <c r="D483" i="75"/>
  <c r="N845" i="74"/>
  <c r="L845" i="74" s="1"/>
  <c r="O845" i="74" s="1"/>
  <c r="K566" i="74"/>
  <c r="D561" i="75"/>
  <c r="K728" i="75"/>
  <c r="D874" i="75"/>
  <c r="K507" i="74"/>
  <c r="D836" i="74"/>
  <c r="N876" i="74"/>
  <c r="L876" i="74" s="1"/>
  <c r="O876" i="74" s="1"/>
  <c r="K748" i="74"/>
  <c r="D742" i="75"/>
  <c r="K755" i="74"/>
  <c r="N877" i="74"/>
  <c r="L877" i="74" s="1"/>
  <c r="O877" i="74" s="1"/>
  <c r="D749" i="75"/>
  <c r="M873" i="78"/>
  <c r="D317" i="79"/>
  <c r="K317" i="79" s="1"/>
  <c r="K323" i="78"/>
  <c r="K699" i="74"/>
  <c r="N868" i="74"/>
  <c r="L868" i="74" s="1"/>
  <c r="O868" i="74" s="1"/>
  <c r="D694" i="75"/>
  <c r="D272" i="80"/>
  <c r="K272" i="80" s="1"/>
  <c r="M865" i="79"/>
  <c r="K277" i="79"/>
  <c r="D395" i="79"/>
  <c r="K395" i="79" s="1"/>
  <c r="K399" i="78"/>
  <c r="M895" i="78"/>
  <c r="M863" i="78"/>
  <c r="D260" i="79"/>
  <c r="K260" i="79" s="1"/>
  <c r="K265" i="78"/>
  <c r="M832" i="78"/>
  <c r="K84" i="78"/>
  <c r="D79" i="79"/>
  <c r="K79" i="79" s="1"/>
  <c r="D145" i="80"/>
  <c r="K145" i="80" s="1"/>
  <c r="M843" i="79"/>
  <c r="K150" i="79"/>
  <c r="D284" i="80"/>
  <c r="K284" i="80" s="1"/>
  <c r="K289" i="79"/>
  <c r="M867" i="79"/>
  <c r="N858" i="74"/>
  <c r="L858" i="74" s="1"/>
  <c r="O858" i="74" s="1"/>
  <c r="K639" i="74"/>
  <c r="D634" i="75"/>
  <c r="K763" i="75"/>
  <c r="D879" i="75"/>
  <c r="K693" i="74"/>
  <c r="N867" i="74"/>
  <c r="L867" i="74" s="1"/>
  <c r="O867" i="74" s="1"/>
  <c r="D688" i="75"/>
  <c r="N853" i="74" l="1"/>
  <c r="L853" i="74" s="1"/>
  <c r="O853" i="74" s="1"/>
  <c r="K614" i="74"/>
  <c r="D609" i="75"/>
  <c r="N851" i="74"/>
  <c r="L851" i="74" s="1"/>
  <c r="O851" i="74" s="1"/>
  <c r="K602" i="74"/>
  <c r="D597" i="75"/>
  <c r="M878" i="80"/>
  <c r="D352" i="81"/>
  <c r="K352" i="81" s="1"/>
  <c r="K358" i="80"/>
  <c r="M826" i="80"/>
  <c r="K48" i="80"/>
  <c r="D43" i="81"/>
  <c r="K43" i="81" s="1"/>
  <c r="D896" i="75"/>
  <c r="K804" i="75"/>
  <c r="K97" i="75"/>
  <c r="D835" i="75"/>
  <c r="D175" i="80"/>
  <c r="K175" i="80" s="1"/>
  <c r="M848" i="79"/>
  <c r="K180" i="79"/>
  <c r="D169" i="80"/>
  <c r="K169" i="80" s="1"/>
  <c r="M847" i="79"/>
  <c r="K174" i="79"/>
  <c r="K132" i="80"/>
  <c r="D127" i="81"/>
  <c r="K127" i="81" s="1"/>
  <c r="M840" i="80"/>
  <c r="D867" i="75"/>
  <c r="K688" i="75"/>
  <c r="M846" i="79"/>
  <c r="D163" i="80"/>
  <c r="K163" i="80" s="1"/>
  <c r="K168" i="79"/>
  <c r="D374" i="80"/>
  <c r="K374" i="80" s="1"/>
  <c r="M882" i="79"/>
  <c r="D103" i="81"/>
  <c r="K103" i="81" s="1"/>
  <c r="K108" i="80"/>
  <c r="M836" i="80"/>
  <c r="D847" i="75"/>
  <c r="K573" i="75"/>
  <c r="M865" i="80"/>
  <c r="D272" i="81"/>
  <c r="K272" i="81" s="1"/>
  <c r="K277" i="80"/>
  <c r="N836" i="74"/>
  <c r="L836" i="74" s="1"/>
  <c r="O836" i="74" s="1"/>
  <c r="K512" i="74"/>
  <c r="D507" i="75"/>
  <c r="M825" i="80"/>
  <c r="D37" i="81"/>
  <c r="K37" i="81" s="1"/>
  <c r="K42" i="80"/>
  <c r="D296" i="80"/>
  <c r="K296" i="80" s="1"/>
  <c r="M869" i="79"/>
  <c r="K301" i="79"/>
  <c r="D777" i="76"/>
  <c r="N881" i="75"/>
  <c r="L881" i="75" s="1"/>
  <c r="O881" i="75" s="1"/>
  <c r="D61" i="81"/>
  <c r="K61" i="81" s="1"/>
  <c r="K66" i="80"/>
  <c r="M829" i="80"/>
  <c r="K90" i="79"/>
  <c r="M833" i="79"/>
  <c r="D85" i="80"/>
  <c r="K85" i="80" s="1"/>
  <c r="D379" i="80"/>
  <c r="K379" i="80" s="1"/>
  <c r="M887" i="79"/>
  <c r="D682" i="76"/>
  <c r="N866" i="75"/>
  <c r="L866" i="75" s="1"/>
  <c r="O866" i="75" s="1"/>
  <c r="K687" i="75"/>
  <c r="K489" i="75"/>
  <c r="D833" i="75"/>
  <c r="D223" i="81"/>
  <c r="K223" i="81" s="1"/>
  <c r="M856" i="80"/>
  <c r="K228" i="80"/>
  <c r="M824" i="80"/>
  <c r="D31" i="81"/>
  <c r="K31" i="81" s="1"/>
  <c r="K36" i="80"/>
  <c r="D862" i="75"/>
  <c r="K658" i="75"/>
  <c r="D778" i="76"/>
  <c r="N882" i="75"/>
  <c r="L882" i="75" s="1"/>
  <c r="O882" i="75" s="1"/>
  <c r="K477" i="75"/>
  <c r="D831" i="75"/>
  <c r="M893" i="80"/>
  <c r="D385" i="81"/>
  <c r="K385" i="81" s="1"/>
  <c r="K389" i="80"/>
  <c r="D375" i="81"/>
  <c r="K375" i="81" s="1"/>
  <c r="M883" i="81" s="1"/>
  <c r="M883" i="80"/>
  <c r="D825" i="75"/>
  <c r="K441" i="75"/>
  <c r="D531" i="76"/>
  <c r="K536" i="75"/>
  <c r="N840" i="75"/>
  <c r="L840" i="75" s="1"/>
  <c r="O840" i="75" s="1"/>
  <c r="D217" i="81"/>
  <c r="K217" i="81" s="1"/>
  <c r="M855" i="80"/>
  <c r="K222" i="80"/>
  <c r="D783" i="76"/>
  <c r="N887" i="75"/>
  <c r="L887" i="75" s="1"/>
  <c r="O887" i="75" s="1"/>
  <c r="D883" i="75"/>
  <c r="K779" i="75"/>
  <c r="M823" i="79"/>
  <c r="D25" i="80"/>
  <c r="K25" i="80" s="1"/>
  <c r="K30" i="79"/>
  <c r="D290" i="80"/>
  <c r="K290" i="80" s="1"/>
  <c r="M868" i="79"/>
  <c r="K295" i="79"/>
  <c r="D338" i="80"/>
  <c r="K338" i="80" s="1"/>
  <c r="M876" i="79"/>
  <c r="K344" i="79"/>
  <c r="D849" i="75"/>
  <c r="K585" i="75"/>
  <c r="M841" i="80"/>
  <c r="D133" i="81"/>
  <c r="K133" i="81" s="1"/>
  <c r="K138" i="80"/>
  <c r="M837" i="79"/>
  <c r="D109" i="80"/>
  <c r="K109" i="80" s="1"/>
  <c r="K114" i="79"/>
  <c r="M845" i="80"/>
  <c r="D157" i="81"/>
  <c r="K157" i="81" s="1"/>
  <c r="K162" i="80"/>
  <c r="D714" i="76"/>
  <c r="K720" i="75"/>
  <c r="N872" i="75"/>
  <c r="L872" i="75" s="1"/>
  <c r="O872" i="75" s="1"/>
  <c r="D860" i="75"/>
  <c r="K646" i="75"/>
  <c r="K721" i="75"/>
  <c r="D873" i="75"/>
  <c r="K216" i="80"/>
  <c r="D211" i="81"/>
  <c r="K211" i="81" s="1"/>
  <c r="M854" i="80"/>
  <c r="D139" i="81"/>
  <c r="K139" i="81" s="1"/>
  <c r="M842" i="80"/>
  <c r="K144" i="80"/>
  <c r="D728" i="76"/>
  <c r="N874" i="75"/>
  <c r="L874" i="75" s="1"/>
  <c r="O874" i="75" s="1"/>
  <c r="K734" i="75"/>
  <c r="D459" i="76"/>
  <c r="N828" i="75"/>
  <c r="L828" i="75" s="1"/>
  <c r="O828" i="75" s="1"/>
  <c r="K464" i="75"/>
  <c r="D435" i="76"/>
  <c r="K440" i="75"/>
  <c r="N824" i="75"/>
  <c r="L824" i="75" s="1"/>
  <c r="O824" i="75" s="1"/>
  <c r="D756" i="76"/>
  <c r="K762" i="75"/>
  <c r="N878" i="75"/>
  <c r="L878" i="75" s="1"/>
  <c r="O878" i="75" s="1"/>
  <c r="D317" i="80"/>
  <c r="K317" i="80" s="1"/>
  <c r="M873" i="79"/>
  <c r="K323" i="79"/>
  <c r="D366" i="80"/>
  <c r="K366" i="80" s="1"/>
  <c r="K372" i="79"/>
  <c r="M880" i="79"/>
  <c r="M872" i="80"/>
  <c r="K316" i="80"/>
  <c r="D310" i="81"/>
  <c r="K310" i="81" s="1"/>
  <c r="K770" i="75"/>
  <c r="D880" i="75"/>
  <c r="D303" i="80"/>
  <c r="K303" i="80" s="1"/>
  <c r="M871" i="79"/>
  <c r="K309" i="79"/>
  <c r="D621" i="76"/>
  <c r="K626" i="75"/>
  <c r="N855" i="75"/>
  <c r="L855" i="75" s="1"/>
  <c r="O855" i="75" s="1"/>
  <c r="K186" i="79"/>
  <c r="D181" i="80"/>
  <c r="K181" i="80" s="1"/>
  <c r="M849" i="79"/>
  <c r="D781" i="76"/>
  <c r="N885" i="75"/>
  <c r="L885" i="75" s="1"/>
  <c r="O885" i="75" s="1"/>
  <c r="M860" i="80"/>
  <c r="D242" i="81"/>
  <c r="K242" i="81" s="1"/>
  <c r="K247" i="80"/>
  <c r="D91" i="80"/>
  <c r="K91" i="80" s="1"/>
  <c r="M834" i="79"/>
  <c r="K96" i="79"/>
  <c r="K501" i="76"/>
  <c r="D266" i="81"/>
  <c r="K266" i="81" s="1"/>
  <c r="M864" i="80"/>
  <c r="K271" i="80"/>
  <c r="D555" i="76"/>
  <c r="N844" i="75"/>
  <c r="L844" i="75" s="1"/>
  <c r="O844" i="75" s="1"/>
  <c r="K560" i="75"/>
  <c r="D735" i="76"/>
  <c r="N875" i="75"/>
  <c r="L875" i="75" s="1"/>
  <c r="O875" i="75" s="1"/>
  <c r="K741" i="75"/>
  <c r="D865" i="75"/>
  <c r="K676" i="75"/>
  <c r="D894" i="75"/>
  <c r="K794" i="75"/>
  <c r="D579" i="76"/>
  <c r="K584" i="75"/>
  <c r="N848" i="75"/>
  <c r="L848" i="75" s="1"/>
  <c r="O848" i="75" s="1"/>
  <c r="K549" i="75"/>
  <c r="D843" i="75"/>
  <c r="K799" i="75"/>
  <c r="D895" i="75"/>
  <c r="N826" i="74"/>
  <c r="L826" i="74" s="1"/>
  <c r="O826" i="74" s="1"/>
  <c r="K452" i="74"/>
  <c r="D447" i="75"/>
  <c r="D49" i="81"/>
  <c r="K49" i="81" s="1"/>
  <c r="M827" i="80"/>
  <c r="K54" i="80"/>
  <c r="D871" i="75"/>
  <c r="K707" i="75"/>
  <c r="D376" i="81"/>
  <c r="K376" i="81" s="1"/>
  <c r="M884" i="81" s="1"/>
  <c r="M884" i="80"/>
  <c r="D390" i="80"/>
  <c r="K390" i="80" s="1"/>
  <c r="M894" i="79"/>
  <c r="K394" i="79"/>
  <c r="D763" i="76"/>
  <c r="N879" i="75"/>
  <c r="L879" i="75" s="1"/>
  <c r="O879" i="75" s="1"/>
  <c r="K769" i="75"/>
  <c r="M863" i="79"/>
  <c r="D260" i="80"/>
  <c r="K260" i="80" s="1"/>
  <c r="K265" i="79"/>
  <c r="D856" i="75"/>
  <c r="K627" i="75"/>
  <c r="D832" i="75"/>
  <c r="K483" i="75"/>
  <c r="D838" i="75"/>
  <c r="K519" i="75"/>
  <c r="N841" i="74"/>
  <c r="L841" i="74" s="1"/>
  <c r="O841" i="74" s="1"/>
  <c r="K542" i="74"/>
  <c r="D537" i="75"/>
  <c r="M851" i="79"/>
  <c r="D193" i="80"/>
  <c r="K193" i="80" s="1"/>
  <c r="K198" i="79"/>
  <c r="D378" i="81"/>
  <c r="K378" i="81" s="1"/>
  <c r="M886" i="81" s="1"/>
  <c r="M886" i="80"/>
  <c r="K615" i="75"/>
  <c r="D854" i="75"/>
  <c r="D377" i="80"/>
  <c r="K377" i="80" s="1"/>
  <c r="M885" i="79"/>
  <c r="D373" i="80"/>
  <c r="K373" i="80" s="1"/>
  <c r="M881" i="79"/>
  <c r="D115" i="80"/>
  <c r="K115" i="80" s="1"/>
  <c r="M838" i="79"/>
  <c r="K120" i="79"/>
  <c r="D145" i="81"/>
  <c r="K145" i="81" s="1"/>
  <c r="K150" i="80"/>
  <c r="M843" i="80"/>
  <c r="M832" i="79"/>
  <c r="D79" i="80"/>
  <c r="K79" i="80" s="1"/>
  <c r="K84" i="79"/>
  <c r="D845" i="75"/>
  <c r="D566" i="75"/>
  <c r="K561" i="75"/>
  <c r="K603" i="75"/>
  <c r="D852" i="75"/>
  <c r="M839" i="80"/>
  <c r="D121" i="81"/>
  <c r="K121" i="81" s="1"/>
  <c r="K126" i="80"/>
  <c r="D858" i="75"/>
  <c r="K634" i="75"/>
  <c r="D877" i="75"/>
  <c r="K749" i="75"/>
  <c r="M831" i="80"/>
  <c r="D73" i="81"/>
  <c r="K73" i="81" s="1"/>
  <c r="K78" i="80"/>
  <c r="D13" i="80"/>
  <c r="K13" i="80" s="1"/>
  <c r="M821" i="79"/>
  <c r="K18" i="79"/>
  <c r="D423" i="76"/>
  <c r="N822" i="75"/>
  <c r="L822" i="75" s="1"/>
  <c r="O822" i="75" s="1"/>
  <c r="K428" i="75"/>
  <c r="K283" i="79"/>
  <c r="M866" i="79"/>
  <c r="D278" i="80"/>
  <c r="K278" i="80" s="1"/>
  <c r="K780" i="75"/>
  <c r="D884" i="75"/>
  <c r="K513" i="75"/>
  <c r="D837" i="75"/>
  <c r="D324" i="80"/>
  <c r="K324" i="80" s="1"/>
  <c r="M874" i="79"/>
  <c r="K330" i="79"/>
  <c r="D782" i="76"/>
  <c r="N886" i="75"/>
  <c r="L886" i="75" s="1"/>
  <c r="O886" i="75" s="1"/>
  <c r="D869" i="75"/>
  <c r="K700" i="75"/>
  <c r="D236" i="80"/>
  <c r="K236" i="80" s="1"/>
  <c r="M859" i="79"/>
  <c r="K241" i="79"/>
  <c r="D543" i="76"/>
  <c r="N842" i="75"/>
  <c r="L842" i="75" s="1"/>
  <c r="O842" i="75" s="1"/>
  <c r="K548" i="75"/>
  <c r="M853" i="80"/>
  <c r="D205" i="81"/>
  <c r="K205" i="81" s="1"/>
  <c r="K210" i="80"/>
  <c r="K809" i="75"/>
  <c r="D897" i="75"/>
  <c r="D839" i="75"/>
  <c r="K525" i="75"/>
  <c r="M875" i="79"/>
  <c r="D331" i="80"/>
  <c r="K331" i="80" s="1"/>
  <c r="K337" i="79"/>
  <c r="M830" i="80"/>
  <c r="D67" i="81"/>
  <c r="K67" i="81" s="1"/>
  <c r="K72" i="80"/>
  <c r="K429" i="75"/>
  <c r="D823" i="75"/>
  <c r="D495" i="76"/>
  <c r="K500" i="75"/>
  <c r="N834" i="75"/>
  <c r="L834" i="75" s="1"/>
  <c r="O834" i="75" s="1"/>
  <c r="D567" i="76"/>
  <c r="K572" i="75"/>
  <c r="N846" i="75"/>
  <c r="L846" i="75" s="1"/>
  <c r="O846" i="75" s="1"/>
  <c r="D868" i="75"/>
  <c r="K694" i="75"/>
  <c r="D471" i="76"/>
  <c r="N830" i="75"/>
  <c r="L830" i="75" s="1"/>
  <c r="O830" i="75" s="1"/>
  <c r="K476" i="75"/>
  <c r="D664" i="76"/>
  <c r="N863" i="75"/>
  <c r="L863" i="75" s="1"/>
  <c r="O863" i="75" s="1"/>
  <c r="K669" i="75"/>
  <c r="D19" i="81"/>
  <c r="K19" i="81" s="1"/>
  <c r="K24" i="80"/>
  <c r="M822" i="80"/>
  <c r="D230" i="81"/>
  <c r="K230" i="81" s="1"/>
  <c r="M858" i="80"/>
  <c r="K235" i="80"/>
  <c r="K417" i="75"/>
  <c r="D821" i="75"/>
  <c r="D55" i="81"/>
  <c r="K55" i="81" s="1"/>
  <c r="M828" i="80"/>
  <c r="K60" i="80"/>
  <c r="D864" i="75"/>
  <c r="K670" i="75"/>
  <c r="D151" i="80"/>
  <c r="K151" i="80" s="1"/>
  <c r="K156" i="79"/>
  <c r="M844" i="79"/>
  <c r="D876" i="75"/>
  <c r="K742" i="75"/>
  <c r="D640" i="76"/>
  <c r="N859" i="75"/>
  <c r="L859" i="75" s="1"/>
  <c r="O859" i="75" s="1"/>
  <c r="K645" i="75"/>
  <c r="D395" i="80"/>
  <c r="K395" i="80" s="1"/>
  <c r="M895" i="79"/>
  <c r="K399" i="79"/>
  <c r="D345" i="80"/>
  <c r="K345" i="80" s="1"/>
  <c r="K351" i="79"/>
  <c r="M877" i="79"/>
  <c r="D248" i="80"/>
  <c r="K248" i="80" s="1"/>
  <c r="M861" i="79"/>
  <c r="K253" i="79"/>
  <c r="N827" i="74"/>
  <c r="L827" i="74" s="1"/>
  <c r="O827" i="74" s="1"/>
  <c r="K458" i="74"/>
  <c r="D453" i="75"/>
  <c r="M896" i="80"/>
  <c r="D400" i="81"/>
  <c r="K400" i="81" s="1"/>
  <c r="K404" i="80"/>
  <c r="D284" i="81"/>
  <c r="K284" i="81" s="1"/>
  <c r="M867" i="80"/>
  <c r="K289" i="80"/>
  <c r="D652" i="76"/>
  <c r="K657" i="75"/>
  <c r="N861" i="75"/>
  <c r="L861" i="75" s="1"/>
  <c r="O861" i="75" s="1"/>
  <c r="K465" i="75"/>
  <c r="D829" i="75"/>
  <c r="D359" i="80"/>
  <c r="K359" i="80" s="1"/>
  <c r="M879" i="79"/>
  <c r="K365" i="79"/>
  <c r="D591" i="76"/>
  <c r="N850" i="75"/>
  <c r="L850" i="75" s="1"/>
  <c r="O850" i="75" s="1"/>
  <c r="K596" i="75"/>
  <c r="D187" i="81"/>
  <c r="K187" i="81" s="1"/>
  <c r="M850" i="80"/>
  <c r="K192" i="80"/>
  <c r="D199" i="80"/>
  <c r="K199" i="80" s="1"/>
  <c r="M852" i="79"/>
  <c r="K204" i="79"/>
  <c r="K789" i="75"/>
  <c r="D893" i="75"/>
  <c r="D405" i="81"/>
  <c r="K405" i="81" s="1"/>
  <c r="M897" i="80"/>
  <c r="K409" i="80"/>
  <c r="D254" i="80"/>
  <c r="K254" i="80" s="1"/>
  <c r="M862" i="79"/>
  <c r="K259" i="79"/>
  <c r="D853" i="75" l="1"/>
  <c r="K609" i="75"/>
  <c r="M864" i="81"/>
  <c r="K271" i="81"/>
  <c r="D861" i="76"/>
  <c r="K652" i="76"/>
  <c r="D254" i="81"/>
  <c r="K254" i="81" s="1"/>
  <c r="M862" i="80"/>
  <c r="K259" i="80"/>
  <c r="M850" i="81"/>
  <c r="K192" i="81"/>
  <c r="D634" i="76"/>
  <c r="N858" i="75"/>
  <c r="L858" i="75" s="1"/>
  <c r="O858" i="75" s="1"/>
  <c r="K639" i="75"/>
  <c r="M844" i="80"/>
  <c r="D151" i="81"/>
  <c r="K151" i="81" s="1"/>
  <c r="K156" i="80"/>
  <c r="D429" i="76"/>
  <c r="N823" i="75"/>
  <c r="L823" i="75" s="1"/>
  <c r="O823" i="75" s="1"/>
  <c r="K434" i="75"/>
  <c r="K782" i="76"/>
  <c r="D886" i="76"/>
  <c r="M851" i="80"/>
  <c r="D193" i="81"/>
  <c r="K193" i="81" s="1"/>
  <c r="K198" i="80"/>
  <c r="M845" i="81"/>
  <c r="K162" i="81"/>
  <c r="M867" i="81"/>
  <c r="K289" i="81"/>
  <c r="D830" i="76"/>
  <c r="K471" i="76"/>
  <c r="D822" i="76"/>
  <c r="K423" i="76"/>
  <c r="D477" i="76"/>
  <c r="K482" i="75"/>
  <c r="N831" i="75"/>
  <c r="L831" i="75" s="1"/>
  <c r="O831" i="75" s="1"/>
  <c r="D489" i="76"/>
  <c r="N833" i="75"/>
  <c r="L833" i="75" s="1"/>
  <c r="O833" i="75" s="1"/>
  <c r="K494" i="75"/>
  <c r="M846" i="80"/>
  <c r="D163" i="81"/>
  <c r="K163" i="81" s="1"/>
  <c r="K168" i="80"/>
  <c r="D181" i="81"/>
  <c r="K181" i="81" s="1"/>
  <c r="M849" i="80"/>
  <c r="K186" i="80"/>
  <c r="M868" i="80"/>
  <c r="D290" i="81"/>
  <c r="K290" i="81" s="1"/>
  <c r="K295" i="80"/>
  <c r="M855" i="81"/>
  <c r="K222" i="81"/>
  <c r="M865" i="81"/>
  <c r="K277" i="81"/>
  <c r="M838" i="80"/>
  <c r="D115" i="81"/>
  <c r="K115" i="81" s="1"/>
  <c r="K120" i="80"/>
  <c r="D848" i="76"/>
  <c r="K579" i="76"/>
  <c r="D366" i="81"/>
  <c r="K366" i="81" s="1"/>
  <c r="K372" i="80"/>
  <c r="M880" i="80"/>
  <c r="D828" i="76"/>
  <c r="K459" i="76"/>
  <c r="M837" i="80"/>
  <c r="D109" i="81"/>
  <c r="K109" i="81" s="1"/>
  <c r="K114" i="80"/>
  <c r="K778" i="76"/>
  <c r="D882" i="76"/>
  <c r="M829" i="81"/>
  <c r="K66" i="81"/>
  <c r="D97" i="76"/>
  <c r="M835" i="75"/>
  <c r="L835" i="75" s="1"/>
  <c r="O835" i="75" s="1"/>
  <c r="K102" i="75"/>
  <c r="D850" i="76"/>
  <c r="K591" i="76"/>
  <c r="M839" i="81"/>
  <c r="K126" i="81"/>
  <c r="D658" i="76"/>
  <c r="K663" i="75"/>
  <c r="N862" i="75"/>
  <c r="L862" i="75" s="1"/>
  <c r="O862" i="75" s="1"/>
  <c r="D688" i="76"/>
  <c r="N867" i="75"/>
  <c r="L867" i="75" s="1"/>
  <c r="O867" i="75" s="1"/>
  <c r="K693" i="75"/>
  <c r="D804" i="76"/>
  <c r="K808" i="75"/>
  <c r="N896" i="75"/>
  <c r="L896" i="75" s="1"/>
  <c r="O896" i="75" s="1"/>
  <c r="D670" i="76"/>
  <c r="K675" i="75"/>
  <c r="N864" i="75"/>
  <c r="L864" i="75" s="1"/>
  <c r="O864" i="75" s="1"/>
  <c r="D13" i="81"/>
  <c r="K13" i="81" s="1"/>
  <c r="M821" i="80"/>
  <c r="K18" i="80"/>
  <c r="D603" i="76"/>
  <c r="N852" i="75"/>
  <c r="L852" i="75" s="1"/>
  <c r="O852" i="75" s="1"/>
  <c r="K608" i="75"/>
  <c r="D373" i="81"/>
  <c r="K373" i="81" s="1"/>
  <c r="M881" i="81" s="1"/>
  <c r="M881" i="80"/>
  <c r="D519" i="76"/>
  <c r="K524" i="75"/>
  <c r="N838" i="75"/>
  <c r="L838" i="75" s="1"/>
  <c r="O838" i="75" s="1"/>
  <c r="D501" i="77"/>
  <c r="N835" i="76"/>
  <c r="K506" i="76"/>
  <c r="D721" i="76"/>
  <c r="N873" i="75"/>
  <c r="L873" i="75" s="1"/>
  <c r="O873" i="75" s="1"/>
  <c r="K727" i="75"/>
  <c r="D840" i="76"/>
  <c r="K531" i="76"/>
  <c r="K777" i="76"/>
  <c r="D881" i="76"/>
  <c r="M827" i="81"/>
  <c r="K54" i="81"/>
  <c r="M896" i="81"/>
  <c r="K404" i="81"/>
  <c r="D676" i="76"/>
  <c r="K681" i="75"/>
  <c r="N865" i="75"/>
  <c r="L865" i="75" s="1"/>
  <c r="O865" i="75" s="1"/>
  <c r="D855" i="76"/>
  <c r="K621" i="76"/>
  <c r="D317" i="81"/>
  <c r="K317" i="81" s="1"/>
  <c r="M873" i="80"/>
  <c r="K323" i="80"/>
  <c r="D646" i="76"/>
  <c r="N860" i="75"/>
  <c r="L860" i="75" s="1"/>
  <c r="O860" i="75" s="1"/>
  <c r="K651" i="75"/>
  <c r="M841" i="81"/>
  <c r="K138" i="81"/>
  <c r="D441" i="76"/>
  <c r="K446" i="75"/>
  <c r="N825" i="75"/>
  <c r="L825" i="75" s="1"/>
  <c r="O825" i="75" s="1"/>
  <c r="D573" i="76"/>
  <c r="K578" i="75"/>
  <c r="N847" i="75"/>
  <c r="L847" i="75" s="1"/>
  <c r="O847" i="75" s="1"/>
  <c r="M826" i="81"/>
  <c r="K48" i="81"/>
  <c r="D561" i="76"/>
  <c r="K566" i="75"/>
  <c r="N845" i="75"/>
  <c r="L845" i="75" s="1"/>
  <c r="O845" i="75" s="1"/>
  <c r="K453" i="75"/>
  <c r="D827" i="75"/>
  <c r="K567" i="76"/>
  <c r="D846" i="76"/>
  <c r="D572" i="76"/>
  <c r="D842" i="76"/>
  <c r="K543" i="76"/>
  <c r="D513" i="76"/>
  <c r="N837" i="75"/>
  <c r="L837" i="75" s="1"/>
  <c r="O837" i="75" s="1"/>
  <c r="K518" i="75"/>
  <c r="M831" i="81"/>
  <c r="K78" i="81"/>
  <c r="D377" i="81"/>
  <c r="K377" i="81" s="1"/>
  <c r="M885" i="81" s="1"/>
  <c r="M885" i="80"/>
  <c r="D483" i="76"/>
  <c r="K488" i="75"/>
  <c r="N832" i="75"/>
  <c r="L832" i="75" s="1"/>
  <c r="O832" i="75" s="1"/>
  <c r="M894" i="80"/>
  <c r="D390" i="81"/>
  <c r="K390" i="81" s="1"/>
  <c r="K394" i="80"/>
  <c r="K447" i="75"/>
  <c r="D826" i="75"/>
  <c r="M823" i="80"/>
  <c r="D25" i="81"/>
  <c r="K25" i="81" s="1"/>
  <c r="K30" i="80"/>
  <c r="M824" i="81"/>
  <c r="K36" i="81"/>
  <c r="D866" i="76"/>
  <c r="K682" i="76"/>
  <c r="M840" i="81"/>
  <c r="K132" i="81"/>
  <c r="D694" i="76"/>
  <c r="N868" i="75"/>
  <c r="L868" i="75" s="1"/>
  <c r="O868" i="75" s="1"/>
  <c r="K699" i="75"/>
  <c r="D359" i="81"/>
  <c r="K359" i="81" s="1"/>
  <c r="M879" i="80"/>
  <c r="K365" i="80"/>
  <c r="M852" i="80"/>
  <c r="D199" i="81"/>
  <c r="K199" i="81" s="1"/>
  <c r="K204" i="80"/>
  <c r="D859" i="76"/>
  <c r="K640" i="76"/>
  <c r="M822" i="81"/>
  <c r="K24" i="81"/>
  <c r="D331" i="81"/>
  <c r="K331" i="81" s="1"/>
  <c r="M875" i="80"/>
  <c r="K337" i="80"/>
  <c r="D296" i="81"/>
  <c r="K296" i="81" s="1"/>
  <c r="M869" i="80"/>
  <c r="K301" i="80"/>
  <c r="M830" i="81"/>
  <c r="K72" i="81"/>
  <c r="M874" i="80"/>
  <c r="D324" i="81"/>
  <c r="K324" i="81" s="1"/>
  <c r="K330" i="80"/>
  <c r="D465" i="76"/>
  <c r="N829" i="75"/>
  <c r="L829" i="75" s="1"/>
  <c r="O829" i="75" s="1"/>
  <c r="K470" i="75"/>
  <c r="D742" i="76"/>
  <c r="K748" i="75"/>
  <c r="N876" i="75"/>
  <c r="L876" i="75" s="1"/>
  <c r="O876" i="75" s="1"/>
  <c r="M828" i="81"/>
  <c r="K60" i="81"/>
  <c r="D780" i="76"/>
  <c r="N884" i="75"/>
  <c r="L884" i="75" s="1"/>
  <c r="O884" i="75" s="1"/>
  <c r="D615" i="76"/>
  <c r="K620" i="75"/>
  <c r="N854" i="75"/>
  <c r="L854" i="75" s="1"/>
  <c r="O854" i="75" s="1"/>
  <c r="M834" i="80"/>
  <c r="D91" i="81"/>
  <c r="K91" i="81" s="1"/>
  <c r="K96" i="80"/>
  <c r="D303" i="81"/>
  <c r="K303" i="81" s="1"/>
  <c r="M871" i="80"/>
  <c r="K309" i="80"/>
  <c r="K756" i="76"/>
  <c r="D878" i="76"/>
  <c r="K728" i="76"/>
  <c r="D874" i="76"/>
  <c r="D585" i="76"/>
  <c r="K590" i="75"/>
  <c r="N849" i="75"/>
  <c r="L849" i="75" s="1"/>
  <c r="O849" i="75" s="1"/>
  <c r="D779" i="76"/>
  <c r="N883" i="75"/>
  <c r="L883" i="75" s="1"/>
  <c r="O883" i="75" s="1"/>
  <c r="D525" i="76"/>
  <c r="K530" i="75"/>
  <c r="N839" i="75"/>
  <c r="L839" i="75" s="1"/>
  <c r="O839" i="75" s="1"/>
  <c r="D236" i="81"/>
  <c r="K236" i="81" s="1"/>
  <c r="M859" i="80"/>
  <c r="K241" i="80"/>
  <c r="M866" i="80"/>
  <c r="K283" i="80"/>
  <c r="D278" i="81"/>
  <c r="K278" i="81" s="1"/>
  <c r="M832" i="80"/>
  <c r="D79" i="81"/>
  <c r="K79" i="81" s="1"/>
  <c r="K84" i="80"/>
  <c r="D627" i="76"/>
  <c r="N856" i="75"/>
  <c r="L856" i="75" s="1"/>
  <c r="O856" i="75" s="1"/>
  <c r="K632" i="75"/>
  <c r="D875" i="76"/>
  <c r="K735" i="76"/>
  <c r="D379" i="81"/>
  <c r="K379" i="81" s="1"/>
  <c r="M887" i="81" s="1"/>
  <c r="M887" i="80"/>
  <c r="M825" i="81"/>
  <c r="K42" i="81"/>
  <c r="M878" i="81"/>
  <c r="K358" i="81"/>
  <c r="M853" i="81"/>
  <c r="K210" i="81"/>
  <c r="D841" i="75"/>
  <c r="K537" i="75"/>
  <c r="M858" i="81"/>
  <c r="K235" i="81"/>
  <c r="K763" i="76"/>
  <c r="D879" i="76"/>
  <c r="D794" i="76"/>
  <c r="K798" i="75"/>
  <c r="N894" i="75"/>
  <c r="L894" i="75" s="1"/>
  <c r="O894" i="75" s="1"/>
  <c r="M895" i="80"/>
  <c r="D395" i="81"/>
  <c r="K395" i="81" s="1"/>
  <c r="K399" i="80"/>
  <c r="D834" i="76"/>
  <c r="K495" i="76"/>
  <c r="D700" i="76"/>
  <c r="N869" i="75"/>
  <c r="L869" i="75" s="1"/>
  <c r="O869" i="75" s="1"/>
  <c r="K705" i="75"/>
  <c r="D749" i="76"/>
  <c r="K755" i="75"/>
  <c r="N877" i="75"/>
  <c r="L877" i="75" s="1"/>
  <c r="O877" i="75" s="1"/>
  <c r="D707" i="76"/>
  <c r="K713" i="75"/>
  <c r="N871" i="75"/>
  <c r="L871" i="75" s="1"/>
  <c r="O871" i="75" s="1"/>
  <c r="M860" i="81"/>
  <c r="K247" i="81"/>
  <c r="D770" i="76"/>
  <c r="K776" i="75"/>
  <c r="N880" i="75"/>
  <c r="L880" i="75" s="1"/>
  <c r="O880" i="75" s="1"/>
  <c r="D872" i="76"/>
  <c r="K714" i="76"/>
  <c r="M833" i="80"/>
  <c r="K90" i="80"/>
  <c r="D85" i="81"/>
  <c r="K85" i="81" s="1"/>
  <c r="M836" i="81"/>
  <c r="K108" i="81"/>
  <c r="K174" i="80"/>
  <c r="M847" i="80"/>
  <c r="D169" i="81"/>
  <c r="K169" i="81" s="1"/>
  <c r="D248" i="81"/>
  <c r="K248" i="81" s="1"/>
  <c r="M861" i="80"/>
  <c r="K253" i="80"/>
  <c r="D417" i="76"/>
  <c r="K422" i="75"/>
  <c r="N821" i="75"/>
  <c r="L821" i="75" s="1"/>
  <c r="O821" i="75" s="1"/>
  <c r="D863" i="76"/>
  <c r="K664" i="76"/>
  <c r="D799" i="76"/>
  <c r="K803" i="75"/>
  <c r="N895" i="75"/>
  <c r="L895" i="75" s="1"/>
  <c r="O895" i="75" s="1"/>
  <c r="M872" i="81"/>
  <c r="K316" i="81"/>
  <c r="M842" i="81"/>
  <c r="K144" i="81"/>
  <c r="M893" i="81"/>
  <c r="K389" i="81"/>
  <c r="M856" i="81"/>
  <c r="K228" i="81"/>
  <c r="K507" i="75"/>
  <c r="D836" i="75"/>
  <c r="K597" i="75"/>
  <c r="D851" i="75"/>
  <c r="M897" i="81"/>
  <c r="K409" i="81"/>
  <c r="M877" i="80"/>
  <c r="D345" i="81"/>
  <c r="K345" i="81" s="1"/>
  <c r="K351" i="80"/>
  <c r="D789" i="76"/>
  <c r="K793" i="75"/>
  <c r="N893" i="75"/>
  <c r="L893" i="75" s="1"/>
  <c r="O893" i="75" s="1"/>
  <c r="D844" i="76"/>
  <c r="K555" i="76"/>
  <c r="D824" i="76"/>
  <c r="K435" i="76"/>
  <c r="M876" i="80"/>
  <c r="D338" i="81"/>
  <c r="K338" i="81" s="1"/>
  <c r="K344" i="80"/>
  <c r="K783" i="76"/>
  <c r="D887" i="76"/>
  <c r="D374" i="81"/>
  <c r="K374" i="81" s="1"/>
  <c r="M882" i="81" s="1"/>
  <c r="M882" i="80"/>
  <c r="D809" i="76"/>
  <c r="K813" i="75"/>
  <c r="N897" i="75"/>
  <c r="L897" i="75" s="1"/>
  <c r="O897" i="75" s="1"/>
  <c r="M843" i="81"/>
  <c r="K150" i="81"/>
  <c r="M863" i="80"/>
  <c r="K265" i="80"/>
  <c r="D260" i="81"/>
  <c r="K260" i="81" s="1"/>
  <c r="D549" i="76"/>
  <c r="N843" i="75"/>
  <c r="L843" i="75" s="1"/>
  <c r="O843" i="75" s="1"/>
  <c r="K554" i="75"/>
  <c r="K781" i="76"/>
  <c r="D885" i="76"/>
  <c r="M854" i="81"/>
  <c r="K216" i="81"/>
  <c r="D175" i="81"/>
  <c r="K175" i="81" s="1"/>
  <c r="M848" i="80"/>
  <c r="K180" i="80"/>
  <c r="D609" i="76" l="1"/>
  <c r="K614" i="75"/>
  <c r="N853" i="75"/>
  <c r="L853" i="75" s="1"/>
  <c r="O853" i="75" s="1"/>
  <c r="M871" i="81"/>
  <c r="K309" i="81"/>
  <c r="D837" i="76"/>
  <c r="K513" i="76"/>
  <c r="D777" i="77"/>
  <c r="N881" i="76"/>
  <c r="L881" i="76" s="1"/>
  <c r="O881" i="76" s="1"/>
  <c r="N885" i="76"/>
  <c r="L885" i="76" s="1"/>
  <c r="O885" i="76" s="1"/>
  <c r="D781" i="77"/>
  <c r="D856" i="76"/>
  <c r="K627" i="76"/>
  <c r="D843" i="76"/>
  <c r="K549" i="76"/>
  <c r="M833" i="81"/>
  <c r="K90" i="81"/>
  <c r="D871" i="76"/>
  <c r="K707" i="76"/>
  <c r="M895" i="81"/>
  <c r="K399" i="81"/>
  <c r="D447" i="76"/>
  <c r="N826" i="75"/>
  <c r="L826" i="75" s="1"/>
  <c r="O826" i="75" s="1"/>
  <c r="K452" i="75"/>
  <c r="D543" i="77"/>
  <c r="N842" i="76"/>
  <c r="L842" i="76" s="1"/>
  <c r="O842" i="76" s="1"/>
  <c r="K548" i="76"/>
  <c r="M873" i="81"/>
  <c r="K323" i="81"/>
  <c r="D531" i="77"/>
  <c r="N840" i="76"/>
  <c r="L840" i="76" s="1"/>
  <c r="O840" i="76" s="1"/>
  <c r="K536" i="76"/>
  <c r="D621" i="77"/>
  <c r="N855" i="76"/>
  <c r="L855" i="76" s="1"/>
  <c r="O855" i="76" s="1"/>
  <c r="K626" i="76"/>
  <c r="D867" i="76"/>
  <c r="K688" i="76"/>
  <c r="M849" i="81"/>
  <c r="K186" i="81"/>
  <c r="M894" i="81"/>
  <c r="K394" i="81"/>
  <c r="D852" i="76"/>
  <c r="K603" i="76"/>
  <c r="D778" i="77"/>
  <c r="N882" i="76"/>
  <c r="L882" i="76" s="1"/>
  <c r="O882" i="76" s="1"/>
  <c r="M838" i="81"/>
  <c r="K120" i="81"/>
  <c r="D858" i="76"/>
  <c r="K634" i="76"/>
  <c r="D821" i="76"/>
  <c r="K417" i="76"/>
  <c r="M832" i="81"/>
  <c r="K84" i="81"/>
  <c r="M876" i="81"/>
  <c r="K344" i="81"/>
  <c r="K779" i="76"/>
  <c r="D883" i="76"/>
  <c r="D847" i="76"/>
  <c r="K573" i="76"/>
  <c r="M846" i="81"/>
  <c r="K168" i="81"/>
  <c r="M851" i="81"/>
  <c r="K198" i="81"/>
  <c r="M863" i="81"/>
  <c r="K265" i="81"/>
  <c r="M834" i="81"/>
  <c r="K96" i="81"/>
  <c r="D714" i="77"/>
  <c r="N872" i="76"/>
  <c r="L872" i="76" s="1"/>
  <c r="O872" i="76" s="1"/>
  <c r="K720" i="76"/>
  <c r="M866" i="81"/>
  <c r="K283" i="81"/>
  <c r="D829" i="76"/>
  <c r="K465" i="76"/>
  <c r="N846" i="76"/>
  <c r="L846" i="76" s="1"/>
  <c r="O846" i="76" s="1"/>
  <c r="D567" i="77"/>
  <c r="K572" i="76"/>
  <c r="K721" i="76"/>
  <c r="D873" i="76"/>
  <c r="D862" i="76"/>
  <c r="K658" i="76"/>
  <c r="M837" i="81"/>
  <c r="K114" i="81"/>
  <c r="D868" i="76"/>
  <c r="K694" i="76"/>
  <c r="M869" i="81"/>
  <c r="K301" i="81"/>
  <c r="M861" i="81"/>
  <c r="K253" i="81"/>
  <c r="D877" i="76"/>
  <c r="K749" i="76"/>
  <c r="D894" i="76"/>
  <c r="K794" i="76"/>
  <c r="M852" i="81"/>
  <c r="K204" i="81"/>
  <c r="D682" i="77"/>
  <c r="N866" i="76"/>
  <c r="L866" i="76" s="1"/>
  <c r="O866" i="76" s="1"/>
  <c r="K687" i="76"/>
  <c r="K676" i="76"/>
  <c r="D865" i="76"/>
  <c r="M821" i="81"/>
  <c r="K18" i="81"/>
  <c r="N822" i="76"/>
  <c r="L822" i="76" s="1"/>
  <c r="O822" i="76" s="1"/>
  <c r="D423" i="77"/>
  <c r="K428" i="76"/>
  <c r="M877" i="81"/>
  <c r="K351" i="81"/>
  <c r="D597" i="76"/>
  <c r="N851" i="75"/>
  <c r="L851" i="75" s="1"/>
  <c r="O851" i="75" s="1"/>
  <c r="K602" i="75"/>
  <c r="D849" i="76"/>
  <c r="K585" i="76"/>
  <c r="D854" i="76"/>
  <c r="K615" i="76"/>
  <c r="M874" i="81"/>
  <c r="K330" i="81"/>
  <c r="D832" i="76"/>
  <c r="K483" i="76"/>
  <c r="D453" i="76"/>
  <c r="N827" i="75"/>
  <c r="L827" i="75" s="1"/>
  <c r="O827" i="75" s="1"/>
  <c r="K458" i="75"/>
  <c r="D825" i="76"/>
  <c r="K441" i="76"/>
  <c r="D459" i="77"/>
  <c r="N828" i="76"/>
  <c r="L828" i="76" s="1"/>
  <c r="O828" i="76" s="1"/>
  <c r="K464" i="76"/>
  <c r="D782" i="77"/>
  <c r="N886" i="76"/>
  <c r="L886" i="76" s="1"/>
  <c r="O886" i="76" s="1"/>
  <c r="D664" i="77"/>
  <c r="N863" i="76"/>
  <c r="L863" i="76" s="1"/>
  <c r="O863" i="76" s="1"/>
  <c r="K669" i="76"/>
  <c r="K742" i="76"/>
  <c r="D876" i="76"/>
  <c r="D763" i="77"/>
  <c r="N879" i="76"/>
  <c r="L879" i="76" s="1"/>
  <c r="O879" i="76" s="1"/>
  <c r="K769" i="76"/>
  <c r="D591" i="77"/>
  <c r="N850" i="76"/>
  <c r="L850" i="76" s="1"/>
  <c r="O850" i="76" s="1"/>
  <c r="K596" i="76"/>
  <c r="D471" i="77"/>
  <c r="N830" i="76"/>
  <c r="L830" i="76" s="1"/>
  <c r="O830" i="76" s="1"/>
  <c r="K476" i="76"/>
  <c r="M862" i="81"/>
  <c r="K259" i="81"/>
  <c r="N859" i="76"/>
  <c r="L859" i="76" s="1"/>
  <c r="O859" i="76" s="1"/>
  <c r="D640" i="77"/>
  <c r="K645" i="76"/>
  <c r="M847" i="81"/>
  <c r="K174" i="81"/>
  <c r="D728" i="77"/>
  <c r="N874" i="76"/>
  <c r="L874" i="76" s="1"/>
  <c r="O874" i="76" s="1"/>
  <c r="K734" i="76"/>
  <c r="D884" i="76"/>
  <c r="K780" i="76"/>
  <c r="K501" i="77"/>
  <c r="D833" i="76"/>
  <c r="K489" i="76"/>
  <c r="D652" i="77"/>
  <c r="N861" i="76"/>
  <c r="L861" i="76" s="1"/>
  <c r="O861" i="76" s="1"/>
  <c r="K657" i="76"/>
  <c r="D495" i="77"/>
  <c r="N834" i="76"/>
  <c r="L834" i="76" s="1"/>
  <c r="O834" i="76" s="1"/>
  <c r="K500" i="76"/>
  <c r="D756" i="77"/>
  <c r="N878" i="76"/>
  <c r="L878" i="76" s="1"/>
  <c r="O878" i="76" s="1"/>
  <c r="K762" i="76"/>
  <c r="D783" i="77"/>
  <c r="N887" i="76"/>
  <c r="L887" i="76" s="1"/>
  <c r="O887" i="76" s="1"/>
  <c r="M848" i="81"/>
  <c r="K180" i="81"/>
  <c r="D435" i="77"/>
  <c r="N824" i="76"/>
  <c r="L824" i="76" s="1"/>
  <c r="O824" i="76" s="1"/>
  <c r="K440" i="76"/>
  <c r="D555" i="77"/>
  <c r="N844" i="76"/>
  <c r="L844" i="76" s="1"/>
  <c r="O844" i="76" s="1"/>
  <c r="K560" i="76"/>
  <c r="D897" i="76"/>
  <c r="K809" i="76"/>
  <c r="D507" i="76"/>
  <c r="N836" i="75"/>
  <c r="L836" i="75" s="1"/>
  <c r="O836" i="75" s="1"/>
  <c r="K512" i="75"/>
  <c r="D895" i="76"/>
  <c r="K799" i="76"/>
  <c r="K770" i="76"/>
  <c r="D880" i="76"/>
  <c r="D869" i="76"/>
  <c r="K700" i="76"/>
  <c r="D735" i="77"/>
  <c r="N875" i="76"/>
  <c r="L875" i="76" s="1"/>
  <c r="O875" i="76" s="1"/>
  <c r="K741" i="76"/>
  <c r="M859" i="81"/>
  <c r="K241" i="81"/>
  <c r="D864" i="76"/>
  <c r="K670" i="76"/>
  <c r="D823" i="76"/>
  <c r="K429" i="76"/>
  <c r="M823" i="81"/>
  <c r="K30" i="81"/>
  <c r="M880" i="81"/>
  <c r="K372" i="81"/>
  <c r="D838" i="76"/>
  <c r="K519" i="76"/>
  <c r="K97" i="76"/>
  <c r="D835" i="76"/>
  <c r="M868" i="81"/>
  <c r="K295" i="81"/>
  <c r="D831" i="76"/>
  <c r="K477" i="76"/>
  <c r="M844" i="81"/>
  <c r="K156" i="81"/>
  <c r="M879" i="81"/>
  <c r="K365" i="81"/>
  <c r="K561" i="76"/>
  <c r="D845" i="76"/>
  <c r="D566" i="76"/>
  <c r="D860" i="76"/>
  <c r="K646" i="76"/>
  <c r="K789" i="76"/>
  <c r="D893" i="76"/>
  <c r="D537" i="76"/>
  <c r="K542" i="75"/>
  <c r="N841" i="75"/>
  <c r="L841" i="75" s="1"/>
  <c r="O841" i="75" s="1"/>
  <c r="D839" i="76"/>
  <c r="K525" i="76"/>
  <c r="M875" i="81"/>
  <c r="K337" i="81"/>
  <c r="D896" i="76"/>
  <c r="K804" i="76"/>
  <c r="D579" i="77"/>
  <c r="N848" i="76"/>
  <c r="L848" i="76" s="1"/>
  <c r="O848" i="76" s="1"/>
  <c r="K584" i="76"/>
  <c r="D853" i="76" l="1"/>
  <c r="K609" i="76"/>
  <c r="D866" i="77"/>
  <c r="K682" i="77"/>
  <c r="D804" i="77"/>
  <c r="K808" i="76"/>
  <c r="N896" i="76"/>
  <c r="L896" i="76" s="1"/>
  <c r="O896" i="76" s="1"/>
  <c r="D477" i="77"/>
  <c r="N831" i="76"/>
  <c r="L831" i="76" s="1"/>
  <c r="O831" i="76" s="1"/>
  <c r="K482" i="76"/>
  <c r="D875" i="77"/>
  <c r="K735" i="77"/>
  <c r="D879" i="77"/>
  <c r="K763" i="77"/>
  <c r="D676" i="77"/>
  <c r="N865" i="76"/>
  <c r="L865" i="76" s="1"/>
  <c r="O865" i="76" s="1"/>
  <c r="K681" i="76"/>
  <c r="N847" i="76"/>
  <c r="L847" i="76" s="1"/>
  <c r="O847" i="76" s="1"/>
  <c r="D573" i="77"/>
  <c r="K578" i="76"/>
  <c r="N821" i="76"/>
  <c r="L821" i="76" s="1"/>
  <c r="O821" i="76" s="1"/>
  <c r="D417" i="77"/>
  <c r="K422" i="76"/>
  <c r="D441" i="77"/>
  <c r="N825" i="76"/>
  <c r="L825" i="76" s="1"/>
  <c r="O825" i="76" s="1"/>
  <c r="K446" i="76"/>
  <c r="D688" i="77"/>
  <c r="N867" i="76"/>
  <c r="L867" i="76" s="1"/>
  <c r="O867" i="76" s="1"/>
  <c r="K693" i="76"/>
  <c r="K543" i="77"/>
  <c r="D842" i="77"/>
  <c r="D627" i="77"/>
  <c r="N856" i="76"/>
  <c r="L856" i="76" s="1"/>
  <c r="O856" i="76" s="1"/>
  <c r="K632" i="76"/>
  <c r="D789" i="77"/>
  <c r="N893" i="76"/>
  <c r="L893" i="76" s="1"/>
  <c r="O893" i="76" s="1"/>
  <c r="K793" i="76"/>
  <c r="D700" i="77"/>
  <c r="N869" i="76"/>
  <c r="L869" i="76" s="1"/>
  <c r="O869" i="76" s="1"/>
  <c r="K705" i="76"/>
  <c r="K555" i="77"/>
  <c r="D844" i="77"/>
  <c r="D878" i="77"/>
  <c r="K756" i="77"/>
  <c r="K640" i="77"/>
  <c r="D859" i="77"/>
  <c r="D429" i="77"/>
  <c r="N823" i="76"/>
  <c r="L823" i="76" s="1"/>
  <c r="O823" i="76" s="1"/>
  <c r="K434" i="76"/>
  <c r="D634" i="77"/>
  <c r="N858" i="76"/>
  <c r="L858" i="76" s="1"/>
  <c r="O858" i="76" s="1"/>
  <c r="K639" i="76"/>
  <c r="D885" i="77"/>
  <c r="K781" i="77"/>
  <c r="N880" i="76"/>
  <c r="L880" i="76" s="1"/>
  <c r="O880" i="76" s="1"/>
  <c r="D770" i="77"/>
  <c r="K776" i="76"/>
  <c r="D834" i="77"/>
  <c r="K495" i="77"/>
  <c r="D851" i="76"/>
  <c r="K597" i="76"/>
  <c r="D694" i="77"/>
  <c r="N868" i="76"/>
  <c r="L868" i="76" s="1"/>
  <c r="O868" i="76" s="1"/>
  <c r="K699" i="76"/>
  <c r="D826" i="76"/>
  <c r="K447" i="76"/>
  <c r="D779" i="77"/>
  <c r="N883" i="76"/>
  <c r="L883" i="76" s="1"/>
  <c r="O883" i="76" s="1"/>
  <c r="D855" i="77"/>
  <c r="K621" i="77"/>
  <c r="D525" i="77"/>
  <c r="N839" i="76"/>
  <c r="L839" i="76" s="1"/>
  <c r="O839" i="76" s="1"/>
  <c r="K530" i="76"/>
  <c r="D561" i="77"/>
  <c r="N845" i="76"/>
  <c r="L845" i="76" s="1"/>
  <c r="O845" i="76" s="1"/>
  <c r="K566" i="76"/>
  <c r="D824" i="77"/>
  <c r="K435" i="77"/>
  <c r="K652" i="77"/>
  <c r="D861" i="77"/>
  <c r="K728" i="77"/>
  <c r="D874" i="77"/>
  <c r="K471" i="77"/>
  <c r="D830" i="77"/>
  <c r="D465" i="77"/>
  <c r="N829" i="76"/>
  <c r="L829" i="76" s="1"/>
  <c r="O829" i="76" s="1"/>
  <c r="K470" i="76"/>
  <c r="D882" i="77"/>
  <c r="K778" i="77"/>
  <c r="D881" i="77"/>
  <c r="K777" i="77"/>
  <c r="D572" i="77"/>
  <c r="D846" i="77"/>
  <c r="K567" i="77"/>
  <c r="D863" i="77"/>
  <c r="K664" i="77"/>
  <c r="D483" i="77"/>
  <c r="N832" i="76"/>
  <c r="L832" i="76" s="1"/>
  <c r="O832" i="76" s="1"/>
  <c r="K488" i="76"/>
  <c r="D670" i="77"/>
  <c r="N864" i="76"/>
  <c r="L864" i="76" s="1"/>
  <c r="O864" i="76" s="1"/>
  <c r="K675" i="76"/>
  <c r="N833" i="76"/>
  <c r="L833" i="76" s="1"/>
  <c r="O833" i="76" s="1"/>
  <c r="D489" i="77"/>
  <c r="K494" i="76"/>
  <c r="D822" i="77"/>
  <c r="K423" i="77"/>
  <c r="D749" i="77"/>
  <c r="N877" i="76"/>
  <c r="L877" i="76" s="1"/>
  <c r="O877" i="76" s="1"/>
  <c r="K755" i="76"/>
  <c r="D603" i="77"/>
  <c r="N852" i="76"/>
  <c r="L852" i="76" s="1"/>
  <c r="O852" i="76" s="1"/>
  <c r="K608" i="76"/>
  <c r="N871" i="76"/>
  <c r="L871" i="76" s="1"/>
  <c r="O871" i="76" s="1"/>
  <c r="D707" i="77"/>
  <c r="K713" i="76"/>
  <c r="D646" i="77"/>
  <c r="N860" i="76"/>
  <c r="L860" i="76" s="1"/>
  <c r="O860" i="76" s="1"/>
  <c r="K651" i="76"/>
  <c r="M835" i="76"/>
  <c r="L835" i="76" s="1"/>
  <c r="O835" i="76" s="1"/>
  <c r="D97" i="77"/>
  <c r="K102" i="76"/>
  <c r="D799" i="77"/>
  <c r="N895" i="76"/>
  <c r="L895" i="76" s="1"/>
  <c r="O895" i="76" s="1"/>
  <c r="K803" i="76"/>
  <c r="D794" i="77"/>
  <c r="N894" i="76"/>
  <c r="L894" i="76" s="1"/>
  <c r="O894" i="76" s="1"/>
  <c r="K798" i="76"/>
  <c r="D780" i="77"/>
  <c r="N884" i="76"/>
  <c r="L884" i="76" s="1"/>
  <c r="O884" i="76" s="1"/>
  <c r="D721" i="77"/>
  <c r="N873" i="76"/>
  <c r="L873" i="76" s="1"/>
  <c r="O873" i="76" s="1"/>
  <c r="K727" i="76"/>
  <c r="D827" i="76"/>
  <c r="K453" i="76"/>
  <c r="D836" i="76"/>
  <c r="K507" i="76"/>
  <c r="D886" i="77"/>
  <c r="K782" i="77"/>
  <c r="D840" i="77"/>
  <c r="K531" i="77"/>
  <c r="N837" i="76"/>
  <c r="L837" i="76" s="1"/>
  <c r="O837" i="76" s="1"/>
  <c r="D513" i="77"/>
  <c r="K518" i="76"/>
  <c r="D519" i="77"/>
  <c r="N838" i="76"/>
  <c r="L838" i="76" s="1"/>
  <c r="O838" i="76" s="1"/>
  <c r="K524" i="76"/>
  <c r="K591" i="77"/>
  <c r="D850" i="77"/>
  <c r="K620" i="76"/>
  <c r="D615" i="77"/>
  <c r="N854" i="76"/>
  <c r="L854" i="76" s="1"/>
  <c r="O854" i="76" s="1"/>
  <c r="D841" i="76"/>
  <c r="K537" i="76"/>
  <c r="N897" i="76"/>
  <c r="L897" i="76" s="1"/>
  <c r="O897" i="76" s="1"/>
  <c r="K813" i="76"/>
  <c r="D809" i="77"/>
  <c r="D848" i="77"/>
  <c r="K579" i="77"/>
  <c r="D887" i="77"/>
  <c r="K783" i="77"/>
  <c r="D501" i="78"/>
  <c r="K506" i="77"/>
  <c r="N835" i="77"/>
  <c r="N876" i="76"/>
  <c r="L876" i="76" s="1"/>
  <c r="O876" i="76" s="1"/>
  <c r="D742" i="77"/>
  <c r="K748" i="76"/>
  <c r="K459" i="77"/>
  <c r="D828" i="77"/>
  <c r="D585" i="77"/>
  <c r="N849" i="76"/>
  <c r="L849" i="76" s="1"/>
  <c r="O849" i="76" s="1"/>
  <c r="K590" i="76"/>
  <c r="D658" i="77"/>
  <c r="N862" i="76"/>
  <c r="L862" i="76" s="1"/>
  <c r="O862" i="76" s="1"/>
  <c r="K663" i="76"/>
  <c r="D872" i="77"/>
  <c r="K714" i="77"/>
  <c r="D549" i="77"/>
  <c r="N843" i="76"/>
  <c r="L843" i="76" s="1"/>
  <c r="O843" i="76" s="1"/>
  <c r="K554" i="76"/>
  <c r="K614" i="76" l="1"/>
  <c r="N853" i="76"/>
  <c r="L853" i="76" s="1"/>
  <c r="O853" i="76" s="1"/>
  <c r="D609" i="77"/>
  <c r="D860" i="77"/>
  <c r="K646" i="77"/>
  <c r="D833" i="77"/>
  <c r="K489" i="77"/>
  <c r="D884" i="77"/>
  <c r="K780" i="77"/>
  <c r="D735" i="78"/>
  <c r="K741" i="77"/>
  <c r="N875" i="77"/>
  <c r="L875" i="77" s="1"/>
  <c r="O875" i="77" s="1"/>
  <c r="K700" i="77"/>
  <c r="D869" i="77"/>
  <c r="K742" i="77"/>
  <c r="D876" i="77"/>
  <c r="D566" i="77"/>
  <c r="K561" i="77"/>
  <c r="D845" i="77"/>
  <c r="K634" i="77"/>
  <c r="D858" i="77"/>
  <c r="K549" i="77"/>
  <c r="D843" i="77"/>
  <c r="K694" i="77"/>
  <c r="D868" i="77"/>
  <c r="D894" i="77"/>
  <c r="K794" i="77"/>
  <c r="D597" i="77"/>
  <c r="N851" i="76"/>
  <c r="L851" i="76" s="1"/>
  <c r="O851" i="76" s="1"/>
  <c r="K602" i="76"/>
  <c r="D893" i="77"/>
  <c r="K789" i="77"/>
  <c r="D821" i="77"/>
  <c r="K417" i="77"/>
  <c r="D579" i="78"/>
  <c r="N848" i="77"/>
  <c r="L848" i="77" s="1"/>
  <c r="O848" i="77" s="1"/>
  <c r="K584" i="77"/>
  <c r="K809" i="77"/>
  <c r="D897" i="77"/>
  <c r="K441" i="77"/>
  <c r="D825" i="77"/>
  <c r="D507" i="77"/>
  <c r="N836" i="76"/>
  <c r="L836" i="76" s="1"/>
  <c r="O836" i="76" s="1"/>
  <c r="K512" i="76"/>
  <c r="K603" i="77"/>
  <c r="D852" i="77"/>
  <c r="D829" i="77"/>
  <c r="K465" i="77"/>
  <c r="D839" i="77"/>
  <c r="K525" i="77"/>
  <c r="D831" i="77"/>
  <c r="K477" i="77"/>
  <c r="D832" i="77"/>
  <c r="K483" i="77"/>
  <c r="N855" i="77"/>
  <c r="L855" i="77" s="1"/>
  <c r="O855" i="77" s="1"/>
  <c r="D621" i="78"/>
  <c r="K626" i="77"/>
  <c r="D823" i="77"/>
  <c r="K429" i="77"/>
  <c r="D895" i="77"/>
  <c r="K799" i="77"/>
  <c r="D664" i="78"/>
  <c r="N863" i="77"/>
  <c r="L863" i="77" s="1"/>
  <c r="O863" i="77" s="1"/>
  <c r="K669" i="77"/>
  <c r="D471" i="78"/>
  <c r="N830" i="77"/>
  <c r="L830" i="77" s="1"/>
  <c r="O830" i="77" s="1"/>
  <c r="K476" i="77"/>
  <c r="D495" i="78"/>
  <c r="N834" i="77"/>
  <c r="L834" i="77" s="1"/>
  <c r="O834" i="77" s="1"/>
  <c r="K500" i="77"/>
  <c r="D856" i="77"/>
  <c r="K627" i="77"/>
  <c r="K573" i="77"/>
  <c r="D847" i="77"/>
  <c r="N859" i="77"/>
  <c r="L859" i="77" s="1"/>
  <c r="O859" i="77" s="1"/>
  <c r="D640" i="78"/>
  <c r="K645" i="77"/>
  <c r="K97" i="77"/>
  <c r="D835" i="77"/>
  <c r="D877" i="77"/>
  <c r="K749" i="77"/>
  <c r="D567" i="78"/>
  <c r="N846" i="77"/>
  <c r="L846" i="77" s="1"/>
  <c r="O846" i="77" s="1"/>
  <c r="K572" i="77"/>
  <c r="D728" i="78"/>
  <c r="N874" i="77"/>
  <c r="L874" i="77" s="1"/>
  <c r="O874" i="77" s="1"/>
  <c r="K734" i="77"/>
  <c r="D756" i="78"/>
  <c r="N878" i="77"/>
  <c r="L878" i="77" s="1"/>
  <c r="O878" i="77" s="1"/>
  <c r="K762" i="77"/>
  <c r="D543" i="78"/>
  <c r="N842" i="77"/>
  <c r="L842" i="77" s="1"/>
  <c r="O842" i="77" s="1"/>
  <c r="K548" i="77"/>
  <c r="D896" i="77"/>
  <c r="K804" i="77"/>
  <c r="D591" i="78"/>
  <c r="N850" i="77"/>
  <c r="L850" i="77" s="1"/>
  <c r="O850" i="77" s="1"/>
  <c r="K596" i="77"/>
  <c r="N882" i="77"/>
  <c r="L882" i="77" s="1"/>
  <c r="O882" i="77" s="1"/>
  <c r="D778" i="78"/>
  <c r="N886" i="77"/>
  <c r="L886" i="77" s="1"/>
  <c r="O886" i="77" s="1"/>
  <c r="D782" i="78"/>
  <c r="N822" i="77"/>
  <c r="L822" i="77" s="1"/>
  <c r="O822" i="77" s="1"/>
  <c r="D423" i="78"/>
  <c r="K428" i="77"/>
  <c r="D883" i="77"/>
  <c r="K779" i="77"/>
  <c r="D880" i="77"/>
  <c r="K770" i="77"/>
  <c r="D871" i="77"/>
  <c r="K707" i="77"/>
  <c r="D862" i="77"/>
  <c r="K658" i="77"/>
  <c r="D838" i="77"/>
  <c r="K519" i="77"/>
  <c r="K513" i="77"/>
  <c r="D837" i="77"/>
  <c r="D849" i="77"/>
  <c r="K585" i="77"/>
  <c r="D531" i="78"/>
  <c r="K536" i="77"/>
  <c r="N840" i="77"/>
  <c r="L840" i="77" s="1"/>
  <c r="O840" i="77" s="1"/>
  <c r="D652" i="78"/>
  <c r="K657" i="77"/>
  <c r="N861" i="77"/>
  <c r="L861" i="77" s="1"/>
  <c r="O861" i="77" s="1"/>
  <c r="D865" i="77"/>
  <c r="K676" i="77"/>
  <c r="D682" i="78"/>
  <c r="N866" i="77"/>
  <c r="L866" i="77" s="1"/>
  <c r="O866" i="77" s="1"/>
  <c r="K687" i="77"/>
  <c r="N872" i="77"/>
  <c r="L872" i="77" s="1"/>
  <c r="O872" i="77" s="1"/>
  <c r="D714" i="78"/>
  <c r="K720" i="77"/>
  <c r="K670" i="77"/>
  <c r="D864" i="77"/>
  <c r="D537" i="77"/>
  <c r="N841" i="76"/>
  <c r="L841" i="76" s="1"/>
  <c r="O841" i="76" s="1"/>
  <c r="K542" i="76"/>
  <c r="D453" i="77"/>
  <c r="N827" i="76"/>
  <c r="L827" i="76" s="1"/>
  <c r="O827" i="76" s="1"/>
  <c r="K458" i="76"/>
  <c r="K501" i="78"/>
  <c r="D783" i="78"/>
  <c r="N887" i="77"/>
  <c r="L887" i="77" s="1"/>
  <c r="O887" i="77" s="1"/>
  <c r="D459" i="78"/>
  <c r="N828" i="77"/>
  <c r="L828" i="77" s="1"/>
  <c r="O828" i="77" s="1"/>
  <c r="K464" i="77"/>
  <c r="D854" i="77"/>
  <c r="K615" i="77"/>
  <c r="D873" i="77"/>
  <c r="K721" i="77"/>
  <c r="D777" i="78"/>
  <c r="N881" i="77"/>
  <c r="L881" i="77" s="1"/>
  <c r="O881" i="77" s="1"/>
  <c r="D435" i="78"/>
  <c r="K440" i="77"/>
  <c r="N824" i="77"/>
  <c r="L824" i="77" s="1"/>
  <c r="O824" i="77" s="1"/>
  <c r="D447" i="77"/>
  <c r="N826" i="76"/>
  <c r="L826" i="76" s="1"/>
  <c r="O826" i="76" s="1"/>
  <c r="K452" i="76"/>
  <c r="N885" i="77"/>
  <c r="L885" i="77" s="1"/>
  <c r="O885" i="77" s="1"/>
  <c r="D781" i="78"/>
  <c r="D555" i="78"/>
  <c r="N844" i="77"/>
  <c r="L844" i="77" s="1"/>
  <c r="O844" i="77" s="1"/>
  <c r="K560" i="77"/>
  <c r="K688" i="77"/>
  <c r="D867" i="77"/>
  <c r="N879" i="77"/>
  <c r="L879" i="77" s="1"/>
  <c r="O879" i="77" s="1"/>
  <c r="D763" i="78"/>
  <c r="K769" i="77"/>
  <c r="K609" i="77" l="1"/>
  <c r="D853" i="77"/>
  <c r="K783" i="78"/>
  <c r="D887" i="78"/>
  <c r="D585" i="78"/>
  <c r="N849" i="77"/>
  <c r="L849" i="77" s="1"/>
  <c r="O849" i="77" s="1"/>
  <c r="K590" i="77"/>
  <c r="D501" i="79"/>
  <c r="N835" i="78"/>
  <c r="K506" i="78"/>
  <c r="D519" i="78"/>
  <c r="K524" i="77"/>
  <c r="N838" i="77"/>
  <c r="L838" i="77" s="1"/>
  <c r="O838" i="77" s="1"/>
  <c r="D573" i="78"/>
  <c r="N847" i="77"/>
  <c r="L847" i="77" s="1"/>
  <c r="O847" i="77" s="1"/>
  <c r="K578" i="77"/>
  <c r="D429" i="78"/>
  <c r="N823" i="77"/>
  <c r="L823" i="77" s="1"/>
  <c r="O823" i="77" s="1"/>
  <c r="K434" i="77"/>
  <c r="N852" i="77"/>
  <c r="L852" i="77" s="1"/>
  <c r="O852" i="77" s="1"/>
  <c r="K608" i="77"/>
  <c r="D603" i="78"/>
  <c r="D866" i="78"/>
  <c r="K682" i="78"/>
  <c r="D882" i="78"/>
  <c r="K778" i="78"/>
  <c r="D627" i="78"/>
  <c r="K632" i="77"/>
  <c r="N856" i="77"/>
  <c r="L856" i="77" s="1"/>
  <c r="O856" i="77" s="1"/>
  <c r="D721" i="78"/>
  <c r="N873" i="77"/>
  <c r="L873" i="77" s="1"/>
  <c r="O873" i="77" s="1"/>
  <c r="K727" i="77"/>
  <c r="K728" i="78"/>
  <c r="D874" i="78"/>
  <c r="D742" i="78"/>
  <c r="N876" i="77"/>
  <c r="L876" i="77" s="1"/>
  <c r="O876" i="77" s="1"/>
  <c r="K748" i="77"/>
  <c r="N865" i="77"/>
  <c r="L865" i="77" s="1"/>
  <c r="O865" i="77" s="1"/>
  <c r="K681" i="77"/>
  <c r="D676" i="78"/>
  <c r="D658" i="78"/>
  <c r="K663" i="77"/>
  <c r="N862" i="77"/>
  <c r="L862" i="77" s="1"/>
  <c r="O862" i="77" s="1"/>
  <c r="D855" i="78"/>
  <c r="K621" i="78"/>
  <c r="K507" i="77"/>
  <c r="D836" i="77"/>
  <c r="K597" i="77"/>
  <c r="D851" i="77"/>
  <c r="D827" i="77"/>
  <c r="K453" i="77"/>
  <c r="D688" i="78"/>
  <c r="K693" i="77"/>
  <c r="N867" i="77"/>
  <c r="L867" i="77" s="1"/>
  <c r="O867" i="77" s="1"/>
  <c r="D841" i="77"/>
  <c r="K537" i="77"/>
  <c r="D707" i="78"/>
  <c r="K713" i="77"/>
  <c r="N871" i="77"/>
  <c r="L871" i="77" s="1"/>
  <c r="O871" i="77" s="1"/>
  <c r="D794" i="78"/>
  <c r="N894" i="77"/>
  <c r="L894" i="77" s="1"/>
  <c r="O894" i="77" s="1"/>
  <c r="K798" i="77"/>
  <c r="D700" i="78"/>
  <c r="K705" i="77"/>
  <c r="N869" i="77"/>
  <c r="L869" i="77" s="1"/>
  <c r="O869" i="77" s="1"/>
  <c r="K777" i="78"/>
  <c r="D881" i="78"/>
  <c r="D615" i="78"/>
  <c r="N854" i="77"/>
  <c r="L854" i="77" s="1"/>
  <c r="O854" i="77" s="1"/>
  <c r="K620" i="77"/>
  <c r="D850" i="78"/>
  <c r="K591" i="78"/>
  <c r="D846" i="78"/>
  <c r="D572" i="78"/>
  <c r="K567" i="78"/>
  <c r="D834" i="78"/>
  <c r="K495" i="78"/>
  <c r="D483" i="78"/>
  <c r="K488" i="77"/>
  <c r="N832" i="77"/>
  <c r="L832" i="77" s="1"/>
  <c r="O832" i="77" s="1"/>
  <c r="D441" i="78"/>
  <c r="K446" i="77"/>
  <c r="N825" i="77"/>
  <c r="L825" i="77" s="1"/>
  <c r="O825" i="77" s="1"/>
  <c r="D861" i="78"/>
  <c r="K652" i="78"/>
  <c r="N880" i="77"/>
  <c r="L880" i="77" s="1"/>
  <c r="O880" i="77" s="1"/>
  <c r="K776" i="77"/>
  <c r="D770" i="78"/>
  <c r="D804" i="78"/>
  <c r="K808" i="77"/>
  <c r="N896" i="77"/>
  <c r="L896" i="77" s="1"/>
  <c r="O896" i="77" s="1"/>
  <c r="D749" i="78"/>
  <c r="N877" i="77"/>
  <c r="L877" i="77" s="1"/>
  <c r="O877" i="77" s="1"/>
  <c r="K755" i="77"/>
  <c r="K555" i="78"/>
  <c r="D844" i="78"/>
  <c r="D477" i="78"/>
  <c r="K482" i="77"/>
  <c r="N831" i="77"/>
  <c r="L831" i="77" s="1"/>
  <c r="O831" i="77" s="1"/>
  <c r="D809" i="78"/>
  <c r="N897" i="77"/>
  <c r="L897" i="77" s="1"/>
  <c r="O897" i="77" s="1"/>
  <c r="K813" i="77"/>
  <c r="D694" i="78"/>
  <c r="N868" i="77"/>
  <c r="L868" i="77" s="1"/>
  <c r="O868" i="77" s="1"/>
  <c r="K699" i="77"/>
  <c r="K735" i="78"/>
  <c r="D875" i="78"/>
  <c r="K781" i="78"/>
  <c r="D885" i="78"/>
  <c r="D670" i="78"/>
  <c r="K675" i="77"/>
  <c r="N864" i="77"/>
  <c r="L864" i="77" s="1"/>
  <c r="O864" i="77" s="1"/>
  <c r="K459" i="78"/>
  <c r="D828" i="78"/>
  <c r="K714" i="78"/>
  <c r="D872" i="78"/>
  <c r="D779" i="78"/>
  <c r="N883" i="77"/>
  <c r="L883" i="77" s="1"/>
  <c r="O883" i="77" s="1"/>
  <c r="D830" i="78"/>
  <c r="K471" i="78"/>
  <c r="D780" i="78"/>
  <c r="N884" i="77"/>
  <c r="L884" i="77" s="1"/>
  <c r="O884" i="77" s="1"/>
  <c r="D840" i="78"/>
  <c r="K531" i="78"/>
  <c r="M835" i="77"/>
  <c r="L835" i="77" s="1"/>
  <c r="O835" i="77" s="1"/>
  <c r="D97" i="78"/>
  <c r="K102" i="77"/>
  <c r="D525" i="78"/>
  <c r="K530" i="77"/>
  <c r="N839" i="77"/>
  <c r="L839" i="77" s="1"/>
  <c r="O839" i="77" s="1"/>
  <c r="N843" i="77"/>
  <c r="L843" i="77" s="1"/>
  <c r="O843" i="77" s="1"/>
  <c r="D549" i="78"/>
  <c r="K554" i="77"/>
  <c r="D842" i="78"/>
  <c r="K543" i="78"/>
  <c r="D848" i="78"/>
  <c r="K579" i="78"/>
  <c r="D489" i="78"/>
  <c r="K494" i="77"/>
  <c r="N833" i="77"/>
  <c r="L833" i="77" s="1"/>
  <c r="O833" i="77" s="1"/>
  <c r="D822" i="78"/>
  <c r="K423" i="78"/>
  <c r="D859" i="78"/>
  <c r="K640" i="78"/>
  <c r="D863" i="78"/>
  <c r="K664" i="78"/>
  <c r="N829" i="77"/>
  <c r="L829" i="77" s="1"/>
  <c r="O829" i="77" s="1"/>
  <c r="D465" i="78"/>
  <c r="K470" i="77"/>
  <c r="D417" i="78"/>
  <c r="N821" i="77"/>
  <c r="L821" i="77" s="1"/>
  <c r="O821" i="77" s="1"/>
  <c r="K422" i="77"/>
  <c r="D634" i="78"/>
  <c r="N858" i="77"/>
  <c r="L858" i="77" s="1"/>
  <c r="O858" i="77" s="1"/>
  <c r="K639" i="77"/>
  <c r="K447" i="77"/>
  <c r="D826" i="77"/>
  <c r="D799" i="78"/>
  <c r="K803" i="77"/>
  <c r="N895" i="77"/>
  <c r="L895" i="77" s="1"/>
  <c r="O895" i="77" s="1"/>
  <c r="D646" i="78"/>
  <c r="N860" i="77"/>
  <c r="L860" i="77" s="1"/>
  <c r="O860" i="77" s="1"/>
  <c r="K651" i="77"/>
  <c r="K763" i="78"/>
  <c r="D879" i="78"/>
  <c r="D824" i="78"/>
  <c r="K435" i="78"/>
  <c r="D513" i="78"/>
  <c r="N837" i="77"/>
  <c r="L837" i="77" s="1"/>
  <c r="O837" i="77" s="1"/>
  <c r="K518" i="77"/>
  <c r="K782" i="78"/>
  <c r="D886" i="78"/>
  <c r="D878" i="78"/>
  <c r="K756" i="78"/>
  <c r="N893" i="77"/>
  <c r="L893" i="77" s="1"/>
  <c r="O893" i="77" s="1"/>
  <c r="D789" i="78"/>
  <c r="K793" i="77"/>
  <c r="N845" i="77"/>
  <c r="L845" i="77" s="1"/>
  <c r="O845" i="77" s="1"/>
  <c r="K566" i="77"/>
  <c r="D561" i="78"/>
  <c r="D609" i="78" l="1"/>
  <c r="N853" i="77"/>
  <c r="L853" i="77" s="1"/>
  <c r="O853" i="77" s="1"/>
  <c r="K614" i="77"/>
  <c r="D459" i="79"/>
  <c r="N828" i="78"/>
  <c r="L828" i="78" s="1"/>
  <c r="O828" i="78" s="1"/>
  <c r="K464" i="78"/>
  <c r="D652" i="79"/>
  <c r="N861" i="78"/>
  <c r="L861" i="78" s="1"/>
  <c r="O861" i="78" s="1"/>
  <c r="K657" i="78"/>
  <c r="D871" i="78"/>
  <c r="K707" i="78"/>
  <c r="K97" i="78"/>
  <c r="D835" i="78"/>
  <c r="D537" i="78"/>
  <c r="K542" i="77"/>
  <c r="N841" i="77"/>
  <c r="L841" i="77" s="1"/>
  <c r="O841" i="77" s="1"/>
  <c r="D847" i="78"/>
  <c r="K573" i="78"/>
  <c r="D856" i="78"/>
  <c r="K627" i="78"/>
  <c r="D763" i="79"/>
  <c r="N879" i="78"/>
  <c r="L879" i="78" s="1"/>
  <c r="O879" i="78" s="1"/>
  <c r="K769" i="78"/>
  <c r="D833" i="78"/>
  <c r="K489" i="78"/>
  <c r="D531" i="79"/>
  <c r="N840" i="78"/>
  <c r="L840" i="78" s="1"/>
  <c r="O840" i="78" s="1"/>
  <c r="K536" i="78"/>
  <c r="D864" i="78"/>
  <c r="K670" i="78"/>
  <c r="D854" i="78"/>
  <c r="K615" i="78"/>
  <c r="D865" i="78"/>
  <c r="K676" i="78"/>
  <c r="D778" i="79"/>
  <c r="N882" i="78"/>
  <c r="L882" i="78" s="1"/>
  <c r="O882" i="78" s="1"/>
  <c r="D447" i="78"/>
  <c r="K452" i="77"/>
  <c r="N826" i="77"/>
  <c r="L826" i="77" s="1"/>
  <c r="O826" i="77" s="1"/>
  <c r="D873" i="78"/>
  <c r="K721" i="78"/>
  <c r="D858" i="78"/>
  <c r="K634" i="78"/>
  <c r="D838" i="78"/>
  <c r="K519" i="78"/>
  <c r="D435" i="79"/>
  <c r="N824" i="78"/>
  <c r="L824" i="78" s="1"/>
  <c r="O824" i="78" s="1"/>
  <c r="K440" i="78"/>
  <c r="D831" i="78"/>
  <c r="K477" i="78"/>
  <c r="D862" i="78"/>
  <c r="K658" i="78"/>
  <c r="D821" i="78"/>
  <c r="K417" i="78"/>
  <c r="D781" i="79"/>
  <c r="N885" i="78"/>
  <c r="L885" i="78" s="1"/>
  <c r="O885" i="78" s="1"/>
  <c r="D777" i="79"/>
  <c r="N881" i="78"/>
  <c r="L881" i="78" s="1"/>
  <c r="O881" i="78" s="1"/>
  <c r="D867" i="78"/>
  <c r="K688" i="78"/>
  <c r="D682" i="79"/>
  <c r="N866" i="78"/>
  <c r="L866" i="78" s="1"/>
  <c r="O866" i="78" s="1"/>
  <c r="K687" i="78"/>
  <c r="N848" i="78"/>
  <c r="L848" i="78" s="1"/>
  <c r="O848" i="78" s="1"/>
  <c r="D579" i="79"/>
  <c r="K584" i="78"/>
  <c r="D555" i="79"/>
  <c r="K560" i="78"/>
  <c r="N844" i="78"/>
  <c r="L844" i="78" s="1"/>
  <c r="O844" i="78" s="1"/>
  <c r="D825" i="78"/>
  <c r="K441" i="78"/>
  <c r="D893" i="78"/>
  <c r="K789" i="78"/>
  <c r="D860" i="78"/>
  <c r="K646" i="78"/>
  <c r="D543" i="79"/>
  <c r="N842" i="78"/>
  <c r="L842" i="78" s="1"/>
  <c r="O842" i="78" s="1"/>
  <c r="K548" i="78"/>
  <c r="K780" i="78"/>
  <c r="D884" i="78"/>
  <c r="D453" i="78"/>
  <c r="N827" i="77"/>
  <c r="L827" i="77" s="1"/>
  <c r="O827" i="77" s="1"/>
  <c r="K458" i="77"/>
  <c r="D839" i="78"/>
  <c r="K525" i="78"/>
  <c r="D756" i="79"/>
  <c r="K762" i="78"/>
  <c r="N878" i="78"/>
  <c r="L878" i="78" s="1"/>
  <c r="O878" i="78" s="1"/>
  <c r="K465" i="78"/>
  <c r="D829" i="78"/>
  <c r="D471" i="79"/>
  <c r="K476" i="78"/>
  <c r="N830" i="78"/>
  <c r="L830" i="78" s="1"/>
  <c r="O830" i="78" s="1"/>
  <c r="D735" i="79"/>
  <c r="N875" i="78"/>
  <c r="L875" i="78" s="1"/>
  <c r="O875" i="78" s="1"/>
  <c r="K741" i="78"/>
  <c r="D877" i="78"/>
  <c r="K749" i="78"/>
  <c r="D832" i="78"/>
  <c r="K483" i="78"/>
  <c r="D852" i="78"/>
  <c r="K603" i="78"/>
  <c r="K501" i="79"/>
  <c r="D495" i="79"/>
  <c r="N834" i="78"/>
  <c r="L834" i="78" s="1"/>
  <c r="O834" i="78" s="1"/>
  <c r="K500" i="78"/>
  <c r="D869" i="78"/>
  <c r="K700" i="78"/>
  <c r="D876" i="78"/>
  <c r="K742" i="78"/>
  <c r="D837" i="78"/>
  <c r="K513" i="78"/>
  <c r="D423" i="79"/>
  <c r="N822" i="78"/>
  <c r="L822" i="78" s="1"/>
  <c r="O822" i="78" s="1"/>
  <c r="K428" i="78"/>
  <c r="D591" i="79"/>
  <c r="N850" i="78"/>
  <c r="L850" i="78" s="1"/>
  <c r="O850" i="78" s="1"/>
  <c r="K596" i="78"/>
  <c r="D845" i="78"/>
  <c r="D566" i="78"/>
  <c r="K561" i="78"/>
  <c r="N863" i="78"/>
  <c r="L863" i="78" s="1"/>
  <c r="O863" i="78" s="1"/>
  <c r="K669" i="78"/>
  <c r="D664" i="79"/>
  <c r="D597" i="78"/>
  <c r="N851" i="77"/>
  <c r="L851" i="77" s="1"/>
  <c r="O851" i="77" s="1"/>
  <c r="K602" i="77"/>
  <c r="D897" i="78"/>
  <c r="K809" i="78"/>
  <c r="D895" i="78"/>
  <c r="K799" i="78"/>
  <c r="K549" i="78"/>
  <c r="D843" i="78"/>
  <c r="D782" i="79"/>
  <c r="N886" i="78"/>
  <c r="L886" i="78" s="1"/>
  <c r="O886" i="78" s="1"/>
  <c r="D883" i="78"/>
  <c r="K779" i="78"/>
  <c r="D868" i="78"/>
  <c r="K694" i="78"/>
  <c r="D896" i="78"/>
  <c r="K804" i="78"/>
  <c r="D567" i="79"/>
  <c r="K572" i="78"/>
  <c r="N846" i="78"/>
  <c r="L846" i="78" s="1"/>
  <c r="O846" i="78" s="1"/>
  <c r="D728" i="79"/>
  <c r="N874" i="78"/>
  <c r="L874" i="78" s="1"/>
  <c r="O874" i="78" s="1"/>
  <c r="K734" i="78"/>
  <c r="K585" i="78"/>
  <c r="D849" i="78"/>
  <c r="K770" i="78"/>
  <c r="D880" i="78"/>
  <c r="D894" i="78"/>
  <c r="K794" i="78"/>
  <c r="N836" i="77"/>
  <c r="L836" i="77" s="1"/>
  <c r="O836" i="77" s="1"/>
  <c r="D507" i="78"/>
  <c r="K512" i="77"/>
  <c r="N859" i="78"/>
  <c r="L859" i="78" s="1"/>
  <c r="O859" i="78" s="1"/>
  <c r="D640" i="79"/>
  <c r="K645" i="78"/>
  <c r="N872" i="78"/>
  <c r="L872" i="78" s="1"/>
  <c r="O872" i="78" s="1"/>
  <c r="D714" i="79"/>
  <c r="K720" i="78"/>
  <c r="D621" i="79"/>
  <c r="N855" i="78"/>
  <c r="L855" i="78" s="1"/>
  <c r="O855" i="78" s="1"/>
  <c r="K626" i="78"/>
  <c r="K429" i="78"/>
  <c r="D823" i="78"/>
  <c r="D783" i="79"/>
  <c r="N887" i="78"/>
  <c r="L887" i="78" s="1"/>
  <c r="O887" i="78" s="1"/>
  <c r="D853" i="78" l="1"/>
  <c r="K609" i="78"/>
  <c r="D878" i="79"/>
  <c r="K756" i="79"/>
  <c r="N864" i="78"/>
  <c r="L864" i="78" s="1"/>
  <c r="O864" i="78" s="1"/>
  <c r="D670" i="79"/>
  <c r="K675" i="78"/>
  <c r="D634" i="79"/>
  <c r="N858" i="78"/>
  <c r="L858" i="78" s="1"/>
  <c r="O858" i="78" s="1"/>
  <c r="K639" i="78"/>
  <c r="D441" i="79"/>
  <c r="N825" i="78"/>
  <c r="L825" i="78" s="1"/>
  <c r="O825" i="78" s="1"/>
  <c r="K446" i="78"/>
  <c r="D881" i="79"/>
  <c r="K777" i="79"/>
  <c r="D770" i="79"/>
  <c r="N880" i="78"/>
  <c r="L880" i="78" s="1"/>
  <c r="O880" i="78" s="1"/>
  <c r="K776" i="78"/>
  <c r="D851" i="78"/>
  <c r="K597" i="78"/>
  <c r="D749" i="79"/>
  <c r="N877" i="78"/>
  <c r="L877" i="78" s="1"/>
  <c r="O877" i="78" s="1"/>
  <c r="K755" i="78"/>
  <c r="D841" i="78"/>
  <c r="K537" i="78"/>
  <c r="D885" i="79"/>
  <c r="K781" i="79"/>
  <c r="N873" i="78"/>
  <c r="L873" i="78" s="1"/>
  <c r="O873" i="78" s="1"/>
  <c r="D721" i="79"/>
  <c r="K727" i="78"/>
  <c r="D483" i="79"/>
  <c r="N832" i="78"/>
  <c r="L832" i="78" s="1"/>
  <c r="O832" i="78" s="1"/>
  <c r="K488" i="78"/>
  <c r="D513" i="79"/>
  <c r="K518" i="78"/>
  <c r="N837" i="78"/>
  <c r="L837" i="78" s="1"/>
  <c r="O837" i="78" s="1"/>
  <c r="N821" i="78"/>
  <c r="L821" i="78" s="1"/>
  <c r="O821" i="78" s="1"/>
  <c r="D417" i="79"/>
  <c r="K422" i="78"/>
  <c r="K531" i="79"/>
  <c r="D840" i="79"/>
  <c r="D97" i="79"/>
  <c r="K102" i="78"/>
  <c r="M835" i="78"/>
  <c r="L835" i="78" s="1"/>
  <c r="O835" i="78" s="1"/>
  <c r="N871" i="78"/>
  <c r="L871" i="78" s="1"/>
  <c r="O871" i="78" s="1"/>
  <c r="D707" i="79"/>
  <c r="K713" i="78"/>
  <c r="D794" i="79"/>
  <c r="K798" i="78"/>
  <c r="N894" i="78"/>
  <c r="L894" i="78" s="1"/>
  <c r="O894" i="78" s="1"/>
  <c r="D872" i="79"/>
  <c r="K714" i="79"/>
  <c r="D827" i="78"/>
  <c r="K453" i="78"/>
  <c r="K735" i="79"/>
  <c r="D875" i="79"/>
  <c r="N862" i="78"/>
  <c r="L862" i="78" s="1"/>
  <c r="O862" i="78" s="1"/>
  <c r="D658" i="79"/>
  <c r="K663" i="78"/>
  <c r="D863" i="79"/>
  <c r="K664" i="79"/>
  <c r="D874" i="79"/>
  <c r="K728" i="79"/>
  <c r="D886" i="79"/>
  <c r="K782" i="79"/>
  <c r="D780" i="79"/>
  <c r="N884" i="78"/>
  <c r="L884" i="78" s="1"/>
  <c r="O884" i="78" s="1"/>
  <c r="K579" i="79"/>
  <c r="D848" i="79"/>
  <c r="D826" i="78"/>
  <c r="K447" i="78"/>
  <c r="N868" i="78"/>
  <c r="L868" i="78" s="1"/>
  <c r="O868" i="78" s="1"/>
  <c r="D694" i="79"/>
  <c r="K699" i="78"/>
  <c r="D789" i="79"/>
  <c r="N893" i="78"/>
  <c r="L893" i="78" s="1"/>
  <c r="O893" i="78" s="1"/>
  <c r="K793" i="78"/>
  <c r="D519" i="79"/>
  <c r="K524" i="78"/>
  <c r="N838" i="78"/>
  <c r="L838" i="78" s="1"/>
  <c r="O838" i="78" s="1"/>
  <c r="N823" i="78"/>
  <c r="L823" i="78" s="1"/>
  <c r="O823" i="78" s="1"/>
  <c r="K434" i="78"/>
  <c r="D429" i="79"/>
  <c r="D525" i="79"/>
  <c r="K530" i="78"/>
  <c r="N839" i="78"/>
  <c r="L839" i="78" s="1"/>
  <c r="O839" i="78" s="1"/>
  <c r="D700" i="79"/>
  <c r="N869" i="78"/>
  <c r="L869" i="78" s="1"/>
  <c r="O869" i="78" s="1"/>
  <c r="K705" i="78"/>
  <c r="D844" i="79"/>
  <c r="K555" i="79"/>
  <c r="D859" i="79"/>
  <c r="K640" i="79"/>
  <c r="D477" i="79"/>
  <c r="K482" i="78"/>
  <c r="N831" i="78"/>
  <c r="L831" i="78" s="1"/>
  <c r="O831" i="78" s="1"/>
  <c r="N843" i="78"/>
  <c r="L843" i="78" s="1"/>
  <c r="O843" i="78" s="1"/>
  <c r="D549" i="79"/>
  <c r="K554" i="78"/>
  <c r="D834" i="79"/>
  <c r="K495" i="79"/>
  <c r="D830" i="79"/>
  <c r="K471" i="79"/>
  <c r="K778" i="79"/>
  <c r="D882" i="79"/>
  <c r="D879" i="79"/>
  <c r="K763" i="79"/>
  <c r="K652" i="79"/>
  <c r="D861" i="79"/>
  <c r="D799" i="79"/>
  <c r="K803" i="78"/>
  <c r="N895" i="78"/>
  <c r="L895" i="78" s="1"/>
  <c r="O895" i="78" s="1"/>
  <c r="D676" i="79"/>
  <c r="N865" i="78"/>
  <c r="L865" i="78" s="1"/>
  <c r="O865" i="78" s="1"/>
  <c r="K681" i="78"/>
  <c r="N856" i="78"/>
  <c r="L856" i="78" s="1"/>
  <c r="O856" i="78" s="1"/>
  <c r="D627" i="79"/>
  <c r="K632" i="78"/>
  <c r="D822" i="79"/>
  <c r="K423" i="79"/>
  <c r="D779" i="79"/>
  <c r="N883" i="78"/>
  <c r="L883" i="78" s="1"/>
  <c r="O883" i="78" s="1"/>
  <c r="K748" i="78"/>
  <c r="D742" i="79"/>
  <c r="N876" i="78"/>
  <c r="L876" i="78" s="1"/>
  <c r="O876" i="78" s="1"/>
  <c r="N849" i="78"/>
  <c r="L849" i="78" s="1"/>
  <c r="O849" i="78" s="1"/>
  <c r="D585" i="79"/>
  <c r="K590" i="78"/>
  <c r="D489" i="79"/>
  <c r="N833" i="78"/>
  <c r="L833" i="78" s="1"/>
  <c r="O833" i="78" s="1"/>
  <c r="K494" i="78"/>
  <c r="D846" i="79"/>
  <c r="D572" i="79"/>
  <c r="K567" i="79"/>
  <c r="D836" i="78"/>
  <c r="K507" i="78"/>
  <c r="D804" i="79"/>
  <c r="N896" i="78"/>
  <c r="L896" i="78" s="1"/>
  <c r="O896" i="78" s="1"/>
  <c r="K808" i="78"/>
  <c r="D501" i="80"/>
  <c r="N835" i="79"/>
  <c r="K506" i="79"/>
  <c r="N829" i="78"/>
  <c r="L829" i="78" s="1"/>
  <c r="O829" i="78" s="1"/>
  <c r="D465" i="79"/>
  <c r="K470" i="78"/>
  <c r="D646" i="79"/>
  <c r="N860" i="78"/>
  <c r="L860" i="78" s="1"/>
  <c r="O860" i="78" s="1"/>
  <c r="K651" i="78"/>
  <c r="K682" i="79"/>
  <c r="D866" i="79"/>
  <c r="D855" i="79"/>
  <c r="K621" i="79"/>
  <c r="D561" i="79"/>
  <c r="K566" i="78"/>
  <c r="N845" i="78"/>
  <c r="L845" i="78" s="1"/>
  <c r="O845" i="78" s="1"/>
  <c r="D842" i="79"/>
  <c r="K543" i="79"/>
  <c r="K591" i="79"/>
  <c r="D850" i="79"/>
  <c r="D887" i="79"/>
  <c r="K783" i="79"/>
  <c r="D809" i="79"/>
  <c r="K813" i="78"/>
  <c r="N897" i="78"/>
  <c r="L897" i="78" s="1"/>
  <c r="O897" i="78" s="1"/>
  <c r="D603" i="79"/>
  <c r="N852" i="78"/>
  <c r="L852" i="78" s="1"/>
  <c r="O852" i="78" s="1"/>
  <c r="K608" i="78"/>
  <c r="D688" i="79"/>
  <c r="N867" i="78"/>
  <c r="L867" i="78" s="1"/>
  <c r="O867" i="78" s="1"/>
  <c r="K693" i="78"/>
  <c r="K435" i="79"/>
  <c r="D824" i="79"/>
  <c r="D615" i="79"/>
  <c r="K620" i="78"/>
  <c r="N854" i="78"/>
  <c r="L854" i="78" s="1"/>
  <c r="O854" i="78" s="1"/>
  <c r="D573" i="79"/>
  <c r="K578" i="78"/>
  <c r="N847" i="78"/>
  <c r="L847" i="78" s="1"/>
  <c r="O847" i="78" s="1"/>
  <c r="D828" i="79"/>
  <c r="K459" i="79"/>
  <c r="K614" i="78" l="1"/>
  <c r="N853" i="78"/>
  <c r="L853" i="78" s="1"/>
  <c r="O853" i="78" s="1"/>
  <c r="D609" i="79"/>
  <c r="K501" i="80"/>
  <c r="K658" i="79"/>
  <c r="D862" i="79"/>
  <c r="K770" i="79"/>
  <c r="D880" i="79"/>
  <c r="D566" i="79"/>
  <c r="D845" i="79"/>
  <c r="K561" i="79"/>
  <c r="D447" i="79"/>
  <c r="N826" i="78"/>
  <c r="L826" i="78" s="1"/>
  <c r="O826" i="78" s="1"/>
  <c r="K452" i="78"/>
  <c r="D873" i="79"/>
  <c r="K721" i="79"/>
  <c r="D777" i="80"/>
  <c r="N881" i="79"/>
  <c r="L881" i="79" s="1"/>
  <c r="O881" i="79" s="1"/>
  <c r="D839" i="79"/>
  <c r="K525" i="79"/>
  <c r="K97" i="79"/>
  <c r="D835" i="79"/>
  <c r="N828" i="79"/>
  <c r="L828" i="79" s="1"/>
  <c r="O828" i="79" s="1"/>
  <c r="D459" i="80"/>
  <c r="K464" i="79"/>
  <c r="D876" i="79"/>
  <c r="K742" i="79"/>
  <c r="K429" i="79"/>
  <c r="D823" i="79"/>
  <c r="D735" i="80"/>
  <c r="N875" i="79"/>
  <c r="L875" i="79" s="1"/>
  <c r="O875" i="79" s="1"/>
  <c r="K741" i="79"/>
  <c r="D781" i="80"/>
  <c r="N885" i="79"/>
  <c r="L885" i="79" s="1"/>
  <c r="O885" i="79" s="1"/>
  <c r="D825" i="79"/>
  <c r="K441" i="79"/>
  <c r="K603" i="79"/>
  <c r="D852" i="79"/>
  <c r="D884" i="79"/>
  <c r="K780" i="79"/>
  <c r="D714" i="80"/>
  <c r="K720" i="79"/>
  <c r="N872" i="79"/>
  <c r="L872" i="79" s="1"/>
  <c r="O872" i="79" s="1"/>
  <c r="K417" i="79"/>
  <c r="D821" i="79"/>
  <c r="D640" i="80"/>
  <c r="N859" i="79"/>
  <c r="L859" i="79" s="1"/>
  <c r="O859" i="79" s="1"/>
  <c r="K645" i="79"/>
  <c r="D782" i="80"/>
  <c r="N886" i="79"/>
  <c r="L886" i="79" s="1"/>
  <c r="O886" i="79" s="1"/>
  <c r="D895" i="79"/>
  <c r="K799" i="79"/>
  <c r="K804" i="79"/>
  <c r="D896" i="79"/>
  <c r="N827" i="78"/>
  <c r="L827" i="78" s="1"/>
  <c r="O827" i="78" s="1"/>
  <c r="D453" i="79"/>
  <c r="K458" i="78"/>
  <c r="D831" i="79"/>
  <c r="K477" i="79"/>
  <c r="D860" i="79"/>
  <c r="K646" i="79"/>
  <c r="K519" i="79"/>
  <c r="D838" i="79"/>
  <c r="D858" i="79"/>
  <c r="K634" i="79"/>
  <c r="D883" i="79"/>
  <c r="K779" i="79"/>
  <c r="D783" i="80"/>
  <c r="N887" i="79"/>
  <c r="L887" i="79" s="1"/>
  <c r="O887" i="79" s="1"/>
  <c r="D763" i="80"/>
  <c r="N879" i="79"/>
  <c r="L879" i="79" s="1"/>
  <c r="O879" i="79" s="1"/>
  <c r="K769" i="79"/>
  <c r="D856" i="79"/>
  <c r="K627" i="79"/>
  <c r="N844" i="79"/>
  <c r="L844" i="79" s="1"/>
  <c r="O844" i="79" s="1"/>
  <c r="D555" i="80"/>
  <c r="K560" i="79"/>
  <c r="N874" i="79"/>
  <c r="L874" i="79" s="1"/>
  <c r="O874" i="79" s="1"/>
  <c r="D728" i="80"/>
  <c r="K734" i="79"/>
  <c r="D877" i="79"/>
  <c r="K749" i="79"/>
  <c r="K688" i="79"/>
  <c r="D867" i="79"/>
  <c r="D682" i="80"/>
  <c r="K687" i="79"/>
  <c r="N866" i="79"/>
  <c r="L866" i="79" s="1"/>
  <c r="O866" i="79" s="1"/>
  <c r="D847" i="79"/>
  <c r="K573" i="79"/>
  <c r="N846" i="79"/>
  <c r="L846" i="79" s="1"/>
  <c r="O846" i="79" s="1"/>
  <c r="K572" i="79"/>
  <c r="D567" i="80"/>
  <c r="D423" i="80"/>
  <c r="N822" i="79"/>
  <c r="L822" i="79" s="1"/>
  <c r="O822" i="79" s="1"/>
  <c r="K428" i="79"/>
  <c r="D778" i="80"/>
  <c r="N882" i="79"/>
  <c r="L882" i="79" s="1"/>
  <c r="O882" i="79" s="1"/>
  <c r="D894" i="79"/>
  <c r="K794" i="79"/>
  <c r="D837" i="79"/>
  <c r="K513" i="79"/>
  <c r="D597" i="79"/>
  <c r="N851" i="78"/>
  <c r="L851" i="78" s="1"/>
  <c r="O851" i="78" s="1"/>
  <c r="K602" i="78"/>
  <c r="K670" i="79"/>
  <c r="D864" i="79"/>
  <c r="D652" i="80"/>
  <c r="K657" i="79"/>
  <c r="N861" i="79"/>
  <c r="L861" i="79" s="1"/>
  <c r="O861" i="79" s="1"/>
  <c r="D833" i="79"/>
  <c r="K489" i="79"/>
  <c r="D471" i="80"/>
  <c r="N830" i="79"/>
  <c r="L830" i="79" s="1"/>
  <c r="O830" i="79" s="1"/>
  <c r="K476" i="79"/>
  <c r="D893" i="79"/>
  <c r="K789" i="79"/>
  <c r="D664" i="80"/>
  <c r="N863" i="79"/>
  <c r="L863" i="79" s="1"/>
  <c r="O863" i="79" s="1"/>
  <c r="K669" i="79"/>
  <c r="D621" i="80"/>
  <c r="K626" i="79"/>
  <c r="N855" i="79"/>
  <c r="L855" i="79" s="1"/>
  <c r="O855" i="79" s="1"/>
  <c r="D579" i="80"/>
  <c r="K584" i="79"/>
  <c r="N848" i="79"/>
  <c r="L848" i="79" s="1"/>
  <c r="O848" i="79" s="1"/>
  <c r="D537" i="79"/>
  <c r="N841" i="78"/>
  <c r="L841" i="78" s="1"/>
  <c r="O841" i="78" s="1"/>
  <c r="K542" i="78"/>
  <c r="K809" i="79"/>
  <c r="D897" i="79"/>
  <c r="K465" i="79"/>
  <c r="D829" i="79"/>
  <c r="D435" i="80"/>
  <c r="K440" i="79"/>
  <c r="N824" i="79"/>
  <c r="L824" i="79" s="1"/>
  <c r="O824" i="79" s="1"/>
  <c r="D543" i="80"/>
  <c r="K548" i="79"/>
  <c r="N842" i="79"/>
  <c r="L842" i="79" s="1"/>
  <c r="O842" i="79" s="1"/>
  <c r="D871" i="79"/>
  <c r="K707" i="79"/>
  <c r="D756" i="80"/>
  <c r="K762" i="79"/>
  <c r="N878" i="79"/>
  <c r="L878" i="79" s="1"/>
  <c r="O878" i="79" s="1"/>
  <c r="K549" i="79"/>
  <c r="D843" i="79"/>
  <c r="N836" i="78"/>
  <c r="L836" i="78" s="1"/>
  <c r="O836" i="78" s="1"/>
  <c r="D507" i="79"/>
  <c r="K512" i="78"/>
  <c r="D531" i="80"/>
  <c r="K536" i="79"/>
  <c r="N840" i="79"/>
  <c r="L840" i="79" s="1"/>
  <c r="O840" i="79" s="1"/>
  <c r="K615" i="79"/>
  <c r="D854" i="79"/>
  <c r="N850" i="79"/>
  <c r="L850" i="79" s="1"/>
  <c r="O850" i="79" s="1"/>
  <c r="D591" i="80"/>
  <c r="K596" i="79"/>
  <c r="D849" i="79"/>
  <c r="K585" i="79"/>
  <c r="K676" i="79"/>
  <c r="D865" i="79"/>
  <c r="D495" i="80"/>
  <c r="K500" i="79"/>
  <c r="N834" i="79"/>
  <c r="L834" i="79" s="1"/>
  <c r="O834" i="79" s="1"/>
  <c r="D869" i="79"/>
  <c r="K700" i="79"/>
  <c r="D868" i="79"/>
  <c r="K694" i="79"/>
  <c r="K483" i="79"/>
  <c r="D832" i="79"/>
  <c r="D853" i="79" l="1"/>
  <c r="K609" i="79"/>
  <c r="D742" i="80"/>
  <c r="K748" i="79"/>
  <c r="N876" i="79"/>
  <c r="L876" i="79" s="1"/>
  <c r="O876" i="79" s="1"/>
  <c r="D489" i="80"/>
  <c r="N833" i="79"/>
  <c r="L833" i="79" s="1"/>
  <c r="O833" i="79" s="1"/>
  <c r="K494" i="79"/>
  <c r="D780" i="80"/>
  <c r="N884" i="79"/>
  <c r="L884" i="79" s="1"/>
  <c r="O884" i="79" s="1"/>
  <c r="K728" i="80"/>
  <c r="D874" i="80"/>
  <c r="D634" i="80"/>
  <c r="N858" i="79"/>
  <c r="L858" i="79" s="1"/>
  <c r="O858" i="79" s="1"/>
  <c r="K639" i="79"/>
  <c r="D603" i="80"/>
  <c r="N852" i="79"/>
  <c r="L852" i="79" s="1"/>
  <c r="O852" i="79" s="1"/>
  <c r="K608" i="79"/>
  <c r="D826" i="79"/>
  <c r="K447" i="79"/>
  <c r="D749" i="80"/>
  <c r="N877" i="79"/>
  <c r="L877" i="79" s="1"/>
  <c r="O877" i="79" s="1"/>
  <c r="K755" i="79"/>
  <c r="D848" i="80"/>
  <c r="K579" i="80"/>
  <c r="D840" i="80"/>
  <c r="K531" i="80"/>
  <c r="D572" i="80"/>
  <c r="K567" i="80"/>
  <c r="D846" i="80"/>
  <c r="D441" i="80"/>
  <c r="N825" i="79"/>
  <c r="L825" i="79" s="1"/>
  <c r="O825" i="79" s="1"/>
  <c r="K446" i="79"/>
  <c r="D561" i="80"/>
  <c r="N845" i="79"/>
  <c r="L845" i="79" s="1"/>
  <c r="O845" i="79" s="1"/>
  <c r="K566" i="79"/>
  <c r="K782" i="80"/>
  <c r="D886" i="80"/>
  <c r="K459" i="80"/>
  <c r="D828" i="80"/>
  <c r="D694" i="80"/>
  <c r="N868" i="79"/>
  <c r="L868" i="79" s="1"/>
  <c r="O868" i="79" s="1"/>
  <c r="K699" i="79"/>
  <c r="D804" i="80"/>
  <c r="N896" i="79"/>
  <c r="L896" i="79" s="1"/>
  <c r="O896" i="79" s="1"/>
  <c r="K808" i="79"/>
  <c r="D844" i="80"/>
  <c r="K555" i="80"/>
  <c r="D519" i="80"/>
  <c r="K524" i="79"/>
  <c r="N838" i="79"/>
  <c r="L838" i="79" s="1"/>
  <c r="O838" i="79" s="1"/>
  <c r="D887" i="80"/>
  <c r="K783" i="80"/>
  <c r="D842" i="80"/>
  <c r="K543" i="80"/>
  <c r="D855" i="80"/>
  <c r="K621" i="80"/>
  <c r="K578" i="79"/>
  <c r="D573" i="80"/>
  <c r="N847" i="79"/>
  <c r="L847" i="79" s="1"/>
  <c r="O847" i="79" s="1"/>
  <c r="D646" i="80"/>
  <c r="K651" i="79"/>
  <c r="N860" i="79"/>
  <c r="L860" i="79" s="1"/>
  <c r="O860" i="79" s="1"/>
  <c r="K781" i="80"/>
  <c r="D885" i="80"/>
  <c r="N865" i="79"/>
  <c r="L865" i="79" s="1"/>
  <c r="O865" i="79" s="1"/>
  <c r="D676" i="80"/>
  <c r="K681" i="79"/>
  <c r="D465" i="80"/>
  <c r="N829" i="79"/>
  <c r="L829" i="79" s="1"/>
  <c r="O829" i="79" s="1"/>
  <c r="K470" i="79"/>
  <c r="D585" i="80"/>
  <c r="N849" i="79"/>
  <c r="L849" i="79" s="1"/>
  <c r="O849" i="79" s="1"/>
  <c r="K590" i="79"/>
  <c r="D549" i="80"/>
  <c r="N843" i="79"/>
  <c r="L843" i="79" s="1"/>
  <c r="O843" i="79" s="1"/>
  <c r="K554" i="79"/>
  <c r="D789" i="80"/>
  <c r="K793" i="79"/>
  <c r="N893" i="79"/>
  <c r="L893" i="79" s="1"/>
  <c r="O893" i="79" s="1"/>
  <c r="K597" i="79"/>
  <c r="D851" i="79"/>
  <c r="D627" i="80"/>
  <c r="N856" i="79"/>
  <c r="L856" i="79" s="1"/>
  <c r="O856" i="79" s="1"/>
  <c r="K632" i="79"/>
  <c r="D859" i="80"/>
  <c r="K640" i="80"/>
  <c r="D97" i="80"/>
  <c r="M835" i="79"/>
  <c r="L835" i="79" s="1"/>
  <c r="O835" i="79" s="1"/>
  <c r="K102" i="79"/>
  <c r="D770" i="80"/>
  <c r="K776" i="79"/>
  <c r="N880" i="79"/>
  <c r="L880" i="79" s="1"/>
  <c r="O880" i="79" s="1"/>
  <c r="K778" i="80"/>
  <c r="D882" i="80"/>
  <c r="D700" i="80"/>
  <c r="K705" i="79"/>
  <c r="N869" i="79"/>
  <c r="L869" i="79" s="1"/>
  <c r="O869" i="79" s="1"/>
  <c r="D799" i="80"/>
  <c r="K803" i="79"/>
  <c r="N895" i="79"/>
  <c r="L895" i="79" s="1"/>
  <c r="O895" i="79" s="1"/>
  <c r="D822" i="80"/>
  <c r="K423" i="80"/>
  <c r="D863" i="80"/>
  <c r="K664" i="80"/>
  <c r="D809" i="80"/>
  <c r="K813" i="79"/>
  <c r="N897" i="79"/>
  <c r="L897" i="79" s="1"/>
  <c r="O897" i="79" s="1"/>
  <c r="D513" i="80"/>
  <c r="N837" i="79"/>
  <c r="L837" i="79" s="1"/>
  <c r="O837" i="79" s="1"/>
  <c r="K518" i="79"/>
  <c r="D477" i="80"/>
  <c r="K482" i="79"/>
  <c r="N831" i="79"/>
  <c r="L831" i="79" s="1"/>
  <c r="O831" i="79" s="1"/>
  <c r="K530" i="79"/>
  <c r="D525" i="80"/>
  <c r="N839" i="79"/>
  <c r="L839" i="79" s="1"/>
  <c r="O839" i="79" s="1"/>
  <c r="K693" i="79"/>
  <c r="N867" i="79"/>
  <c r="L867" i="79" s="1"/>
  <c r="O867" i="79" s="1"/>
  <c r="D688" i="80"/>
  <c r="D721" i="80"/>
  <c r="K727" i="79"/>
  <c r="N873" i="79"/>
  <c r="L873" i="79" s="1"/>
  <c r="O873" i="79" s="1"/>
  <c r="D779" i="80"/>
  <c r="N883" i="79"/>
  <c r="L883" i="79" s="1"/>
  <c r="O883" i="79" s="1"/>
  <c r="D861" i="80"/>
  <c r="K652" i="80"/>
  <c r="D834" i="80"/>
  <c r="K495" i="80"/>
  <c r="K507" i="79"/>
  <c r="D836" i="79"/>
  <c r="D670" i="80"/>
  <c r="N864" i="79"/>
  <c r="L864" i="79" s="1"/>
  <c r="O864" i="79" s="1"/>
  <c r="K675" i="79"/>
  <c r="D417" i="80"/>
  <c r="N821" i="79"/>
  <c r="L821" i="79" s="1"/>
  <c r="O821" i="79" s="1"/>
  <c r="K422" i="79"/>
  <c r="K735" i="80"/>
  <c r="D875" i="80"/>
  <c r="D658" i="80"/>
  <c r="K663" i="79"/>
  <c r="N862" i="79"/>
  <c r="L862" i="79" s="1"/>
  <c r="O862" i="79" s="1"/>
  <c r="D866" i="80"/>
  <c r="K682" i="80"/>
  <c r="D872" i="80"/>
  <c r="K714" i="80"/>
  <c r="K620" i="79"/>
  <c r="D615" i="80"/>
  <c r="N854" i="79"/>
  <c r="L854" i="79" s="1"/>
  <c r="O854" i="79" s="1"/>
  <c r="D824" i="80"/>
  <c r="K435" i="80"/>
  <c r="K591" i="80"/>
  <c r="D850" i="80"/>
  <c r="K756" i="80"/>
  <c r="D878" i="80"/>
  <c r="D794" i="80"/>
  <c r="N894" i="79"/>
  <c r="L894" i="79" s="1"/>
  <c r="O894" i="79" s="1"/>
  <c r="K798" i="79"/>
  <c r="K488" i="79"/>
  <c r="D483" i="80"/>
  <c r="N832" i="79"/>
  <c r="L832" i="79" s="1"/>
  <c r="O832" i="79" s="1"/>
  <c r="D707" i="80"/>
  <c r="K713" i="79"/>
  <c r="N871" i="79"/>
  <c r="L871" i="79" s="1"/>
  <c r="O871" i="79" s="1"/>
  <c r="D841" i="79"/>
  <c r="K537" i="79"/>
  <c r="K471" i="80"/>
  <c r="D830" i="80"/>
  <c r="K763" i="80"/>
  <c r="D879" i="80"/>
  <c r="K453" i="79"/>
  <c r="D827" i="79"/>
  <c r="D429" i="80"/>
  <c r="K434" i="79"/>
  <c r="N823" i="79"/>
  <c r="L823" i="79" s="1"/>
  <c r="O823" i="79" s="1"/>
  <c r="K777" i="80"/>
  <c r="D881" i="80"/>
  <c r="N835" i="80"/>
  <c r="D501" i="81"/>
  <c r="K506" i="80"/>
  <c r="N853" i="79" l="1"/>
  <c r="L853" i="79" s="1"/>
  <c r="O853" i="79" s="1"/>
  <c r="K614" i="79"/>
  <c r="D609" i="80"/>
  <c r="K603" i="80"/>
  <c r="D852" i="80"/>
  <c r="D471" i="81"/>
  <c r="N830" i="80"/>
  <c r="L830" i="80" s="1"/>
  <c r="O830" i="80" s="1"/>
  <c r="K476" i="80"/>
  <c r="K627" i="80"/>
  <c r="D856" i="80"/>
  <c r="D829" i="80"/>
  <c r="K465" i="80"/>
  <c r="D621" i="81"/>
  <c r="K626" i="80"/>
  <c r="N855" i="80"/>
  <c r="L855" i="80" s="1"/>
  <c r="O855" i="80" s="1"/>
  <c r="D567" i="81"/>
  <c r="N846" i="80"/>
  <c r="L846" i="80" s="1"/>
  <c r="O846" i="80" s="1"/>
  <c r="K572" i="80"/>
  <c r="D537" i="80"/>
  <c r="K542" i="79"/>
  <c r="N841" i="79"/>
  <c r="L841" i="79" s="1"/>
  <c r="O841" i="79" s="1"/>
  <c r="K700" i="80"/>
  <c r="D869" i="80"/>
  <c r="D837" i="80"/>
  <c r="K513" i="80"/>
  <c r="N851" i="79"/>
  <c r="L851" i="79" s="1"/>
  <c r="O851" i="79" s="1"/>
  <c r="K602" i="79"/>
  <c r="D597" i="80"/>
  <c r="D865" i="80"/>
  <c r="K676" i="80"/>
  <c r="D543" i="81"/>
  <c r="N842" i="80"/>
  <c r="L842" i="80" s="1"/>
  <c r="O842" i="80" s="1"/>
  <c r="K548" i="80"/>
  <c r="D868" i="80"/>
  <c r="K694" i="80"/>
  <c r="D531" i="81"/>
  <c r="N840" i="80"/>
  <c r="L840" i="80" s="1"/>
  <c r="O840" i="80" s="1"/>
  <c r="K536" i="80"/>
  <c r="K634" i="80"/>
  <c r="D858" i="80"/>
  <c r="N824" i="80"/>
  <c r="L824" i="80" s="1"/>
  <c r="O824" i="80" s="1"/>
  <c r="D435" i="81"/>
  <c r="K440" i="80"/>
  <c r="D778" i="81"/>
  <c r="N882" i="80"/>
  <c r="L882" i="80" s="1"/>
  <c r="O882" i="80" s="1"/>
  <c r="K417" i="80"/>
  <c r="D821" i="80"/>
  <c r="D873" i="80"/>
  <c r="K721" i="80"/>
  <c r="D783" i="81"/>
  <c r="N887" i="80"/>
  <c r="L887" i="80" s="1"/>
  <c r="O887" i="80" s="1"/>
  <c r="N828" i="80"/>
  <c r="L828" i="80" s="1"/>
  <c r="O828" i="80" s="1"/>
  <c r="D459" i="81"/>
  <c r="K464" i="80"/>
  <c r="D579" i="81"/>
  <c r="N848" i="80"/>
  <c r="L848" i="80" s="1"/>
  <c r="O848" i="80" s="1"/>
  <c r="K584" i="80"/>
  <c r="D728" i="81"/>
  <c r="N874" i="80"/>
  <c r="L874" i="80" s="1"/>
  <c r="O874" i="80" s="1"/>
  <c r="K734" i="80"/>
  <c r="D777" i="81"/>
  <c r="N881" i="80"/>
  <c r="L881" i="80" s="1"/>
  <c r="O881" i="80" s="1"/>
  <c r="D871" i="80"/>
  <c r="K707" i="80"/>
  <c r="D854" i="80"/>
  <c r="K615" i="80"/>
  <c r="D867" i="80"/>
  <c r="K688" i="80"/>
  <c r="K809" i="80"/>
  <c r="D897" i="80"/>
  <c r="K789" i="80"/>
  <c r="D893" i="80"/>
  <c r="D896" i="80"/>
  <c r="K804" i="80"/>
  <c r="D782" i="81"/>
  <c r="N886" i="80"/>
  <c r="L886" i="80" s="1"/>
  <c r="O886" i="80" s="1"/>
  <c r="K780" i="80"/>
  <c r="D884" i="80"/>
  <c r="K779" i="80"/>
  <c r="D883" i="80"/>
  <c r="K770" i="80"/>
  <c r="D880" i="80"/>
  <c r="D832" i="80"/>
  <c r="K483" i="80"/>
  <c r="D714" i="81"/>
  <c r="N872" i="80"/>
  <c r="L872" i="80" s="1"/>
  <c r="O872" i="80" s="1"/>
  <c r="K720" i="80"/>
  <c r="D864" i="80"/>
  <c r="K670" i="80"/>
  <c r="D781" i="81"/>
  <c r="N885" i="80"/>
  <c r="L885" i="80" s="1"/>
  <c r="O885" i="80" s="1"/>
  <c r="D735" i="81"/>
  <c r="N875" i="80"/>
  <c r="L875" i="80" s="1"/>
  <c r="O875" i="80" s="1"/>
  <c r="K741" i="80"/>
  <c r="K501" i="81"/>
  <c r="D664" i="81"/>
  <c r="N863" i="80"/>
  <c r="L863" i="80" s="1"/>
  <c r="O863" i="80" s="1"/>
  <c r="K669" i="80"/>
  <c r="D823" i="80"/>
  <c r="K429" i="80"/>
  <c r="D423" i="81"/>
  <c r="N822" i="80"/>
  <c r="L822" i="80" s="1"/>
  <c r="O822" i="80" s="1"/>
  <c r="K428" i="80"/>
  <c r="D843" i="80"/>
  <c r="K549" i="80"/>
  <c r="D838" i="80"/>
  <c r="K519" i="80"/>
  <c r="D877" i="80"/>
  <c r="K749" i="80"/>
  <c r="D862" i="80"/>
  <c r="K658" i="80"/>
  <c r="D831" i="80"/>
  <c r="K477" i="80"/>
  <c r="D591" i="81"/>
  <c r="N850" i="80"/>
  <c r="L850" i="80" s="1"/>
  <c r="O850" i="80" s="1"/>
  <c r="K596" i="80"/>
  <c r="N866" i="80"/>
  <c r="L866" i="80" s="1"/>
  <c r="O866" i="80" s="1"/>
  <c r="D682" i="81"/>
  <c r="K687" i="80"/>
  <c r="N836" i="79"/>
  <c r="L836" i="79" s="1"/>
  <c r="O836" i="79" s="1"/>
  <c r="D507" i="80"/>
  <c r="K512" i="79"/>
  <c r="D839" i="80"/>
  <c r="K525" i="80"/>
  <c r="K97" i="80"/>
  <c r="D835" i="80"/>
  <c r="D555" i="81"/>
  <c r="K560" i="80"/>
  <c r="N844" i="80"/>
  <c r="L844" i="80" s="1"/>
  <c r="O844" i="80" s="1"/>
  <c r="D566" i="80"/>
  <c r="D845" i="80"/>
  <c r="K561" i="80"/>
  <c r="D447" i="80"/>
  <c r="K452" i="79"/>
  <c r="N826" i="79"/>
  <c r="L826" i="79" s="1"/>
  <c r="O826" i="79" s="1"/>
  <c r="D833" i="80"/>
  <c r="K489" i="80"/>
  <c r="K762" i="80"/>
  <c r="D756" i="81"/>
  <c r="N878" i="80"/>
  <c r="L878" i="80" s="1"/>
  <c r="O878" i="80" s="1"/>
  <c r="D453" i="80"/>
  <c r="N827" i="79"/>
  <c r="L827" i="79" s="1"/>
  <c r="O827" i="79" s="1"/>
  <c r="K458" i="79"/>
  <c r="D860" i="80"/>
  <c r="K646" i="80"/>
  <c r="D495" i="81"/>
  <c r="K500" i="80"/>
  <c r="N834" i="80"/>
  <c r="L834" i="80" s="1"/>
  <c r="O834" i="80" s="1"/>
  <c r="N859" i="80"/>
  <c r="L859" i="80" s="1"/>
  <c r="O859" i="80" s="1"/>
  <c r="D640" i="81"/>
  <c r="K645" i="80"/>
  <c r="D849" i="80"/>
  <c r="K585" i="80"/>
  <c r="K794" i="80"/>
  <c r="D894" i="80"/>
  <c r="D763" i="81"/>
  <c r="K769" i="80"/>
  <c r="N879" i="80"/>
  <c r="L879" i="80" s="1"/>
  <c r="O879" i="80" s="1"/>
  <c r="D652" i="81"/>
  <c r="K657" i="80"/>
  <c r="N861" i="80"/>
  <c r="L861" i="80" s="1"/>
  <c r="O861" i="80" s="1"/>
  <c r="K799" i="80"/>
  <c r="D895" i="80"/>
  <c r="D847" i="80"/>
  <c r="K573" i="80"/>
  <c r="D825" i="80"/>
  <c r="K441" i="80"/>
  <c r="K742" i="80"/>
  <c r="D876" i="80"/>
  <c r="D853" i="80" l="1"/>
  <c r="K609" i="80"/>
  <c r="D842" i="81"/>
  <c r="K543" i="81"/>
  <c r="D863" i="81"/>
  <c r="K664" i="81"/>
  <c r="D874" i="81"/>
  <c r="K728" i="81"/>
  <c r="D882" i="81"/>
  <c r="K778" i="81"/>
  <c r="N882" i="81" s="1"/>
  <c r="L882" i="81" s="1"/>
  <c r="O882" i="81" s="1"/>
  <c r="D676" i="81"/>
  <c r="N865" i="80"/>
  <c r="L865" i="80" s="1"/>
  <c r="O865" i="80" s="1"/>
  <c r="K681" i="80"/>
  <c r="D846" i="81"/>
  <c r="D572" i="81"/>
  <c r="K567" i="81"/>
  <c r="D770" i="81"/>
  <c r="N880" i="80"/>
  <c r="L880" i="80" s="1"/>
  <c r="O880" i="80" s="1"/>
  <c r="K776" i="80"/>
  <c r="D824" i="81"/>
  <c r="K435" i="81"/>
  <c r="K597" i="80"/>
  <c r="D851" i="80"/>
  <c r="D809" i="81"/>
  <c r="N897" i="80"/>
  <c r="L897" i="80" s="1"/>
  <c r="O897" i="80" s="1"/>
  <c r="K813" i="80"/>
  <c r="D848" i="81"/>
  <c r="K579" i="81"/>
  <c r="D855" i="81"/>
  <c r="K621" i="81"/>
  <c r="N829" i="80"/>
  <c r="L829" i="80" s="1"/>
  <c r="O829" i="80" s="1"/>
  <c r="D465" i="81"/>
  <c r="K470" i="80"/>
  <c r="K756" i="81"/>
  <c r="D878" i="81"/>
  <c r="N835" i="81"/>
  <c r="K506" i="81"/>
  <c r="D789" i="81"/>
  <c r="K793" i="80"/>
  <c r="N893" i="80"/>
  <c r="L893" i="80" s="1"/>
  <c r="O893" i="80" s="1"/>
  <c r="D779" i="81"/>
  <c r="N883" i="80"/>
  <c r="L883" i="80" s="1"/>
  <c r="O883" i="80" s="1"/>
  <c r="D826" i="80"/>
  <c r="K447" i="80"/>
  <c r="N843" i="80"/>
  <c r="L843" i="80" s="1"/>
  <c r="O843" i="80" s="1"/>
  <c r="K554" i="80"/>
  <c r="D549" i="81"/>
  <c r="D875" i="81"/>
  <c r="K735" i="81"/>
  <c r="D828" i="81"/>
  <c r="K459" i="81"/>
  <c r="D634" i="81"/>
  <c r="K639" i="80"/>
  <c r="N858" i="80"/>
  <c r="L858" i="80" s="1"/>
  <c r="O858" i="80" s="1"/>
  <c r="D513" i="81"/>
  <c r="K518" i="80"/>
  <c r="N837" i="80"/>
  <c r="L837" i="80" s="1"/>
  <c r="O837" i="80" s="1"/>
  <c r="K682" i="81"/>
  <c r="D866" i="81"/>
  <c r="D780" i="81"/>
  <c r="N884" i="80"/>
  <c r="L884" i="80" s="1"/>
  <c r="O884" i="80" s="1"/>
  <c r="D615" i="81"/>
  <c r="K620" i="80"/>
  <c r="N854" i="80"/>
  <c r="L854" i="80" s="1"/>
  <c r="O854" i="80" s="1"/>
  <c r="D658" i="81"/>
  <c r="N862" i="80"/>
  <c r="L862" i="80" s="1"/>
  <c r="O862" i="80" s="1"/>
  <c r="K663" i="80"/>
  <c r="D489" i="81"/>
  <c r="N833" i="80"/>
  <c r="L833" i="80" s="1"/>
  <c r="O833" i="80" s="1"/>
  <c r="K494" i="80"/>
  <c r="D749" i="81"/>
  <c r="N877" i="80"/>
  <c r="L877" i="80" s="1"/>
  <c r="O877" i="80" s="1"/>
  <c r="K755" i="80"/>
  <c r="K781" i="81"/>
  <c r="N885" i="81" s="1"/>
  <c r="L885" i="81" s="1"/>
  <c r="O885" i="81" s="1"/>
  <c r="D885" i="81"/>
  <c r="D627" i="81"/>
  <c r="N856" i="80"/>
  <c r="L856" i="80" s="1"/>
  <c r="O856" i="80" s="1"/>
  <c r="K632" i="80"/>
  <c r="N845" i="80"/>
  <c r="L845" i="80" s="1"/>
  <c r="O845" i="80" s="1"/>
  <c r="D561" i="81"/>
  <c r="K566" i="80"/>
  <c r="D861" i="81"/>
  <c r="K652" i="81"/>
  <c r="D646" i="81"/>
  <c r="N860" i="80"/>
  <c r="L860" i="80" s="1"/>
  <c r="O860" i="80" s="1"/>
  <c r="K651" i="80"/>
  <c r="D670" i="81"/>
  <c r="N864" i="80"/>
  <c r="L864" i="80" s="1"/>
  <c r="O864" i="80" s="1"/>
  <c r="K675" i="80"/>
  <c r="D886" i="81"/>
  <c r="K782" i="81"/>
  <c r="N886" i="81" s="1"/>
  <c r="L886" i="81" s="1"/>
  <c r="O886" i="81" s="1"/>
  <c r="D707" i="81"/>
  <c r="K713" i="80"/>
  <c r="N871" i="80"/>
  <c r="L871" i="80" s="1"/>
  <c r="O871" i="80" s="1"/>
  <c r="D887" i="81"/>
  <c r="K783" i="81"/>
  <c r="N887" i="81" s="1"/>
  <c r="L887" i="81" s="1"/>
  <c r="O887" i="81" s="1"/>
  <c r="D840" i="81"/>
  <c r="K531" i="81"/>
  <c r="D700" i="81"/>
  <c r="K705" i="80"/>
  <c r="N869" i="80"/>
  <c r="L869" i="80" s="1"/>
  <c r="O869" i="80" s="1"/>
  <c r="N838" i="80"/>
  <c r="L838" i="80" s="1"/>
  <c r="O838" i="80" s="1"/>
  <c r="D519" i="81"/>
  <c r="K524" i="80"/>
  <c r="D822" i="81"/>
  <c r="K423" i="81"/>
  <c r="D804" i="81"/>
  <c r="N896" i="80"/>
  <c r="L896" i="80" s="1"/>
  <c r="O896" i="80" s="1"/>
  <c r="K808" i="80"/>
  <c r="D721" i="81"/>
  <c r="N873" i="80"/>
  <c r="L873" i="80" s="1"/>
  <c r="O873" i="80" s="1"/>
  <c r="K727" i="80"/>
  <c r="D694" i="81"/>
  <c r="N868" i="80"/>
  <c r="L868" i="80" s="1"/>
  <c r="O868" i="80" s="1"/>
  <c r="K699" i="80"/>
  <c r="D97" i="81"/>
  <c r="M835" i="80"/>
  <c r="L835" i="80" s="1"/>
  <c r="O835" i="80" s="1"/>
  <c r="K102" i="80"/>
  <c r="D859" i="81"/>
  <c r="K640" i="81"/>
  <c r="K591" i="81"/>
  <c r="D850" i="81"/>
  <c r="D429" i="81"/>
  <c r="N823" i="80"/>
  <c r="L823" i="80" s="1"/>
  <c r="O823" i="80" s="1"/>
  <c r="K434" i="80"/>
  <c r="D830" i="81"/>
  <c r="K471" i="81"/>
  <c r="D585" i="81"/>
  <c r="N849" i="80"/>
  <c r="L849" i="80" s="1"/>
  <c r="O849" i="80" s="1"/>
  <c r="K590" i="80"/>
  <c r="D483" i="81"/>
  <c r="N832" i="80"/>
  <c r="L832" i="80" s="1"/>
  <c r="O832" i="80" s="1"/>
  <c r="K488" i="80"/>
  <c r="D525" i="81"/>
  <c r="K530" i="80"/>
  <c r="N839" i="80"/>
  <c r="L839" i="80" s="1"/>
  <c r="O839" i="80" s="1"/>
  <c r="N847" i="80"/>
  <c r="L847" i="80" s="1"/>
  <c r="O847" i="80" s="1"/>
  <c r="D573" i="81"/>
  <c r="K578" i="80"/>
  <c r="D836" i="80"/>
  <c r="K507" i="80"/>
  <c r="D799" i="81"/>
  <c r="K803" i="80"/>
  <c r="N895" i="80"/>
  <c r="L895" i="80" s="1"/>
  <c r="O895" i="80" s="1"/>
  <c r="D688" i="81"/>
  <c r="K693" i="80"/>
  <c r="N867" i="80"/>
  <c r="L867" i="80" s="1"/>
  <c r="O867" i="80" s="1"/>
  <c r="D834" i="81"/>
  <c r="K495" i="81"/>
  <c r="D844" i="81"/>
  <c r="K555" i="81"/>
  <c r="D477" i="81"/>
  <c r="N831" i="80"/>
  <c r="L831" i="80" s="1"/>
  <c r="O831" i="80" s="1"/>
  <c r="K482" i="80"/>
  <c r="D881" i="81"/>
  <c r="K777" i="81"/>
  <c r="N881" i="81" s="1"/>
  <c r="L881" i="81" s="1"/>
  <c r="O881" i="81" s="1"/>
  <c r="D841" i="80"/>
  <c r="K537" i="80"/>
  <c r="D441" i="81"/>
  <c r="N825" i="80"/>
  <c r="L825" i="80" s="1"/>
  <c r="O825" i="80" s="1"/>
  <c r="K446" i="80"/>
  <c r="K763" i="81"/>
  <c r="D879" i="81"/>
  <c r="D827" i="80"/>
  <c r="K453" i="80"/>
  <c r="D742" i="81"/>
  <c r="N876" i="80"/>
  <c r="L876" i="80" s="1"/>
  <c r="O876" i="80" s="1"/>
  <c r="K748" i="80"/>
  <c r="D794" i="81"/>
  <c r="K798" i="80"/>
  <c r="N894" i="80"/>
  <c r="L894" i="80" s="1"/>
  <c r="O894" i="80" s="1"/>
  <c r="D872" i="81"/>
  <c r="K714" i="81"/>
  <c r="N821" i="80"/>
  <c r="L821" i="80" s="1"/>
  <c r="O821" i="80" s="1"/>
  <c r="D417" i="81"/>
  <c r="K422" i="80"/>
  <c r="D603" i="81"/>
  <c r="N852" i="80"/>
  <c r="L852" i="80" s="1"/>
  <c r="O852" i="80" s="1"/>
  <c r="K608" i="80"/>
  <c r="D609" i="81" l="1"/>
  <c r="N853" i="80"/>
  <c r="L853" i="80" s="1"/>
  <c r="O853" i="80" s="1"/>
  <c r="K614" i="80"/>
  <c r="K687" i="81"/>
  <c r="N866" i="81"/>
  <c r="L866" i="81" s="1"/>
  <c r="O866" i="81" s="1"/>
  <c r="N826" i="80"/>
  <c r="L826" i="80" s="1"/>
  <c r="O826" i="80" s="1"/>
  <c r="D447" i="81"/>
  <c r="K452" i="80"/>
  <c r="N855" i="81"/>
  <c r="L855" i="81" s="1"/>
  <c r="O855" i="81" s="1"/>
  <c r="K626" i="81"/>
  <c r="N846" i="81"/>
  <c r="L846" i="81" s="1"/>
  <c r="O846" i="81" s="1"/>
  <c r="K572" i="81"/>
  <c r="N840" i="81"/>
  <c r="L840" i="81" s="1"/>
  <c r="O840" i="81" s="1"/>
  <c r="K536" i="81"/>
  <c r="D860" i="81"/>
  <c r="K646" i="81"/>
  <c r="N848" i="81"/>
  <c r="L848" i="81" s="1"/>
  <c r="O848" i="81" s="1"/>
  <c r="K584" i="81"/>
  <c r="D833" i="81"/>
  <c r="K489" i="81"/>
  <c r="D868" i="81"/>
  <c r="K694" i="81"/>
  <c r="K700" i="81"/>
  <c r="D869" i="81"/>
  <c r="D877" i="81"/>
  <c r="K749" i="81"/>
  <c r="D831" i="81"/>
  <c r="K477" i="81"/>
  <c r="D837" i="81"/>
  <c r="K513" i="81"/>
  <c r="D865" i="81"/>
  <c r="K676" i="81"/>
  <c r="D823" i="81"/>
  <c r="K429" i="81"/>
  <c r="D873" i="81"/>
  <c r="K721" i="81"/>
  <c r="D845" i="81"/>
  <c r="K561" i="81"/>
  <c r="D566" i="81"/>
  <c r="D858" i="81"/>
  <c r="K634" i="81"/>
  <c r="K789" i="81"/>
  <c r="D893" i="81"/>
  <c r="K809" i="81"/>
  <c r="D897" i="81"/>
  <c r="N859" i="81"/>
  <c r="L859" i="81" s="1"/>
  <c r="O859" i="81" s="1"/>
  <c r="K645" i="81"/>
  <c r="D821" i="81"/>
  <c r="K417" i="81"/>
  <c r="D896" i="81"/>
  <c r="K804" i="81"/>
  <c r="D862" i="81"/>
  <c r="K658" i="81"/>
  <c r="N828" i="81"/>
  <c r="L828" i="81" s="1"/>
  <c r="O828" i="81" s="1"/>
  <c r="K464" i="81"/>
  <c r="D871" i="81"/>
  <c r="K707" i="81"/>
  <c r="D597" i="81"/>
  <c r="K602" i="80"/>
  <c r="N851" i="80"/>
  <c r="L851" i="80" s="1"/>
  <c r="O851" i="80" s="1"/>
  <c r="K734" i="81"/>
  <c r="N874" i="81"/>
  <c r="L874" i="81" s="1"/>
  <c r="O874" i="81" s="1"/>
  <c r="N850" i="81"/>
  <c r="L850" i="81" s="1"/>
  <c r="O850" i="81" s="1"/>
  <c r="K596" i="81"/>
  <c r="N822" i="81"/>
  <c r="L822" i="81" s="1"/>
  <c r="O822" i="81" s="1"/>
  <c r="K428" i="81"/>
  <c r="N872" i="81"/>
  <c r="L872" i="81" s="1"/>
  <c r="O872" i="81" s="1"/>
  <c r="K720" i="81"/>
  <c r="D825" i="81"/>
  <c r="K441" i="81"/>
  <c r="D867" i="81"/>
  <c r="K688" i="81"/>
  <c r="D832" i="81"/>
  <c r="K483" i="81"/>
  <c r="N875" i="81"/>
  <c r="L875" i="81" s="1"/>
  <c r="O875" i="81" s="1"/>
  <c r="K741" i="81"/>
  <c r="N824" i="81"/>
  <c r="L824" i="81" s="1"/>
  <c r="O824" i="81" s="1"/>
  <c r="K440" i="81"/>
  <c r="D453" i="81"/>
  <c r="K458" i="80"/>
  <c r="N827" i="80"/>
  <c r="L827" i="80" s="1"/>
  <c r="O827" i="80" s="1"/>
  <c r="K657" i="81"/>
  <c r="N861" i="81"/>
  <c r="L861" i="81" s="1"/>
  <c r="O861" i="81" s="1"/>
  <c r="D852" i="81"/>
  <c r="K603" i="81"/>
  <c r="N834" i="81"/>
  <c r="L834" i="81" s="1"/>
  <c r="O834" i="81" s="1"/>
  <c r="K500" i="81"/>
  <c r="K769" i="81"/>
  <c r="N879" i="81"/>
  <c r="L879" i="81" s="1"/>
  <c r="O879" i="81" s="1"/>
  <c r="D537" i="81"/>
  <c r="N841" i="80"/>
  <c r="L841" i="80" s="1"/>
  <c r="O841" i="80" s="1"/>
  <c r="K542" i="80"/>
  <c r="D856" i="81"/>
  <c r="K627" i="81"/>
  <c r="D854" i="81"/>
  <c r="K615" i="81"/>
  <c r="N878" i="81"/>
  <c r="L878" i="81" s="1"/>
  <c r="O878" i="81" s="1"/>
  <c r="K762" i="81"/>
  <c r="N863" i="81"/>
  <c r="L863" i="81" s="1"/>
  <c r="O863" i="81" s="1"/>
  <c r="K669" i="81"/>
  <c r="D847" i="81"/>
  <c r="K573" i="81"/>
  <c r="K779" i="81"/>
  <c r="N883" i="81" s="1"/>
  <c r="L883" i="81" s="1"/>
  <c r="O883" i="81" s="1"/>
  <c r="D883" i="81"/>
  <c r="D838" i="81"/>
  <c r="K519" i="81"/>
  <c r="D843" i="81"/>
  <c r="K549" i="81"/>
  <c r="K742" i="81"/>
  <c r="D876" i="81"/>
  <c r="N844" i="81"/>
  <c r="L844" i="81" s="1"/>
  <c r="O844" i="81" s="1"/>
  <c r="K560" i="81"/>
  <c r="K97" i="81"/>
  <c r="D835" i="81"/>
  <c r="K780" i="81"/>
  <c r="N884" i="81" s="1"/>
  <c r="L884" i="81" s="1"/>
  <c r="O884" i="81" s="1"/>
  <c r="D884" i="81"/>
  <c r="D829" i="81"/>
  <c r="K465" i="81"/>
  <c r="N842" i="81"/>
  <c r="L842" i="81" s="1"/>
  <c r="O842" i="81" s="1"/>
  <c r="K548" i="81"/>
  <c r="D839" i="81"/>
  <c r="K525" i="81"/>
  <c r="K799" i="81"/>
  <c r="D895" i="81"/>
  <c r="D849" i="81"/>
  <c r="K585" i="81"/>
  <c r="D894" i="81"/>
  <c r="K794" i="81"/>
  <c r="N836" i="80"/>
  <c r="L836" i="80" s="1"/>
  <c r="O836" i="80" s="1"/>
  <c r="D507" i="81"/>
  <c r="K512" i="80"/>
  <c r="N830" i="81"/>
  <c r="L830" i="81" s="1"/>
  <c r="O830" i="81" s="1"/>
  <c r="K476" i="81"/>
  <c r="D864" i="81"/>
  <c r="K670" i="81"/>
  <c r="K770" i="81"/>
  <c r="D880" i="81"/>
  <c r="D853" i="81" l="1"/>
  <c r="K609" i="81"/>
  <c r="M835" i="81"/>
  <c r="L835" i="81" s="1"/>
  <c r="O835" i="81" s="1"/>
  <c r="K102" i="81"/>
  <c r="N837" i="81"/>
  <c r="L837" i="81" s="1"/>
  <c r="O837" i="81" s="1"/>
  <c r="K518" i="81"/>
  <c r="N825" i="81"/>
  <c r="L825" i="81" s="1"/>
  <c r="O825" i="81" s="1"/>
  <c r="K446" i="81"/>
  <c r="N893" i="81"/>
  <c r="L893" i="81" s="1"/>
  <c r="O893" i="81" s="1"/>
  <c r="K793" i="81"/>
  <c r="N831" i="81"/>
  <c r="L831" i="81" s="1"/>
  <c r="O831" i="81" s="1"/>
  <c r="K482" i="81"/>
  <c r="N897" i="81"/>
  <c r="L897" i="81" s="1"/>
  <c r="O897" i="81" s="1"/>
  <c r="K813" i="81"/>
  <c r="N858" i="81"/>
  <c r="L858" i="81" s="1"/>
  <c r="O858" i="81" s="1"/>
  <c r="K639" i="81"/>
  <c r="N852" i="81"/>
  <c r="L852" i="81" s="1"/>
  <c r="O852" i="81" s="1"/>
  <c r="K608" i="81"/>
  <c r="N843" i="81"/>
  <c r="L843" i="81" s="1"/>
  <c r="O843" i="81" s="1"/>
  <c r="K554" i="81"/>
  <c r="N877" i="81"/>
  <c r="L877" i="81" s="1"/>
  <c r="O877" i="81" s="1"/>
  <c r="K755" i="81"/>
  <c r="N849" i="81"/>
  <c r="L849" i="81" s="1"/>
  <c r="O849" i="81" s="1"/>
  <c r="K590" i="81"/>
  <c r="K675" i="81"/>
  <c r="N864" i="81"/>
  <c r="L864" i="81" s="1"/>
  <c r="O864" i="81" s="1"/>
  <c r="N862" i="81"/>
  <c r="L862" i="81" s="1"/>
  <c r="O862" i="81" s="1"/>
  <c r="K663" i="81"/>
  <c r="N860" i="81"/>
  <c r="L860" i="81" s="1"/>
  <c r="O860" i="81" s="1"/>
  <c r="K651" i="81"/>
  <c r="K620" i="81"/>
  <c r="N854" i="81"/>
  <c r="L854" i="81" s="1"/>
  <c r="O854" i="81" s="1"/>
  <c r="N838" i="81"/>
  <c r="L838" i="81" s="1"/>
  <c r="O838" i="81" s="1"/>
  <c r="K524" i="81"/>
  <c r="N845" i="81"/>
  <c r="L845" i="81" s="1"/>
  <c r="O845" i="81" s="1"/>
  <c r="K566" i="81"/>
  <c r="N896" i="81"/>
  <c r="L896" i="81" s="1"/>
  <c r="O896" i="81" s="1"/>
  <c r="K808" i="81"/>
  <c r="K705" i="81"/>
  <c r="N869" i="81"/>
  <c r="L869" i="81" s="1"/>
  <c r="O869" i="81" s="1"/>
  <c r="N856" i="81"/>
  <c r="L856" i="81" s="1"/>
  <c r="O856" i="81" s="1"/>
  <c r="K632" i="81"/>
  <c r="N829" i="81"/>
  <c r="L829" i="81" s="1"/>
  <c r="O829" i="81" s="1"/>
  <c r="K470" i="81"/>
  <c r="K537" i="81"/>
  <c r="D841" i="81"/>
  <c r="N873" i="81"/>
  <c r="L873" i="81" s="1"/>
  <c r="O873" i="81" s="1"/>
  <c r="K727" i="81"/>
  <c r="N868" i="81"/>
  <c r="L868" i="81" s="1"/>
  <c r="O868" i="81" s="1"/>
  <c r="K699" i="81"/>
  <c r="N871" i="81"/>
  <c r="L871" i="81" s="1"/>
  <c r="O871" i="81" s="1"/>
  <c r="K713" i="81"/>
  <c r="N839" i="81"/>
  <c r="L839" i="81" s="1"/>
  <c r="O839" i="81" s="1"/>
  <c r="K530" i="81"/>
  <c r="N821" i="81"/>
  <c r="L821" i="81" s="1"/>
  <c r="O821" i="81" s="1"/>
  <c r="K422" i="81"/>
  <c r="D826" i="81"/>
  <c r="K447" i="81"/>
  <c r="N867" i="81"/>
  <c r="L867" i="81" s="1"/>
  <c r="O867" i="81" s="1"/>
  <c r="K693" i="81"/>
  <c r="N895" i="81"/>
  <c r="L895" i="81" s="1"/>
  <c r="O895" i="81" s="1"/>
  <c r="K803" i="81"/>
  <c r="D827" i="81"/>
  <c r="K453" i="81"/>
  <c r="N823" i="81"/>
  <c r="L823" i="81" s="1"/>
  <c r="O823" i="81" s="1"/>
  <c r="K434" i="81"/>
  <c r="N833" i="81"/>
  <c r="L833" i="81" s="1"/>
  <c r="O833" i="81" s="1"/>
  <c r="K494" i="81"/>
  <c r="D851" i="81"/>
  <c r="K597" i="81"/>
  <c r="N876" i="81"/>
  <c r="L876" i="81" s="1"/>
  <c r="O876" i="81" s="1"/>
  <c r="K748" i="81"/>
  <c r="K776" i="81"/>
  <c r="N880" i="81"/>
  <c r="L880" i="81" s="1"/>
  <c r="O880" i="81" s="1"/>
  <c r="D836" i="81"/>
  <c r="K507" i="81"/>
  <c r="K578" i="81"/>
  <c r="N847" i="81"/>
  <c r="L847" i="81" s="1"/>
  <c r="O847" i="81" s="1"/>
  <c r="N894" i="81"/>
  <c r="L894" i="81" s="1"/>
  <c r="O894" i="81" s="1"/>
  <c r="K798" i="81"/>
  <c r="N832" i="81"/>
  <c r="L832" i="81" s="1"/>
  <c r="O832" i="81" s="1"/>
  <c r="K488" i="81"/>
  <c r="N865" i="81"/>
  <c r="L865" i="81" s="1"/>
  <c r="O865" i="81" s="1"/>
  <c r="K681" i="81"/>
  <c r="N853" i="81" l="1"/>
  <c r="L853" i="81" s="1"/>
  <c r="O853" i="81" s="1"/>
  <c r="K614" i="81"/>
  <c r="N826" i="81"/>
  <c r="L826" i="81" s="1"/>
  <c r="O826" i="81" s="1"/>
  <c r="K452" i="81"/>
  <c r="N851" i="81"/>
  <c r="L851" i="81" s="1"/>
  <c r="O851" i="81" s="1"/>
  <c r="K602" i="81"/>
  <c r="N827" i="81"/>
  <c r="L827" i="81" s="1"/>
  <c r="O827" i="81" s="1"/>
  <c r="K458" i="81"/>
  <c r="N836" i="81"/>
  <c r="L836" i="81" s="1"/>
  <c r="O836" i="81" s="1"/>
  <c r="K512" i="81"/>
  <c r="N841" i="81"/>
  <c r="L841" i="81" s="1"/>
  <c r="O841" i="81" s="1"/>
  <c r="K542"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cbocanegra</author>
    <author>Luz Marina Duque Torres</author>
  </authors>
  <commentList>
    <comment ref="C306" authorId="0" shapeId="0" xr:uid="{00000000-0006-0000-0400-000001000000}">
      <text>
        <r>
          <rPr>
            <b/>
            <sz val="9"/>
            <color indexed="81"/>
            <rFont val="Tahoma"/>
            <family val="2"/>
          </rPr>
          <t>cbocanegra:</t>
        </r>
        <r>
          <rPr>
            <sz val="9"/>
            <color indexed="81"/>
            <rFont val="Tahoma"/>
            <family val="2"/>
          </rPr>
          <t xml:space="preserve">
Ingrese la sumatoria de los saldos por cada uno de los insumos, existentes en cada municipio de la entidad territorial.
</t>
        </r>
      </text>
    </comment>
    <comment ref="D306" authorId="0" shapeId="0" xr:uid="{00000000-0006-0000-0400-000002000000}">
      <text>
        <r>
          <rPr>
            <b/>
            <sz val="7"/>
            <color indexed="81"/>
            <rFont val="Tahoma"/>
            <family val="2"/>
          </rPr>
          <t>cbocanegra:</t>
        </r>
        <r>
          <rPr>
            <sz val="7"/>
            <color indexed="81"/>
            <rFont val="Tahoma"/>
            <family val="2"/>
          </rPr>
          <t xml:space="preserve">
Ingrese la sumatoria de la cantidad de vacunas informada como entrada a cada municipio </t>
        </r>
        <r>
          <rPr>
            <b/>
            <sz val="7"/>
            <color indexed="81"/>
            <rFont val="Tahoma"/>
            <family val="2"/>
          </rPr>
          <t>- Recuerde comparar este dato con las salidas del almacen de la entidad territorial, ya que deben ser iguales.</t>
        </r>
      </text>
    </comment>
    <comment ref="E307" authorId="0" shapeId="0" xr:uid="{00000000-0006-0000-0400-000003000000}">
      <text>
        <r>
          <rPr>
            <b/>
            <sz val="8"/>
            <color indexed="81"/>
            <rFont val="Tahoma"/>
            <family val="2"/>
          </rPr>
          <t>cbocanegra:</t>
        </r>
        <r>
          <rPr>
            <sz val="8"/>
            <color indexed="81"/>
            <rFont val="Tahoma"/>
            <family val="2"/>
          </rPr>
          <t xml:space="preserve">
Corresponde a la sumatoria de la cantidad de dosis e insumos aplicados y utilizados en  cada uno de los municipios.</t>
        </r>
      </text>
    </comment>
    <comment ref="F307" authorId="1" shapeId="0" xr:uid="{00000000-0006-0000-0400-000004000000}">
      <text>
        <r>
          <rPr>
            <b/>
            <sz val="8"/>
            <color indexed="81"/>
            <rFont val="Tahoma"/>
            <family val="2"/>
          </rPr>
          <t>Luz Marina Duque Torres:</t>
        </r>
        <r>
          <rPr>
            <sz val="8"/>
            <color indexed="81"/>
            <rFont val="Tahoma"/>
            <family val="2"/>
          </rPr>
          <t xml:space="preserve">
corresponde a las dosis aplicadas reportadas en la plantilla de extranjeros</t>
        </r>
      </text>
    </comment>
    <comment ref="G307" authorId="1" shapeId="0" xr:uid="{00000000-0006-0000-0400-000005000000}">
      <text>
        <r>
          <rPr>
            <b/>
            <sz val="8"/>
            <color indexed="81"/>
            <rFont val="Tahoma"/>
            <family val="2"/>
          </rPr>
          <t>Luz Marina Duque Torres:</t>
        </r>
        <r>
          <rPr>
            <sz val="8"/>
            <color indexed="81"/>
            <rFont val="Tahoma"/>
            <family val="2"/>
          </rPr>
          <t xml:space="preserve">
corresponde a las dosis aplicadas reportadas en la plantilla de extranjeros</t>
        </r>
      </text>
    </comment>
    <comment ref="H307" authorId="1" shapeId="0" xr:uid="{00000000-0006-0000-0400-000006000000}">
      <text>
        <r>
          <rPr>
            <b/>
            <sz val="8"/>
            <color indexed="81"/>
            <rFont val="Tahoma"/>
            <family val="2"/>
          </rPr>
          <t>Luz Marina Duque Torres:</t>
        </r>
        <r>
          <rPr>
            <sz val="8"/>
            <color indexed="81"/>
            <rFont val="Tahoma"/>
            <family val="2"/>
          </rPr>
          <t xml:space="preserve">
corresponde a las dosis aplicadas reportadas en la plantilla de extranjeros</t>
        </r>
      </text>
    </comment>
    <comment ref="K307" authorId="0" shapeId="0" xr:uid="{00000000-0006-0000-0400-000007000000}">
      <text>
        <r>
          <rPr>
            <b/>
            <sz val="9"/>
            <color indexed="81"/>
            <rFont val="Tahoma"/>
            <family val="2"/>
          </rPr>
          <t>cbocanegra:</t>
        </r>
        <r>
          <rPr>
            <sz val="9"/>
            <color indexed="81"/>
            <rFont val="Tahoma"/>
            <family val="2"/>
          </rPr>
          <t xml:space="preserve">
Celda protejida contra escritura, el valor corresponde a la sumatoria de las perdidas registrada en la columna U</t>
        </r>
      </text>
    </comment>
    <comment ref="C366" authorId="0" shapeId="0" xr:uid="{00000000-0006-0000-0400-000008000000}">
      <text>
        <r>
          <rPr>
            <b/>
            <sz val="9"/>
            <color indexed="81"/>
            <rFont val="Tahoma"/>
            <family val="2"/>
          </rPr>
          <t>cbocanegra:</t>
        </r>
        <r>
          <rPr>
            <sz val="9"/>
            <color indexed="81"/>
            <rFont val="Tahoma"/>
            <family val="2"/>
          </rPr>
          <t xml:space="preserve">
Ingrese la sumatoria de los saldos por cada uno de los insumos, existentes en cada municipio de la entidad territorial.
</t>
        </r>
      </text>
    </comment>
    <comment ref="D366" authorId="0" shapeId="0" xr:uid="{00000000-0006-0000-0400-000009000000}">
      <text>
        <r>
          <rPr>
            <b/>
            <sz val="9"/>
            <color indexed="81"/>
            <rFont val="Tahoma"/>
            <family val="2"/>
          </rPr>
          <t>cbocanegra:</t>
        </r>
        <r>
          <rPr>
            <sz val="9"/>
            <color indexed="81"/>
            <rFont val="Tahoma"/>
            <family val="2"/>
          </rPr>
          <t xml:space="preserve">
Ingrese la sumatoria de la cantidad de vacunas informada como entrada a cada municipio </t>
        </r>
        <r>
          <rPr>
            <b/>
            <sz val="10"/>
            <color indexed="81"/>
            <rFont val="Tahoma"/>
            <family val="2"/>
          </rPr>
          <t>- Recuerde comparar este dato con las salidas del almacen de la entidad territorial, ya que deben ser iguales.</t>
        </r>
      </text>
    </comment>
    <comment ref="E367" authorId="0" shapeId="0" xr:uid="{00000000-0006-0000-0400-00000A000000}">
      <text>
        <r>
          <rPr>
            <b/>
            <sz val="9"/>
            <color indexed="81"/>
            <rFont val="Tahoma"/>
            <family val="2"/>
          </rPr>
          <t>cbocanegra:</t>
        </r>
        <r>
          <rPr>
            <sz val="9"/>
            <color indexed="81"/>
            <rFont val="Tahoma"/>
            <family val="2"/>
          </rPr>
          <t xml:space="preserve">
Corresponde a la sumatoria de la cantidad de dosis e insumos aplicados y utilizados en  cada uno de los municipios.</t>
        </r>
      </text>
    </comment>
    <comment ref="F367" authorId="1" shapeId="0" xr:uid="{00000000-0006-0000-0400-00000B000000}">
      <text>
        <r>
          <rPr>
            <b/>
            <sz val="9"/>
            <color indexed="81"/>
            <rFont val="Tahoma"/>
            <family val="2"/>
          </rPr>
          <t>Luz Marina Duque Torres:</t>
        </r>
        <r>
          <rPr>
            <sz val="9"/>
            <color indexed="81"/>
            <rFont val="Tahoma"/>
            <family val="2"/>
          </rPr>
          <t xml:space="preserve">
corresponde a las dosis aplicadas reportadas en la plantilla de extranjeros</t>
        </r>
      </text>
    </comment>
    <comment ref="G367" authorId="1" shapeId="0" xr:uid="{00000000-0006-0000-0400-00000C000000}">
      <text>
        <r>
          <rPr>
            <b/>
            <sz val="9"/>
            <color indexed="81"/>
            <rFont val="Tahoma"/>
            <family val="2"/>
          </rPr>
          <t>Luz Marina Duque Torres:</t>
        </r>
        <r>
          <rPr>
            <sz val="9"/>
            <color indexed="81"/>
            <rFont val="Tahoma"/>
            <family val="2"/>
          </rPr>
          <t xml:space="preserve">
corresponde a las dosis aplicadas reportadas en la plantilla de extranjeros</t>
        </r>
      </text>
    </comment>
    <comment ref="H367" authorId="1" shapeId="0" xr:uid="{00000000-0006-0000-0400-00000D000000}">
      <text>
        <r>
          <rPr>
            <b/>
            <sz val="9"/>
            <color indexed="81"/>
            <rFont val="Tahoma"/>
            <family val="2"/>
          </rPr>
          <t>Luz Marina Duque Torres:</t>
        </r>
        <r>
          <rPr>
            <sz val="9"/>
            <color indexed="81"/>
            <rFont val="Tahoma"/>
            <family val="2"/>
          </rPr>
          <t xml:space="preserve">
corresponde a las dosis aplicadas reportadas en la plantilla de extranjeros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xr:uid="{E9561F23-7BCA-49C2-9CD6-5A83307E50E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DB9616C4-AF0D-4E65-B4D4-1468E9719B9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57EB21AC-5DEC-4418-9EA6-41A659C20868}">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30EE1809-F5B0-431B-BD84-553743AAD7A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78650B00-BBB5-4E32-A887-EC7F774622D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0C264BDB-5F26-47BE-89F9-49B70932558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2F1AA624-0F25-490C-9535-4D2C9904EF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3F208F35-D808-458D-A1D8-4478F103C518}">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054CBCC2-9EB9-420E-997A-5ABEE71D0495}">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06F50BA9-C661-4370-831F-C230867D1219}">
      <text>
        <r>
          <rPr>
            <sz val="10"/>
            <color indexed="81"/>
            <rFont val="Tahoma"/>
            <family val="2"/>
          </rPr>
          <t>Remítase a la hoja uno donde se especifica la clasificación de las perdidas.</t>
        </r>
      </text>
    </comment>
    <comment ref="AL11" authorId="0" shapeId="0" xr:uid="{FDB5E608-83D8-4896-95C6-57643EC54F88}">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9BD6F6F5-922C-47AA-83BF-CED5A7A6FB7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3DF5FBAD-A095-44A0-A5DA-4D56675A6A1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25794734-7FFF-4FB7-9EDB-ADA783829DFF}">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902F8A06-F927-49AA-B621-12B6D2D4C1ED}">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5B96D942-5BC4-4635-B3A9-7A4C61830954}">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79DEEF6-0CF1-4D25-81AF-133DEF1FC1DF}">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8395B45E-288D-4F60-BBC8-F1C5DFC9FE93}">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406E08F2-CDAE-4EBA-ADA8-327E7B5544BC}">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6BE010EC-901A-4151-B980-9BF4262A34A7}">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533ACBE9-F972-4FE7-A845-4BC720597F87}">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ECD197F4-6388-4FCC-A7FB-1D4E7BD55D27}">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FA299E45-DFDB-40FA-A234-0936CA9DA905}">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71EC1A65-91B8-470C-A9F1-1FB9D0BD3DFE}">
      <text>
        <r>
          <rPr>
            <sz val="10"/>
            <color indexed="81"/>
            <rFont val="Tahoma"/>
            <family val="2"/>
          </rPr>
          <t>Vacuna COVID-19 que fue hurtada durante el almacenamiento, transporte, distribución a nivel departamental, municipal, IPS o extramural.</t>
        </r>
      </text>
    </comment>
    <comment ref="A413" authorId="4" shapeId="0" xr:uid="{00000000-0006-0000-0500-000019000000}">
      <text>
        <r>
          <rPr>
            <b/>
            <sz val="11"/>
            <color indexed="81"/>
            <rFont val="Tahoma"/>
            <family val="2"/>
          </rPr>
          <t>Fredys Acevedo Pautt.:</t>
        </r>
        <r>
          <rPr>
            <sz val="11"/>
            <color indexed="81"/>
            <rFont val="Tahoma"/>
            <family val="2"/>
          </rPr>
          <t xml:space="preserve">
Corresponde la sumatoria de los saldos por cada uno de los insumos existentes en cada municipio de la entidad territorial del mes anterior. Los saldos finales del mes anteriores, con los saldos iniciales del presente mes.</t>
        </r>
      </text>
    </comment>
    <comment ref="Z415" authorId="0" shapeId="0" xr:uid="{78BFC5CC-AA37-46FD-910B-1B8FF83B830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5BB6D03A-8EB4-485F-902E-76148BD51941}">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F722D982-874C-49E4-8793-77D026CCA0E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C9EBE405-BA41-4BFB-B6D5-60426851B86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5C721B40-B3D2-49C7-9C18-832D9E95CA3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3B45C0D7-DC97-4361-BF96-7B7A3FFA746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64BB8924-9B9B-456D-9958-01CA330CA652}">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4412CF41-CDD9-4AE0-BE35-E2BDB08B71A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5" shapeId="0" xr:uid="{2BEDB1BA-1CD1-4DD9-897D-6607DA782BA9}">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E2CCB1EF-8759-4B62-B759-A8C25A122B4C}">
      <text>
        <r>
          <rPr>
            <sz val="10"/>
            <color indexed="81"/>
            <rFont val="Tahoma"/>
            <family val="2"/>
          </rPr>
          <t>Remítase a la hoja uno donde se especifica la clasificación de las perdidas.</t>
        </r>
      </text>
    </comment>
    <comment ref="AL415" authorId="0" shapeId="0" xr:uid="{801EA719-8080-4682-9A66-EB3A2206724C}">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A546CD09-0E06-408E-8830-9A92B74425D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4FC09D69-9FF9-4DDB-B497-A834D6C5094F}">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DD9DB7B3-337F-4F76-9272-BDB99E1EEDED}">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C6D78B75-323E-42AF-99EF-01177C55A66F}">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15FA5A4F-00B7-45BC-B125-8DB49F3699E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90CD05C5-F8B1-46CF-BA9A-8A1FC2310ACC}">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BFC74922-A950-41CA-9230-3A9D3269B7D7}">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F3290941-5D27-4810-9642-DE599C9266FB}">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25AC8111-428D-4171-8931-3FDBF7EC8D87}">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9ADD76D0-0D19-48BC-8403-AB82DFB6F13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9A16C84A-6BA4-4363-A686-C4EDF8B6CB5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ECA6E151-636F-4DFD-A0D1-9CE044FDB8DB}">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5542B65F-7F13-474C-90D0-24DEA42FE23B}">
      <text>
        <r>
          <rPr>
            <sz val="10"/>
            <color indexed="81"/>
            <rFont val="Tahoma"/>
            <family val="2"/>
          </rPr>
          <t>Vacuna COVID-19 que fue hurtada durante el almacenamiento, transporte, distribución a nivel departamental, municipal, IPS o extramural.</t>
        </r>
      </text>
    </comment>
    <comment ref="Z819" authorId="0" shapeId="0" xr:uid="{215D0610-6F0E-4DCC-B1C0-0AC5EED2D23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9D61FDE0-645A-4FFD-AB56-D41A63548F93}">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510BB311-DBD1-4B4F-BC84-327BDE21089D}">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2B7AFE25-1BFC-4250-8E7F-BC3E54DB9F5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A7286959-20AA-469B-975E-9D3E9C30C7B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5659044E-BF0F-49CD-A449-385C0407081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4A2F445D-C665-448F-B114-6CC16B6FD4B6}">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1CE413D1-C117-47A8-8F78-0989FAB2AE6C}">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6" shapeId="0" xr:uid="{64C9D1D6-4747-4734-8457-96C31FAF0708}">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35E474E2-A14C-43F3-9B12-C92B69106DAD}">
      <text>
        <r>
          <rPr>
            <sz val="10"/>
            <color indexed="81"/>
            <rFont val="Tahoma"/>
            <family val="2"/>
          </rPr>
          <t>Remítase a la hoja uno donde se especifica la clasificación de las perdidas.</t>
        </r>
      </text>
    </comment>
    <comment ref="AL819" authorId="0" shapeId="0" xr:uid="{DEC6A142-51B8-41C9-8ED9-0551887CB8CC}">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5FF33A70-5104-495C-9C85-9CE32BD3F10F}">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1A307E9C-5C81-40A1-BC85-114F8D40E7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E3ACE9E7-F204-4C45-8CE5-F90743150D66}">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1B8F3FF2-C535-4C6E-B952-EE982D387D90}">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452BB23A-C667-4558-800B-81B64CC6197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B744B694-6F59-4DCB-9588-D86DC27DF66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54ABD1EA-ABE2-4678-B23E-DEA1BD04B488}">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2286BE9C-24D5-487B-973E-38E9C449907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3D944A85-6339-4C6B-A118-B0AFD6AFE001}">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FA526A31-C8E2-4457-85DC-19E331ABF378}">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DAF721A4-E1F6-4CD5-BABC-FBCEED510930}">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284727FD-423B-4E62-9E0C-26AD25FA517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5D9BFE97-6B80-48EB-B5FE-31BD75A5D15A}">
      <text>
        <r>
          <rPr>
            <sz val="10"/>
            <color indexed="81"/>
            <rFont val="Tahoma"/>
            <family val="2"/>
          </rPr>
          <t>Vacuna COVID-19 que fue hurtada durante el almacenamiento, transporte, distribución a nivel departamental, municipal, IPS o extramural.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xr:uid="{331C1925-9CEF-4D18-A90F-7644D9BFB6E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00831087-40E6-48C5-808E-C8CE0384455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56716004-D799-4330-8FC5-1BC5BC3BAA02}">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D3E7658E-C0C3-4294-85D9-16489773D09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96146954-315E-4E6D-B086-13BB46A07BB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34789951-FD3B-4882-85D1-8BC57F5F0CA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D78AA27-5E35-41EF-8D8C-0D5487B8D45A}">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29DEA3D0-B7BE-494D-AB26-793E264CFB9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9018832B-09E1-422B-A16E-5DAABF571D0E}">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478F129D-0C88-4643-8230-9B4F4B2717C5}">
      <text>
        <r>
          <rPr>
            <sz val="10"/>
            <color indexed="81"/>
            <rFont val="Tahoma"/>
            <family val="2"/>
          </rPr>
          <t>Remítase a la hoja uno donde se especifica la clasificación de las perdidas.</t>
        </r>
      </text>
    </comment>
    <comment ref="AL11" authorId="0" shapeId="0" xr:uid="{1C52C668-E194-4EBE-922C-BC4F5F7A70C1}">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A7BA9113-11CB-4093-98E3-2BEFBF45F3C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6E32D455-68CB-41EA-8ADA-6F54CA79104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0D378D8C-7106-4953-B1D9-DBDFE6975898}">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3F9BDE4D-5B16-4EE4-B9A1-2F013BA5D8C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FEEF84D9-2B39-4B43-8496-2B898054AD79}">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7249EAB6-E409-44CD-A3AD-8F900C53A88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831E79F4-F418-468A-B4A0-8C9DE08F8AF4}">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4000FC7F-23D7-4316-9379-90DE2BD1E6F5}">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4D6FAA17-1648-47B8-A122-E88EFB65229C}">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62C08CB8-FA29-43E3-90B8-AA1AC83A2C1A}">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0406A4FA-6137-4D97-90CD-D04577888138}">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10A14257-0E74-41A8-A4E4-51EA7E1988F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9691C019-ACF9-4856-B947-181AB6F5211C}">
      <text>
        <r>
          <rPr>
            <sz val="10"/>
            <color indexed="81"/>
            <rFont val="Tahoma"/>
            <family val="2"/>
          </rPr>
          <t>Vacuna COVID-19 que fue hurtada durante el almacenamiento, transporte, distribución a nivel departamental, municipal, IPS o extramural.</t>
        </r>
      </text>
    </comment>
    <comment ref="A413" authorId="4" shapeId="0" xr:uid="{326DE3CD-E86D-48E6-9061-71A5B7C7EEA9}">
      <text>
        <r>
          <rPr>
            <b/>
            <sz val="11"/>
            <color indexed="81"/>
            <rFont val="Tahoma"/>
            <family val="2"/>
          </rPr>
          <t>Fredys Acevedo Pautt.:</t>
        </r>
        <r>
          <rPr>
            <sz val="11"/>
            <color indexed="81"/>
            <rFont val="Tahoma"/>
            <family val="2"/>
          </rPr>
          <t xml:space="preserve">
Corresponde la sumatoria de los saldos por cada uno de los insumos existentes en cada municipio de la entidad territorial del mes anterior. Los saldos finales del mes anteriores, con los saldos iniciales del presente mes.</t>
        </r>
      </text>
    </comment>
    <comment ref="Z415" authorId="0" shapeId="0" xr:uid="{D07E4512-E239-44CD-AB8B-E3866446661F}">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0758286E-50A2-4AAE-AD37-1B0B6F8E9EF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9C664F5B-6C7B-4401-8FFE-98F8440BC6C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299163C0-B358-4602-8720-828D2A3B029C}">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A8F4366D-F10F-43A6-8F3F-924C55BCB360}">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CA38957F-EDA5-4802-AE20-2C3C5A0B036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46E8275E-A08A-480A-A0D6-F441AA936FB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C9BF7616-B011-430C-9E17-659DF9FA8267}">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5" shapeId="0" xr:uid="{D28313EA-133C-40B8-BD0E-0BDE9C0E1EC2}">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0B4C66F8-5DB9-4902-AF99-B70EDF622E80}">
      <text>
        <r>
          <rPr>
            <sz val="10"/>
            <color indexed="81"/>
            <rFont val="Tahoma"/>
            <family val="2"/>
          </rPr>
          <t>Remítase a la hoja uno donde se especifica la clasificación de las perdidas.</t>
        </r>
      </text>
    </comment>
    <comment ref="AL415" authorId="0" shapeId="0" xr:uid="{32FDA40B-9483-4759-B267-83EAC591292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C519FB45-788E-4323-AEC5-E29C1A745484}">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6544C444-B479-4E55-BF17-E0478BEC434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94FBC96B-4509-421B-8139-005D95148639}">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CD10ED3B-182A-4F61-BE56-63D71C6F46E8}">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6E09133E-2B74-4FDA-B927-5F6C65EF92E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C2EC66FC-5D79-43A4-A0DF-7C5563991FAD}">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3AFA93AC-F340-482A-88B1-19F8A29545CF}">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83BCC7A9-32D7-40C7-AE79-3B08DA9D4C0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1055AF85-3AC0-40B4-84E6-33ECD9FE19E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ED327A50-A193-48CD-863C-AE09E3357AAE}">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E46ED7DE-D514-42D4-A503-B50522B169FB}">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E7A821B-FD5B-43CC-BC25-738747AD9AC7}">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FA7D4844-2D09-4CC8-91C5-E9321B5F3B6F}">
      <text>
        <r>
          <rPr>
            <sz val="10"/>
            <color indexed="81"/>
            <rFont val="Tahoma"/>
            <family val="2"/>
          </rPr>
          <t>Vacuna COVID-19 que fue hurtada durante el almacenamiento, transporte, distribución a nivel departamental, municipal, IPS o extramural.</t>
        </r>
      </text>
    </comment>
    <comment ref="Z819" authorId="0" shapeId="0" xr:uid="{099926EF-17E0-4E89-9DC2-1A9951A632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89AD5D83-C2CB-4087-A3AC-5F754D64ACD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1E5BFD45-691A-46DA-B427-8FDEAC9425D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53F2C6FC-3DE2-4D43-8F5B-A394E02FC59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1CE038AA-D219-4941-BB9B-EFB400073CE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87B53BCE-9514-465F-8A29-9245D6E6D5A5}">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0723364E-0BD8-441B-BF21-45DC8C837EA9}">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E295D402-DE79-4A13-9AB7-C9C7ABA8DE3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6" shapeId="0" xr:uid="{02DE4D48-7BDF-4757-8BE5-C28F1A1BC439}">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C5302CD6-9C43-4CBD-ADFA-38603BDE1F57}">
      <text>
        <r>
          <rPr>
            <sz val="10"/>
            <color indexed="81"/>
            <rFont val="Tahoma"/>
            <family val="2"/>
          </rPr>
          <t>Remítase a la hoja uno donde se especifica la clasificación de las perdidas.</t>
        </r>
      </text>
    </comment>
    <comment ref="AL819" authorId="0" shapeId="0" xr:uid="{CE5B0B08-B1D9-4040-B18F-84A3ACE435D8}">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E26191F0-DDBC-49D6-8867-64A34497823A}">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C16295E-D4D2-416A-AA3E-FB075692B17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0880ADCE-4680-478A-8F60-40821A894EFA}">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F1AABD47-9C68-4506-A5B0-464A4F0ACB87}">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8A6C7C4F-53EC-46AF-A5C9-E71F50B1EF8E}">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6AB1B43A-23B5-4107-97F2-19099E5F1AF1}">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CEB85A24-76DF-4A49-B463-03D2F1F81588}">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8595EAEA-13E5-41BC-B0DB-E4008CE5C5E7}">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ABEE5F5C-5613-4422-BCC7-58F0631A8A2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916AF932-D664-4A69-B073-F3F360E889D7}">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32EC3FE0-C7BF-4511-8190-28DE54BC73BA}">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040543C8-9D74-4634-9EC7-B487F1F72FBF}">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43A9F2D6-65E5-4F53-91EF-6E90281876B3}">
      <text>
        <r>
          <rPr>
            <sz val="10"/>
            <color indexed="81"/>
            <rFont val="Tahoma"/>
            <family val="2"/>
          </rPr>
          <t>Vacuna COVID-19 que fue hurtada durante el almacenamiento, transporte, distribución a nivel departamental, municipal, IPS o extramural.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xr:uid="{43836063-090A-4E97-BCE5-9D4C3FF4492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B62D5C12-3D92-486D-BE78-62E77E5824E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49998328-7279-4A8E-8A4C-0C1FF9136683}">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4D3A6312-E288-49C2-AA6F-C2F212AA9630}">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8F6FD01B-33A8-42C2-990A-78A0EC2199F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D8CAC154-14F9-4886-8930-4231220FE3D1}">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24BDBEFD-B77B-46BE-A42E-359CEF8C48C8}">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C15925C6-FD45-4C76-B700-75A2AB53AE7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69A7EBBE-37A9-4493-8F42-CDE68B3FF146}">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A034797A-5DBD-468A-867C-EBF17F0CB303}">
      <text>
        <r>
          <rPr>
            <sz val="10"/>
            <color indexed="81"/>
            <rFont val="Tahoma"/>
            <family val="2"/>
          </rPr>
          <t>Remítase a la hoja uno donde se especifica la clasificación de las perdidas.</t>
        </r>
      </text>
    </comment>
    <comment ref="AL11" authorId="0" shapeId="0" xr:uid="{CC234DAC-5E7C-4602-A1A8-11163BA3EBCB}">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F6172D86-AE70-4547-B6AB-27F297B7A02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E64A9C8D-CD7A-4477-9548-258D7CA3ABD0}">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A9331E17-8C15-464A-B344-355BCAE1295E}">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DA835578-7A20-4462-880A-64828CD29FA1}">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2F683A97-591C-4390-BE7C-6EC3793568D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B5C8EFB9-B66C-4193-91AF-BBAD57E45E9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51C39AE6-0264-43F3-9422-C0D07F5C0E1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3D46EEB1-BAC5-468C-9861-EE04111A7FFD}">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B412A4E-B35A-4485-BD75-F451075332B7}">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831C5731-39CB-4194-9C3C-ED744838901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1DFFA558-6735-41B4-8D40-B095FB00246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AD0C617A-FE75-4CAC-B1E6-30E0428FCD06}">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E63889F2-9F49-47ED-A149-7929A55FEC37}">
      <text>
        <r>
          <rPr>
            <sz val="10"/>
            <color indexed="81"/>
            <rFont val="Tahoma"/>
            <family val="2"/>
          </rPr>
          <t>Vacuna COVID-19 que fue hurtada durante el almacenamiento, transporte, distribución a nivel departamental, municipal, IPS o extramural.</t>
        </r>
      </text>
    </comment>
    <comment ref="Z415" authorId="0" shapeId="0" xr:uid="{63C1A0D3-2BF7-4F40-97E1-76A20CBE452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36B694B7-A750-4EAF-9929-DB66A07ED31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979BAD44-05D7-4202-9177-377A5C88C1C9}">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10C25AEC-EA63-407C-8FDE-1A55DA10A50B}">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EFCD1BCB-B2C6-4C1C-86DD-0E073A041B20}">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3338FD16-182F-4491-910F-A4782BAD201B}">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A9D3F254-B377-4C9F-B8EA-C07C2A8D9C7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552DE99C-10B7-4D02-87F9-4F23F51DBD9C}">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17C69B1C-594A-49E7-B579-455745EF928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4240277A-EACE-4F0F-8EF9-DE2266647CB0}">
      <text>
        <r>
          <rPr>
            <sz val="10"/>
            <color indexed="81"/>
            <rFont val="Tahoma"/>
            <family val="2"/>
          </rPr>
          <t>Remítase a la hoja uno donde se especifica la clasificación de las perdidas.</t>
        </r>
      </text>
    </comment>
    <comment ref="AL415" authorId="0" shapeId="0" xr:uid="{7DAC4AF0-63BC-43F2-86FA-4D25A1D94600}">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292C1649-BBBE-4FE6-960C-02135CC1E482}">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E117DFA4-A80B-4A05-83F7-9AA621AC397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93C3EF02-BCC9-4F59-ABCA-946449919127}">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D0C9A6E4-EB9E-4C4E-84F7-AF54CF53CD2F}">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4EEC1CD5-1632-4427-872C-77FD01049BA2}">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64A947D3-4CF9-4BA5-A6CD-865EDADCA98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5658B06A-2956-4A7A-A0CA-D0B065E9C16A}">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66499EB3-DFC8-4B52-9918-6D5AC8A4C8C5}">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470661BC-5483-4D6B-A320-E91B331C939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3E29A5F2-005A-479B-B8AA-D6E214001535}">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0F9BDD35-14E6-44A3-8160-3C3A3AA6B94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CE39AB80-6976-4DBC-BCDF-36E12D05285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002F45A4-2A62-4844-8C09-74948B3C0391}">
      <text>
        <r>
          <rPr>
            <sz val="10"/>
            <color indexed="81"/>
            <rFont val="Tahoma"/>
            <family val="2"/>
          </rPr>
          <t>Vacuna COVID-19 que fue hurtada durante el almacenamiento, transporte, distribución a nivel departamental, municipal, IPS o extramural.</t>
        </r>
      </text>
    </comment>
    <comment ref="Z819" authorId="0" shapeId="0" xr:uid="{3F9EAD17-B36A-4C6A-92DD-9F56CE98668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C21472C5-9542-4D78-B6C5-9A360591729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57CB27E5-AD58-4A25-92F1-9F9D98AE983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732D2B9C-A7DF-4BA6-AE1B-45234428ECF4}">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5E78BCDA-9197-4CD5-967C-3FEC8916F40A}">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E4C1DD41-7E87-4495-B8C9-EC30111B272E}">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4AE3B060-E491-4375-9A2B-F410672E52B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4B3CED31-02D9-44A6-B250-F0060AD19BC3}">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845094E2-035E-446D-A99D-19C87011ACA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DF3D431E-E5D5-413E-923E-C812DF56C13C}">
      <text>
        <r>
          <rPr>
            <sz val="10"/>
            <color indexed="81"/>
            <rFont val="Tahoma"/>
            <family val="2"/>
          </rPr>
          <t>Remítase a la hoja uno donde se especifica la clasificación de las perdidas.</t>
        </r>
      </text>
    </comment>
    <comment ref="AL819" authorId="0" shapeId="0" xr:uid="{EBD35CA4-CD14-4441-9875-D630EF47C4CA}">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976D1142-9F88-43C1-A2C1-ADA6560A9118}">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05B11663-47E7-44DE-B95E-FE1C40E192A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C787BC96-9722-42F3-962F-6144606AFCC3}">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D5D11A51-FADE-41CC-870A-5A3DE41253A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97F7C7ED-5EF4-4CBF-AC65-01F45EABC67B}">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DCB3BA52-FD19-40A0-9E6F-72F9A82B73C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7E47DECD-F404-468A-9E50-62C3CAD29A58}">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92617233-FFC6-4008-A0FE-AEE08F4B0D33}">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4989955E-AC6C-4F5A-9FE6-6AD195463D50}">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E9083714-681B-4C7C-B737-F65F0C66C49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6FB169FA-65AD-42C8-9052-71FBD0618BEA}">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B3B8625D-F3B4-4297-A70B-764DF6CABB9A}">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560DA4FB-804F-4586-AE53-27E99AD44D1E}">
      <text>
        <r>
          <rPr>
            <sz val="10"/>
            <color indexed="81"/>
            <rFont val="Tahoma"/>
            <family val="2"/>
          </rPr>
          <t>Vacuna COVID-19 que fue hurtada durante el almacenamiento, transporte, distribución a nivel departamental, municipal, IPS o extramural.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xr:uid="{B57C415D-E49D-4357-B056-172C4C9BF1F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19F02BD6-BE9E-4B4B-8B47-75124AC46066}">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942167CD-1389-4383-A815-D4E7064E7F58}">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AB1C8309-9875-4854-8FE9-A2D2908B9829}">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0826F6D3-81C8-4801-9281-7D0F9CBABF3D}">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8AB879A4-4A9F-45F7-A02C-04DED24959AF}">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8CFD5091-35F7-45BA-918C-8EB80AF25D1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342D1721-3B6E-4BF5-AAB9-FA3F4D73416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962330A8-654D-43FC-A645-B7A61D267FA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E36A25CD-B95C-4D9E-AD65-DD66E7574C12}">
      <text>
        <r>
          <rPr>
            <sz val="10"/>
            <color indexed="81"/>
            <rFont val="Tahoma"/>
            <family val="2"/>
          </rPr>
          <t>Remítase a la hoja uno donde se especifica la clasificación de las perdidas.</t>
        </r>
      </text>
    </comment>
    <comment ref="AL11" authorId="0" shapeId="0" xr:uid="{939020EE-81B0-4377-A301-F37485956277}">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A200EA30-93D0-41C5-BADB-0B11B3B290CC}">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F1F4E773-52A3-4E10-9C01-347336D2B1C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9089351E-7D99-4ED1-8A83-39AE3ECFDDD5}">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149D8363-73C2-44D0-B817-9A9B41852008}">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05EC0CDF-BA4A-43C2-A61A-2E895ADFC92C}">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E64E7D2-60BB-44C1-B64B-759FAE48DB4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7CF783F8-0042-4DF9-8810-30C1233A7915}">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975FF9E0-8470-4E46-A13D-635B43C3CA8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56387E34-95A5-4B97-A58F-6B79D345123B}">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9830AB13-161E-4C74-81AE-2CF6041D0EF1}">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BB8DB877-6B62-4482-9C7F-26EE7BF4BE21}">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BEB196AF-9847-4972-9813-0E3161CF7D25}">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BDDE7B12-B14A-401F-8457-6E975289ABCB}">
      <text>
        <r>
          <rPr>
            <sz val="10"/>
            <color indexed="81"/>
            <rFont val="Tahoma"/>
            <family val="2"/>
          </rPr>
          <t>Vacuna COVID-19 que fue hurtada durante el almacenamiento, transporte, distribución a nivel departamental, municipal, IPS o extramural.</t>
        </r>
      </text>
    </comment>
    <comment ref="Z415" authorId="0" shapeId="0" xr:uid="{C8EC5433-FE73-40A0-9E09-FAA8C0849EE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28F85EF8-80D0-4957-A714-7B8D6D98E2E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27DF5602-CCFB-4AAB-90D0-602538F5ABEC}">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61C99A9A-22ED-4294-8088-D6A181FF6EB8}">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A9458766-527D-4AA0-9ACB-01712A2A908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95B9A1E4-C712-4088-ACE5-8A47DBF4B388}">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75BE4203-AB7D-4862-BD29-4FA4970BF0D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3E78B64D-71CF-4D43-AA8F-DA4FF926476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6BAABC41-F572-4EE2-94A6-FB8E3135B0CA}">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474D811B-CE8F-4654-BB47-5B2129A375E0}">
      <text>
        <r>
          <rPr>
            <sz val="10"/>
            <color indexed="81"/>
            <rFont val="Tahoma"/>
            <family val="2"/>
          </rPr>
          <t>Remítase a la hoja uno donde se especifica la clasificación de las perdidas.</t>
        </r>
      </text>
    </comment>
    <comment ref="AL415" authorId="0" shapeId="0" xr:uid="{69D9DB7F-1FAC-4561-A66A-23D18EDC6E29}">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8AAC3772-E274-4E99-BF44-D72F9070F9CC}">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E65E8AFD-6E9C-4AE7-8818-2736F6F876F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65F9552A-FA0D-4B00-BFE0-DA26E8D4B7A6}">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74D50258-421F-4C94-A7E9-B5DCCBD32924}">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39568DB9-ADAC-4B4A-B6E2-E1502D2AE6C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029073D2-04D2-453B-8127-383000748B15}">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8EC7A42B-6756-4C3D-A7DA-58F76DCF5924}">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4A8EFB38-8F34-4085-880A-383370ACB55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7BF60230-E57E-4EC9-874C-9BCAFF4E9409}">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AABD09B9-C631-4264-BD21-8EE9D23B4F19}">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4488F4D7-FEEE-45DF-A0C1-51D3CED078DE}">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B13D2534-0FF9-4560-B095-672C9E21E9B4}">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629740A0-B845-467C-B4CB-1CF7CE946D6E}">
      <text>
        <r>
          <rPr>
            <sz val="10"/>
            <color indexed="81"/>
            <rFont val="Tahoma"/>
            <family val="2"/>
          </rPr>
          <t>Vacuna COVID-19 que fue hurtada durante el almacenamiento, transporte, distribución a nivel departamental, municipal, IPS o extramural.</t>
        </r>
      </text>
    </comment>
    <comment ref="Z819" authorId="0" shapeId="0" xr:uid="{68E66511-D0AE-4AD2-A691-F2BC2EB24E5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EECB01EC-FA82-4BBF-A5BF-AA211BF728B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08C8F973-6AD4-48EF-B48D-E397385FDBC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84B47D0A-A65B-4716-B34E-6AFEC00DFE24}">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00851428-7DCD-446B-982A-E15170378802}">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C8D0E28F-9D1E-4F26-85D4-147A454F2F18}">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83223A9E-DF80-4D15-9B79-070B63E8BBA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FD8DE93C-ED73-4C90-AC82-B8E243B46432}">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6473E1AD-5C6E-4ED7-9E5A-AE03223BEE1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32E404B3-65A8-4BF9-AE75-5C60FBF37456}">
      <text>
        <r>
          <rPr>
            <sz val="10"/>
            <color indexed="81"/>
            <rFont val="Tahoma"/>
            <family val="2"/>
          </rPr>
          <t>Remítase a la hoja uno donde se especifica la clasificación de las perdidas.</t>
        </r>
      </text>
    </comment>
    <comment ref="AL819" authorId="0" shapeId="0" xr:uid="{490DA303-04D2-4006-B533-DB43816E992F}">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716EF328-524C-420C-AEF2-136B7DAEA657}">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E7631010-7481-4A5F-81B5-E9E88591BBA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FCB7764E-CA03-4560-88A0-FE277FC8067B}">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1FD8DFDA-775F-45FC-A5A0-5C4477D38DD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1F026B14-3BDF-42FD-AFDB-ACC216D853DF}">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E87A8873-A293-4351-ABC2-4F348644CB2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FB8681A6-1DDA-4E8F-B6F0-5BC190FE8AD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71C2603C-9A91-4DCB-A184-179CF66EE95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334B2671-A70A-45CD-9F3D-664190301BE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A709CF89-D08F-47BC-9BD6-ED1C664DFAB9}">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FC1C8C43-DE95-4DD4-AA07-1B0D28A02FE4}">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C8776D19-F16D-4A73-B6F4-1453EEDF983B}">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03BAA733-9382-4B60-AE62-192816ED3A48}">
      <text>
        <r>
          <rPr>
            <sz val="10"/>
            <color indexed="81"/>
            <rFont val="Tahoma"/>
            <family val="2"/>
          </rPr>
          <t>Vacuna COVID-19 que fue hurtada durante el almacenamiento, transporte, distribución a nivel departamental, municipal, IPS o extramural.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xr:uid="{E5DA839E-1200-4ED7-93BF-990DD43A1C4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10EBE763-9166-4A93-94DB-5F9BCEAC1449}">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9173CF4C-2E68-4255-A039-75D6370DAA0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A54F4216-F2D6-436A-8043-C69B229450B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A1EA6204-32B4-4EFE-9916-C90BE6E478FC}">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815B78AB-5B88-4149-B905-EEBD647ABD1F}">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30647836-DA17-498F-BF3C-E9325D88F3D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0F98FFC2-5D6E-4AC5-BC9C-35CC56D61C81}">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8747056C-B8E8-4DC4-AF5F-77C7CF3CD82B}">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9BBF7FC8-81CC-4E9F-93AE-FE572750D628}">
      <text>
        <r>
          <rPr>
            <sz val="10"/>
            <color indexed="81"/>
            <rFont val="Tahoma"/>
            <family val="2"/>
          </rPr>
          <t>Remítase a la hoja uno donde se especifica la clasificación de las perdidas.</t>
        </r>
      </text>
    </comment>
    <comment ref="AL11" authorId="0" shapeId="0" xr:uid="{94E0A49F-1316-4D41-B6E2-CDBA410A29D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640E2EDE-379F-489E-B3B4-470F8F72033E}">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83FCF53B-E547-4290-AE07-270245A9D5A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35F3C25B-5D75-4853-B828-76A634145185}">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B72F7271-D0E2-48E0-AF0B-324EFEA9C5DB}">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5801CE81-B77B-48A2-895C-385FC6AAAD2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E9C8BB26-2C5F-477E-A5EB-F657BCF41201}">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0A76CA44-7D7B-455E-94E3-4FC04CEAE33F}">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29903519-FDA7-4E69-AB1A-779F804CA35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AFD68D05-F8D6-47B7-AE55-407DA5043C3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5E830B37-AA34-4CB4-BE18-A4270F87668A}">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A9507F22-2E14-41D6-868D-D7041E93BAA5}">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EDBB4541-BA35-45FB-AADD-F9272AD89D50}">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942883FB-2AFE-45A8-8296-B1173F217D54}">
      <text>
        <r>
          <rPr>
            <sz val="10"/>
            <color indexed="81"/>
            <rFont val="Tahoma"/>
            <family val="2"/>
          </rPr>
          <t>Vacuna COVID-19 que fue hurtada durante el almacenamiento, transporte, distribución a nivel departamental, municipal, IPS o extramural.</t>
        </r>
      </text>
    </comment>
    <comment ref="Z415" authorId="0" shapeId="0" xr:uid="{68918015-3CD6-4270-B9D2-B362C167A7D3}">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8DB2336F-38F5-4BA4-ADA9-AA53684652B7}">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FAF2FB92-D4B0-4C6D-92B4-F5B5916E57A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2C20594E-0EB2-4637-A00B-4C55BA7644D0}">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0EB85993-8369-40AC-9F95-A3F753B032D3}">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C737E328-1E1C-40AC-BECB-4C0CC13EBFFD}">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EC17F59F-1653-438D-A564-2605294252F8}">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F3F34370-A44B-417D-9DA4-351DB1D5501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EA782389-FC12-4E4C-9012-8C026E65B7A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14726111-CEA2-440C-A604-2F1B63067BBF}">
      <text>
        <r>
          <rPr>
            <sz val="10"/>
            <color indexed="81"/>
            <rFont val="Tahoma"/>
            <family val="2"/>
          </rPr>
          <t>Remítase a la hoja uno donde se especifica la clasificación de las perdidas.</t>
        </r>
      </text>
    </comment>
    <comment ref="AL415" authorId="0" shapeId="0" xr:uid="{5B61BD86-3966-4797-A9C3-646D02585D0B}">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BAB7B403-9082-47E4-A4E7-EBC77AD07AD1}">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21C09ADF-D713-43A4-B1C3-94DE010DD5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66C6C8A5-C895-49AF-9F88-332CF840F2E8}">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3BC929BD-4C5A-40EA-AA98-90729828FC98}">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170F722D-282A-451C-B8EF-6473A715698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DF817845-728F-4D4A-8694-62E4FF24ACB5}">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0F56DC07-B8D6-4EE3-993C-FAD31D2A010C}">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0203923B-77A8-4B48-8629-4AD56A7A6EE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DD739DDA-162D-4D15-8373-D64A7FE5EDF1}">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38050F11-5219-4489-9616-29E22A185A4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DE1E149F-2930-4C24-B769-32BCD0B5BA00}">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6A609333-C95F-4845-89B6-C2588DD97D22}">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4DB33C99-2CBD-4BFC-98D4-6C52DCC3EEE7}">
      <text>
        <r>
          <rPr>
            <sz val="10"/>
            <color indexed="81"/>
            <rFont val="Tahoma"/>
            <family val="2"/>
          </rPr>
          <t>Vacuna COVID-19 que fue hurtada durante el almacenamiento, transporte, distribución a nivel departamental, municipal, IPS o extramural.</t>
        </r>
      </text>
    </comment>
    <comment ref="Z819" authorId="0" shapeId="0" xr:uid="{181C000C-490A-480A-A5CA-A8F0EC77501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F1DDEC2C-4F67-494E-9539-990FC5C8A9D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46558D38-6C7C-4EE9-B6A8-F2AD21B2EBF4}">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D0763D17-B700-470B-9C1A-C2E5EDFC2205}">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538B834C-42C3-476D-9CDB-518BE39AC4A8}">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F9D74693-EF86-40AF-AEAA-9051C05EDDE0}">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D889DC31-3EF4-49F0-845C-5B5260D69F7F}">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16B4A2FF-8B4A-4CAF-8053-EA7EC3F7271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D8DEF6F2-282A-4604-8E45-3255E38268CB}">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009D5089-5F25-4412-B2D2-87A2466F2800}">
      <text>
        <r>
          <rPr>
            <sz val="10"/>
            <color indexed="81"/>
            <rFont val="Tahoma"/>
            <family val="2"/>
          </rPr>
          <t>Remítase a la hoja uno donde se especifica la clasificación de las perdidas.</t>
        </r>
      </text>
    </comment>
    <comment ref="AL819" authorId="0" shapeId="0" xr:uid="{C738BDF2-B1F9-45BF-A97D-94142ADB65A3}">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6A90580F-12FF-4264-9C92-8EA9223963C7}">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871C9B60-1A4B-48EC-8504-7D146A03976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B7D9C801-F723-4136-9C0B-C000203494FE}">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DDCAF034-42E4-4583-8AB7-4A34155A3DD0}">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229FE85F-64D1-4ABA-B162-20A7884B8D60}">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443FFB44-F4F9-4D8A-96F0-C59FE9AF0AE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B78779F3-8E6C-4AAE-9968-9675733B702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1AF1D705-9857-4DC9-BFA5-36057CFA6D52}">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E77251B7-49DF-47F7-80A6-519F2EA683F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FA642E51-BAA4-47FA-97D3-FAD774E5D31B}">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CE1947A0-95B7-4737-A69C-F6F164AE1D92}">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A631CD3A-8983-4C9F-93F6-3327F38CE049}">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8BEEA54E-C48F-4922-A4FC-E5D084F72B31}">
      <text>
        <r>
          <rPr>
            <sz val="10"/>
            <color indexed="81"/>
            <rFont val="Tahoma"/>
            <family val="2"/>
          </rPr>
          <t>Vacuna COVID-19 que fue hurtada durante el almacenamiento, transporte, distribución a nivel departamental, municipal, IPS o extramural.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xr:uid="{46DBCEA5-33E3-41A8-B9F2-9F29A905DA3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B92A4554-4866-4D05-B8D3-83A59F122296}">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E8E6FD44-E371-4823-8E70-FC44EE363CB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501C5F37-E38A-40E6-A4DD-B6A58DC239EC}">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7CC7668F-5787-4F59-9F90-208752D1381B}">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2EBA2632-1D94-4E03-B98D-3988A1605795}">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FBB5577-23AB-4B6B-BD6D-9A1F922D4871}">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DC28684D-A766-4629-88C8-7C012882EA9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E5521174-2B59-4A49-8623-6B412C8FF876}">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52D5CA53-7EB2-4AE4-8DCE-6D0635D245F0}">
      <text>
        <r>
          <rPr>
            <sz val="10"/>
            <color indexed="81"/>
            <rFont val="Tahoma"/>
            <family val="2"/>
          </rPr>
          <t>Remítase a la hoja uno donde se especifica la clasificación de las perdidas.</t>
        </r>
      </text>
    </comment>
    <comment ref="AL11" authorId="0" shapeId="0" xr:uid="{C507C8FD-B490-44FC-BED0-EAD9F81AAA89}">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872616CF-D68A-407F-8F7B-B6A2D315FE59}">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C2F78544-C939-4119-AFAA-B6F8CDCD96C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B7BF50F2-84AC-471F-A6C9-2BE2013A72ED}">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02644D27-47AF-4805-BD92-27F845F24C66}">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470F7968-D56C-4EAD-8E09-7D08F50F4A1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F3FCDC35-57B2-4817-B72B-998AB12FDF62}">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1A7273CE-1856-478D-90E3-077194B7D90C}">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12D68BE4-1F12-4C35-8EA3-163FB5AEB49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85ED5690-F3CE-41F9-AAA3-B5863F95705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17713B97-EB47-4D17-A193-21C416AD14F9}">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F4783E7C-9122-4F76-A565-BC994CD6F534}">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321D2E87-082C-462E-ACC2-2C6355135B91}">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A21C7A4D-2C52-4BE7-84B2-B8F02A06AC51}">
      <text>
        <r>
          <rPr>
            <sz val="10"/>
            <color indexed="81"/>
            <rFont val="Tahoma"/>
            <family val="2"/>
          </rPr>
          <t>Vacuna COVID-19 que fue hurtada durante el almacenamiento, transporte, distribución a nivel departamental, municipal, IPS o extramural.</t>
        </r>
      </text>
    </comment>
    <comment ref="Z415" authorId="0" shapeId="0" xr:uid="{B51002FE-AF3B-4DC0-9C58-49D26070D7C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F24FC4D5-C34C-4BE9-AE73-4414AD5D3C4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AA61F6D6-AE66-462C-80FA-992D2F1528A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7B208EB9-C769-4912-9513-0176E1778F0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C8820D93-27C6-4792-90FD-720CAFEF176E}">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B2D35B2C-E419-4220-8697-61E99A565D11}">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3E84B7DE-1736-407F-85FB-86DF9AC082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F9EF3269-4D8A-45AD-B5BC-E2E9E0013CB8}">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AF5E0CE8-8851-4AF6-8DEA-68A2F37F83B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69F224DC-9378-494A-8392-BECE858B8BE9}">
      <text>
        <r>
          <rPr>
            <sz val="10"/>
            <color indexed="81"/>
            <rFont val="Tahoma"/>
            <family val="2"/>
          </rPr>
          <t>Remítase a la hoja uno donde se especifica la clasificación de las perdidas.</t>
        </r>
      </text>
    </comment>
    <comment ref="AL415" authorId="0" shapeId="0" xr:uid="{E1B21404-53C6-40BE-A1B7-8FCB4A888D7F}">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FEED7BE7-E5D2-4E21-80B8-725467C7ABC2}">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7E823702-9A51-4FF0-9854-D1A6DD6CC3B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FFCC1266-029A-4DFE-A3D6-FB367B2683D4}">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5B7C8CB5-7ECB-4384-81D3-B46AB27B8604}">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D585E7D0-F5F8-49B9-8D1D-644A37904FC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E3259ACA-FA32-4C84-912D-C19FBFE288E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5C685A3B-AFA3-4BCF-92CF-7EACAB5B3E3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90E58984-4F7B-46DF-AAE2-B7151CE5BDB3}">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3AFC0D4D-378D-421C-9371-BC398A5C7FE3}">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5FDD2977-641E-4240-9EEB-410592C3A48E}">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A6A1C4E8-A545-4ACE-AC04-8404BE3311F2}">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E9A009AF-4EEA-4165-873F-2CEF2D267769}">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FAFB362E-A4EF-4E20-8EDB-AB892DCFCA62}">
      <text>
        <r>
          <rPr>
            <sz val="10"/>
            <color indexed="81"/>
            <rFont val="Tahoma"/>
            <family val="2"/>
          </rPr>
          <t>Vacuna COVID-19 que fue hurtada durante el almacenamiento, transporte, distribución a nivel departamental, municipal, IPS o extramural.</t>
        </r>
      </text>
    </comment>
    <comment ref="Z819" authorId="0" shapeId="0" xr:uid="{9AB58FBC-3FB8-41E8-974B-A659D658E708}">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F38346D8-2C1A-4F29-8D81-7844C2745D16}">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679C6377-C541-4D5A-8C52-27281FD977D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F3982FA1-2C15-468E-A96D-E10D22B72E37}">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447B3A13-803D-4C99-9371-B26D74E0F7D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4170211B-B8E5-43B6-B4C2-54FE6B4189B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8D3BF1E7-7A31-434F-8CAB-E21CAAC22A5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27730685-78AC-4617-BAE8-DD819BDB482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EB0D02D2-14C1-43CB-BF3C-87012DF1971F}">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37FE02DD-6483-4F04-9822-3262C95FBD17}">
      <text>
        <r>
          <rPr>
            <sz val="10"/>
            <color indexed="81"/>
            <rFont val="Tahoma"/>
            <family val="2"/>
          </rPr>
          <t>Remítase a la hoja uno donde se especifica la clasificación de las perdidas.</t>
        </r>
      </text>
    </comment>
    <comment ref="AL819" authorId="0" shapeId="0" xr:uid="{E4678A74-83F0-4526-AAA4-8B3422E9242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AD0364EC-BC2B-4207-BD05-3F21812A5ED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AAB5F296-945C-4181-B410-E5251D00DAA0}">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17EC6765-28CC-452A-AC74-9E6498D831D9}">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A8D05BB1-980F-492C-B8D7-6232296EB0EB}">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05CDA4B6-C2EF-4DC7-8B3B-90AB56D44BC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8C059606-66F5-4EC8-8B27-83052C9EAC14}">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27A5A8B5-9EE3-4439-BBBD-C405F0F399F3}">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F7088F45-5571-44B2-9B01-DAC4DD61AE8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C735789F-16EB-416F-990F-831C0B55F2F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3AFD6C9A-300E-4A3C-ACB0-D8ECC77ABC8C}">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257BE8DE-77CC-460D-8DEA-EACBBE7702B6}">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23F899EA-C9DF-4105-B226-B9F9585F80AA}">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FEEE323D-B333-47F4-90DB-00A455E5098D}">
      <text>
        <r>
          <rPr>
            <sz val="10"/>
            <color indexed="81"/>
            <rFont val="Tahoma"/>
            <family val="2"/>
          </rPr>
          <t>Vacuna COVID-19 que fue hurtada durante el almacenamiento, transporte, distribución a nivel departamental, municipal, IPS o extramural.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xr:uid="{6F94B561-31DA-4EB1-B5DB-5A51D66B4B9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966CF6B2-E784-42E0-86A4-59E3C860BBE1}">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3C24198F-D357-4B69-B70B-8A1C471A0E9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E3B1D396-A4BC-44FA-BD98-D4EBE4259A5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92578B41-DB22-4DFD-91EE-2F00782C277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49935AE1-AFF2-4094-87AC-37EE78FA632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B9E3526B-2871-4C62-9C0B-A5AAD4F32F1B}">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5B6CF5AE-A980-4A9A-851D-F15C440AA83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0029F556-00D2-4A13-B242-53336807E48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00C5BC3B-2043-4CBD-9761-6B3DCD90FF0C}">
      <text>
        <r>
          <rPr>
            <sz val="10"/>
            <color indexed="81"/>
            <rFont val="Tahoma"/>
            <family val="2"/>
          </rPr>
          <t>Remítase a la hoja uno donde se especifica la clasificación de las perdidas.</t>
        </r>
      </text>
    </comment>
    <comment ref="AL11" authorId="0" shapeId="0" xr:uid="{E7507B46-B002-4BD2-9530-00C3E50FB5A4}">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1F237303-E3B4-40DB-A62B-7EC12E93036A}">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4A49A3ED-2EAE-40F1-BD63-CC8D379CFB3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D487E6A5-BC96-4F7F-8383-2ED78686916E}">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59F84327-AEE3-43BA-AC93-E33596B98D22}">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232782BA-AAB9-4123-B121-C43A9AD2770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38F81819-3610-4923-9F8A-99E7F8A7E7B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DD523846-FD42-4297-9F07-86C4EBA8D8C4}">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FE1234C5-CD35-49EB-89A2-76965763CA1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8208909-02F1-44BF-9E5D-3D48E9DE7150}">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F42A9D3F-C20F-4364-8D79-B4CFD3989AE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EEC1529A-4A88-471F-9A5A-3AA8472A10D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712600E6-5FBD-4F03-8223-94A36BEC102A}">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BA0D4C05-5C28-405D-BB12-5FE2C231563A}">
      <text>
        <r>
          <rPr>
            <sz val="10"/>
            <color indexed="81"/>
            <rFont val="Tahoma"/>
            <family val="2"/>
          </rPr>
          <t>Vacuna COVID-19 que fue hurtada durante el almacenamiento, transporte, distribución a nivel departamental, municipal, IPS o extramural.</t>
        </r>
      </text>
    </comment>
    <comment ref="Z415" authorId="0" shapeId="0" xr:uid="{B1A87A5F-8E6F-40D5-855D-B9695391AC40}">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A6169E1F-AFCA-44CF-8093-F899458A481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129E9584-794A-496A-98B9-EDD2277EBB0B}">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79FBAE47-6884-4A07-8C8A-53BC331DFEE0}">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EAD48ED1-197A-4B2B-9BBA-7C3DDB0634FF}">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ECB1DA13-43EA-4408-A17E-F089FC1ED8CA}">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3AAEA6BE-8E26-4D90-ACBF-0798F2D8867A}">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4ACFCDDD-6F1F-4D76-A177-6C7140872E93}">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C8A2EFA7-9745-4996-AF82-957CFA8A4826}">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56CFFE91-9B59-4529-ABA5-B1598D3ECE08}">
      <text>
        <r>
          <rPr>
            <sz val="10"/>
            <color indexed="81"/>
            <rFont val="Tahoma"/>
            <family val="2"/>
          </rPr>
          <t>Remítase a la hoja uno donde se especifica la clasificación de las perdidas.</t>
        </r>
      </text>
    </comment>
    <comment ref="AL415" authorId="0" shapeId="0" xr:uid="{18D55856-5567-42FB-8E38-3780DD5E2ED8}">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C7EE28E8-0493-4960-95A1-D56059A67D3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3145AF4A-666B-47E2-A75F-26F402DA080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5533C64C-34F4-4365-9501-CF25062F0266}">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A7839086-46E8-4FAD-9AA0-2B874900B85C}">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3F586A0F-C2A6-4512-9750-581E30160F48}">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7D7B9BD8-B8EE-45A8-AB3F-11BF3433BBEA}">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77040CAB-8990-4E5B-9F2A-0D1604D7E02F}">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5F9C5EBD-EEC3-46BE-BF10-6CB771A1993C}">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035CDD57-C074-4553-AED5-4AF9F073FAF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17B5EC4C-4198-45FA-ACE3-0EEC1C174362}">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BE936030-3D88-40AE-B15A-13C07E380263}">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959CD1B-4427-4990-B7C4-BE9FF86541BD}">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4D72B7EE-429F-4D4C-BE32-38049151364D}">
      <text>
        <r>
          <rPr>
            <sz val="10"/>
            <color indexed="81"/>
            <rFont val="Tahoma"/>
            <family val="2"/>
          </rPr>
          <t>Vacuna COVID-19 que fue hurtada durante el almacenamiento, transporte, distribución a nivel departamental, municipal, IPS o extramural.</t>
        </r>
      </text>
    </comment>
    <comment ref="Z819" authorId="0" shapeId="0" xr:uid="{0872B0FC-4C8A-46CE-ACCB-961E54C0923F}">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4DCA1427-F0BE-4517-80CD-58E161EBB42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7504167F-184C-4AE7-B6FF-6DD4B4FECC63}">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D391DA77-901F-470E-BF84-E6FA38D99A0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9942D8B9-FB9B-4315-8912-03D1150C81E3}">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20394279-FFA9-43BB-9A7D-27C3AF399A9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D6202AA6-327D-4483-8610-42E40BE5308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77CE6ADF-A552-4893-AF16-4201B8DB1367}">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2A541C2B-03D3-4DE6-8B0B-F9987E1CB31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885DCAB9-05DC-4800-AC97-9104AA6263CA}">
      <text>
        <r>
          <rPr>
            <sz val="10"/>
            <color indexed="81"/>
            <rFont val="Tahoma"/>
            <family val="2"/>
          </rPr>
          <t>Remítase a la hoja uno donde se especifica la clasificación de las perdidas.</t>
        </r>
      </text>
    </comment>
    <comment ref="AL819" authorId="0" shapeId="0" xr:uid="{CB4EC69F-EC93-433E-BDE5-3CE73ACB59A7}">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58474F5D-FBA0-4ABF-84DF-EF078096AAC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74FEB0E5-AFAA-4235-B307-B808CCB8FCA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347C099E-09FB-4241-8841-4C4274541900}">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399E103D-25DE-4825-A3F5-1FC5123E65FD}">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0EC99003-32F4-438A-82A0-9E14D6FEF684}">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2D62B957-10C9-4DCA-BEF3-65F0D0255526}">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70C6BC6E-D634-450E-9787-E4B83F0BF1E9}">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FD2A05FF-32D0-40E8-9C49-59495FCAE4D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2D3285E6-152E-41AE-B3F6-C981FEE0E95A}">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D7D47085-440D-4F76-9CAA-0B4BB3024310}">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0CD837B1-B859-4B55-8832-51D901E88588}">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6C69306E-0804-44A4-924C-39ED74F44BBE}">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E9670DD4-529A-46E3-A34A-37CDEAC44AFE}">
      <text>
        <r>
          <rPr>
            <sz val="10"/>
            <color indexed="81"/>
            <rFont val="Tahoma"/>
            <family val="2"/>
          </rPr>
          <t>Vacuna COVID-19 que fue hurtada durante el almacenamiento, transporte, distribución a nivel departamental, municipal, IPS o extramural.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xr:uid="{C59AFAF6-569D-45E6-853C-6061DD5E58A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99CEF049-4C25-4C4E-A61E-A48844BF2A45}">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6169ACE0-69AC-44F8-A7FE-8835A3D0C46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EE260142-94FB-4D21-BE54-EDCF45E48957}">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91A2444D-13D2-4D1D-9A54-9F89ED22305D}">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5BEC5232-6A90-44C5-9CAB-25789FB1E48E}">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351F89D-314E-4831-AD86-6C51489CEFD6}">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F3B1A82F-833D-4AC1-A34A-8CB866AFD19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9CBD5D99-96B1-44E7-8E48-47ECAD33049F}">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E69B4FF9-8DC3-48F4-BD3E-09B1804A6720}">
      <text>
        <r>
          <rPr>
            <sz val="10"/>
            <color indexed="81"/>
            <rFont val="Tahoma"/>
            <family val="2"/>
          </rPr>
          <t>Remítase a la hoja uno donde se especifica la clasificación de las perdidas.</t>
        </r>
      </text>
    </comment>
    <comment ref="AL11" authorId="0" shapeId="0" xr:uid="{295B6F26-0F3C-4837-8BEF-F849FAD5BD50}">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52A5E4F0-126F-4D48-A8C3-2C46F379969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2E5A90F7-AA83-4545-9D0D-41BF53281FE7}">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F17A8F57-AA4B-4D6B-9A44-4859673FD883}">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90BBC8D7-EB21-425B-9895-69DE4B18CA1C}">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CEBA0095-2472-44A0-A0F9-FABE2E981FF8}">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23C8EA99-613C-4E4A-8C23-16E471F27330}">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0CB95EAE-A9C6-4905-ABE9-A416F78E5221}">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0F0F5707-0BB7-482F-A5D0-74E8D539D3A5}">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162E756-84B4-43E6-A00B-7ED40D5BFF19}">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10D39C66-58D4-4FA4-A36C-AF6FF0503BC1}">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E430A837-FAA3-40BC-AFFB-B680BB3C4B48}">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6B8E0A8E-78F2-43A4-BF24-88FE9E5AB5F2}">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FAAD590E-5784-42BB-A2F0-C8B7F71F988A}">
      <text>
        <r>
          <rPr>
            <sz val="10"/>
            <color indexed="81"/>
            <rFont val="Tahoma"/>
            <family val="2"/>
          </rPr>
          <t>Vacuna COVID-19 que fue hurtada durante el almacenamiento, transporte, distribución a nivel departamental, municipal, IPS o extramural.</t>
        </r>
      </text>
    </comment>
    <comment ref="Z415" authorId="0" shapeId="0" xr:uid="{2229A21F-CC13-4D1F-82C9-3810E6E7FCD1}">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784BA394-78B2-485F-8868-BDD36B723AC8}">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9675D371-69DE-4306-9CB0-AC183F4F3282}">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8729B425-D0B7-4CBC-8CA1-7BA5050B6512}">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C646E194-8E19-4206-B6DA-1856F11D0519}">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64D57EF2-592E-4A99-AD77-E2F60C23F492}">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77A1610C-D911-4A19-8A28-B1464E122AAE}">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54CA5AB7-E408-454D-BA96-5C6442B2B945}">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0578E60F-3746-4DF8-9DDE-D64E62E953F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B4C0E528-DCD7-4D88-8018-E0C99102598E}">
      <text>
        <r>
          <rPr>
            <sz val="10"/>
            <color indexed="81"/>
            <rFont val="Tahoma"/>
            <family val="2"/>
          </rPr>
          <t>Remítase a la hoja uno donde se especifica la clasificación de las perdidas.</t>
        </r>
      </text>
    </comment>
    <comment ref="AL415" authorId="0" shapeId="0" xr:uid="{A298063C-7D35-467F-B0E8-57C37FFA0D09}">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6361C626-030A-4410-8259-C33FD1EE5DAA}">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897D3DD3-4BC4-4CFE-8372-7DE91A05C8C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163C387A-A425-4ACC-9845-C66582B183FE}">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5F7BC587-E8AB-42C4-A480-076B06CB880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B9B31387-7768-4451-B8DE-B6C0F3D86574}">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951E7A04-530C-46D0-A9FF-0C0327AF13B3}">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7ABB5422-4DCC-493D-8F34-EA22B4F335B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F1324C8F-0C8F-42D6-AC9E-C261000EFEB1}">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C5479281-D0BB-4F87-ABAA-F09E788FB45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5F58FFAF-8BF3-45ED-98B9-672ABC040E9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773B2351-F491-4B36-98C5-7EEDAAAAF8F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96DD5CC-C437-42DC-A146-564C1325585D}">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9CEFAE30-F732-4583-932D-0EB1F089D75C}">
      <text>
        <r>
          <rPr>
            <sz val="10"/>
            <color indexed="81"/>
            <rFont val="Tahoma"/>
            <family val="2"/>
          </rPr>
          <t>Vacuna COVID-19 que fue hurtada durante el almacenamiento, transporte, distribución a nivel departamental, municipal, IPS o extramural.</t>
        </r>
      </text>
    </comment>
    <comment ref="Z819" authorId="0" shapeId="0" xr:uid="{A1CB6F10-9B54-4B7E-83AB-5B9BCD17927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BE444276-5161-44C7-B093-0F4B19DCF8E4}">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77E951BC-8787-4402-8C5B-AB48FA3D0E18}">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2B04F44A-974D-4297-8B0D-B46ACD619066}">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8AB73517-9627-4DB9-9C14-1D66913B4AA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07BD9679-F963-4069-8711-C9BB877BD1F5}">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51900C57-E466-43E4-8CED-C87273341B8E}">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BF42725E-52B7-4BF9-9C35-03D9829D4D26}">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10C3AF56-A1F5-4155-8A7E-87E843E1C5E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7BD26705-42A3-495D-8265-59D1B9DDAEEA}">
      <text>
        <r>
          <rPr>
            <sz val="10"/>
            <color indexed="81"/>
            <rFont val="Tahoma"/>
            <family val="2"/>
          </rPr>
          <t>Remítase a la hoja uno donde se especifica la clasificación de las perdidas.</t>
        </r>
      </text>
    </comment>
    <comment ref="AL819" authorId="0" shapeId="0" xr:uid="{54D21FD5-2873-45EF-A5A3-F70A535B6516}">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64040890-DB3B-4EEF-979E-420A39FDB7F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42F0752-FB82-4B86-AEE7-E9184B6DA33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F37CBE0A-BF05-4A9D-BDD5-CCC4484D088C}">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BC092B44-5A27-4D3A-82EF-2FBA78CCFF51}">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C96228E0-5366-4B88-89B0-0D8EF7552580}">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ECC8DF50-3466-4396-A364-2B28F38775AF}">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EEEF5928-20EC-43AB-9DDA-1D89C46CD486}">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37453B21-2D4A-421E-8451-CDB1E356CE6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D5D76513-BC71-42D0-B4B6-AD6BAE4525D3}">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BBD8846E-2BB7-4DE8-9AF4-367463ABAB98}">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1F59CDE5-8E8D-41BF-AD87-1C68BB0FEDD5}">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B05BACFA-71F9-464C-B18A-A36D25CA5BFB}">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C736C65D-950B-4231-888C-73D4EA3ABAAB}">
      <text>
        <r>
          <rPr>
            <sz val="10"/>
            <color indexed="81"/>
            <rFont val="Tahoma"/>
            <family val="2"/>
          </rPr>
          <t>Vacuna COVID-19 que fue hurtada durante el almacenamiento, transporte, distribución a nivel departamental, municipal, IPS o extramural.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xr:uid="{CF48582A-90E7-4E9F-85CA-0A02B7BEF45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DC998829-8B11-44CC-B359-D467204C1FF7}">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B438D46E-24CA-4095-BFE7-F77DD416B05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4CD66329-91D0-4300-837E-7F0BED9358A2}">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0AA4B96A-EECE-4423-BABE-DE1A62E47157}">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9E4B2FE3-A6F7-47D6-A275-9E60BF3C49B0}">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D46B727E-4A29-436C-A72B-E5C6D3C2851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14791373-F5D9-4A86-929B-3209587B832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73B327E4-40E6-4D71-8D58-6B1B9AD9E24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6DAC6EDA-B871-4BFA-AF7E-61F33EECE458}">
      <text>
        <r>
          <rPr>
            <sz val="10"/>
            <color indexed="81"/>
            <rFont val="Tahoma"/>
            <family val="2"/>
          </rPr>
          <t>Remítase a la hoja uno donde se especifica la clasificación de las perdidas.</t>
        </r>
      </text>
    </comment>
    <comment ref="AL11" authorId="0" shapeId="0" xr:uid="{A5677471-9CF8-4A98-8A9D-7ED4A254B334}">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88BD3CD6-2535-4F01-8BC5-39CC2B5B75A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77EC8643-6799-4BA6-BC20-87188B1D558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3D744C13-DF0A-4C41-9503-92B5FBE352CD}">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C0D7785B-C6B3-4063-9A6B-258FC5617332}">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25ED3315-11F0-450C-8390-15FD5D40A59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27F5AB05-2E0F-4F66-817B-8F508B91B85B}">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FE91FBCA-5111-4613-93F2-E1718AE54269}">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14313A19-33BA-4426-8DDA-3A749CC1F6E8}">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6A31E33D-E237-4CE9-A91C-FD8D7E76D933}">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0FF4D3AC-DA6D-429B-BD5D-6AFB7C50998A}">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6C07499C-2617-4315-81DF-A5C264060211}">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BA6F6BD4-63B7-40F4-B35F-D509DA7CCFF6}">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9754EFD3-5D35-4F14-85AC-08E3AF6FB5C4}">
      <text>
        <r>
          <rPr>
            <sz val="10"/>
            <color indexed="81"/>
            <rFont val="Tahoma"/>
            <family val="2"/>
          </rPr>
          <t>Vacuna COVID-19 que fue hurtada durante el almacenamiento, transporte, distribución a nivel departamental, municipal, IPS o extramural.</t>
        </r>
      </text>
    </comment>
    <comment ref="Z415" authorId="0" shapeId="0" xr:uid="{2FF67C3E-594D-4307-98A2-2F8FFCBF2DE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35B4257C-CFDA-4BBD-B063-B8810A44267C}">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0F3BCE59-656C-41C3-929E-93E859DE037E}">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0DCAC5BF-529F-43B4-A433-8B09710213E8}">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CA898EA2-D143-4812-A871-0B4D60CB4358}">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43ACE408-942B-4006-8AB7-C8F146E10C76}">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202A49F4-CDC4-43CE-8C5E-0959B9420FF8}">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EFF5556B-25DE-440A-8BC9-6CEFF335826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6888EC14-F0F4-4D76-93F3-60ACDF4AFCF2}">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AA9EEC31-2047-4AB6-97F6-D08CC145BDA0}">
      <text>
        <r>
          <rPr>
            <sz val="10"/>
            <color indexed="81"/>
            <rFont val="Tahoma"/>
            <family val="2"/>
          </rPr>
          <t>Remítase a la hoja uno donde se especifica la clasificación de las perdidas.</t>
        </r>
      </text>
    </comment>
    <comment ref="AL415" authorId="0" shapeId="0" xr:uid="{CCCE67E2-9D45-4B0E-9A51-822A355E726E}">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551C6CE3-0CF6-400C-BF5D-B53E67F1B08B}">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CE2F2F26-2D9C-489B-BE66-14897DCBB8C3}">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A25BB05A-BFD9-4681-99FC-BD749B273910}">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11136B18-015E-4130-BAF4-9CF1D6672E6E}">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B23BDA6C-FD93-4259-B317-50CB9AF1E8D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EB73E082-9005-49CE-B4A7-EF52E351050B}">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D62883CD-46E1-4E56-A376-60D7BA637951}">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737ED7E9-AE0B-4060-9B13-FE5B69D2A25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61B44441-D74A-4F74-AA1F-93914069928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AA4A6F10-5002-4A13-BB92-26F1CCEDAC40}">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B442EB5A-187B-4562-9B2E-9BF22D6B3AD7}">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7735C516-0D8B-41F0-B9B0-35396A0D686F}">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259CB3CD-E995-48EF-962B-F848303D09F1}">
      <text>
        <r>
          <rPr>
            <sz val="10"/>
            <color indexed="81"/>
            <rFont val="Tahoma"/>
            <family val="2"/>
          </rPr>
          <t>Vacuna COVID-19 que fue hurtada durante el almacenamiento, transporte, distribución a nivel departamental, municipal, IPS o extramural.</t>
        </r>
      </text>
    </comment>
    <comment ref="Z819" authorId="0" shapeId="0" xr:uid="{C6E5659A-5664-448C-9537-4428DC43F9F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A32A7021-228A-47AC-89F8-611898AC817F}">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9F63518F-5123-4C3F-BF47-B92D64AA4126}">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048E2AC5-50B4-4EFF-9F3B-5D12865753EE}">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63929133-04C1-4836-8A5D-4D652A679BD6}">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7DDA0609-2483-4DB0-B0A4-96AA7DA2E7FE}">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5396D643-6BB3-4B70-A002-BBD71234EE8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681ACF86-AC31-4CA0-8484-9D3BA68D306B}">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C4E518B8-B352-4E57-A195-A00FAE43EE88}">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A6B790C3-54FC-45F3-B781-D26A073149F0}">
      <text>
        <r>
          <rPr>
            <sz val="10"/>
            <color indexed="81"/>
            <rFont val="Tahoma"/>
            <family val="2"/>
          </rPr>
          <t>Remítase a la hoja uno donde se especifica la clasificación de las perdidas.</t>
        </r>
      </text>
    </comment>
    <comment ref="AL819" authorId="0" shapeId="0" xr:uid="{5D577668-3A36-45E3-86E2-5DB0E5B56572}">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B0E52FE3-9E68-490A-902C-80537EAD38E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AF934E2D-3F98-4607-8032-767171B9D25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8330B310-1175-4B26-89D6-0F1104D343D7}">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33F7D561-1BFA-4B2F-8945-3F46BFBEB397}">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42E1A74B-88C8-417D-BDE6-22BC604352A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25A5A952-6AB6-48B4-B78F-97132D32BE7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C536C6DC-30CC-40F3-A1EF-EFD33CCB3FB0}">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1E3D72AF-37CE-4C36-89BB-A51C5FAEF5BD}">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2C544B95-862A-400B-BB38-A35AC52ED69E}">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AE26FFB6-47F7-4EEF-8FFF-2E7FBDB99F43}">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1A4418F2-C4D5-4446-B4F6-6BC291CECDFD}">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7A0E99C5-0685-4847-BC44-6226842E0B9E}">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559C6BDF-070E-4F60-87FD-F08FAC89F48A}">
      <text>
        <r>
          <rPr>
            <sz val="10"/>
            <color indexed="81"/>
            <rFont val="Tahoma"/>
            <family val="2"/>
          </rPr>
          <t>Vacuna COVID-19 que fue hurtada durante el almacenamiento, transporte, distribución a nivel departamental, municipal, IPS o extramural.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xr:uid="{03F51CA5-0F46-4930-8AFD-DA24882C434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724AAE46-2943-49A5-895D-BBB94B504F29}">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C2BA18A9-B462-4736-AB24-12426C60F26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0CF26426-4467-48D7-B1C0-76C4D0F4BBE3}">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83930AC7-E814-449E-B577-6E9619BE030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CE84EB89-B2E8-4E29-8D49-290BD77B78FC}">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D8F0A472-59A8-4FC9-B3E7-F9E2C8C8F0EC}">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FA2E1D43-B4F1-4EA3-9473-E11D2318426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05D238BA-65E7-49FF-A59B-54774BFB391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4A411D5A-DE4B-4B0A-9278-1D9B72258062}">
      <text>
        <r>
          <rPr>
            <sz val="10"/>
            <color indexed="81"/>
            <rFont val="Tahoma"/>
            <family val="2"/>
          </rPr>
          <t>Remítase a la hoja uno donde se especifica la clasificación de las perdidas.</t>
        </r>
      </text>
    </comment>
    <comment ref="AL11" authorId="0" shapeId="0" xr:uid="{F666B8A0-6BC0-40B0-AE0E-4ECF702BCB7D}">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CE4EF309-48BB-4C92-913F-B341693EB8D8}">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ABC62982-E4FF-4499-AC36-624D1B31669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704B71DC-B515-472B-88B6-E10CDBCB292D}">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2A9872C7-2BBC-4A93-82A7-EA13B07F840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52451167-C45E-4D0C-92F6-0BE0F919258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90AA4F8-FE3F-4535-B6DC-1D04F65BE7F7}">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D906EAE5-DB9F-4D07-9771-EFED8292F71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41B2CFFB-DAE5-4094-841C-E6F79E2B9356}">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52A62C76-E1E3-445A-8CE2-7259F758D13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4E7891D8-5035-4A58-A0DA-A5673386CF5E}">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0CB3251B-089C-489E-9E1B-E2869B18EBF6}">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C7B04A72-6DFF-4BC3-8692-C4C3E5065585}">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B46A04B1-89DE-4DF2-ADB2-0CEADBFD2AAD}">
      <text>
        <r>
          <rPr>
            <sz val="10"/>
            <color indexed="81"/>
            <rFont val="Tahoma"/>
            <family val="2"/>
          </rPr>
          <t>Vacuna COVID-19 que fue hurtada durante el almacenamiento, transporte, distribución a nivel departamental, municipal, IPS o extramural.</t>
        </r>
      </text>
    </comment>
    <comment ref="Z415" authorId="0" shapeId="0" xr:uid="{E39AE93D-0CEB-4921-ADAE-8EFAEAB34EF4}">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9F3B395A-30D9-4E0B-92FB-A20B4F9767D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AB31719F-497A-4B8B-AA43-01387FE8D449}">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70336665-A471-4C8C-981A-054803A86978}">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6CED9A97-3150-4D69-B51A-C4D88119F276}">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FFDBBC5E-7429-4373-9F92-0679355AFC24}">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510AFAB3-C688-4639-A423-8233CCE398B9}">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36544048-8DDC-4D88-BD73-CA77166CAF4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7E88305D-4CF5-4497-A8F9-CA77FDF359A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25274946-1D95-41FD-8544-C7505410781F}">
      <text>
        <r>
          <rPr>
            <sz val="10"/>
            <color indexed="81"/>
            <rFont val="Tahoma"/>
            <family val="2"/>
          </rPr>
          <t>Remítase a la hoja uno donde se especifica la clasificación de las perdidas.</t>
        </r>
      </text>
    </comment>
    <comment ref="AL415" authorId="0" shapeId="0" xr:uid="{1298FA8B-369A-4EDC-8B69-1601FA0469BE}">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6C5077EC-24A9-4699-93D9-C67E644D113E}">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EB0B6A77-1608-4D44-9FBA-C346E21112A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58B130BB-36A1-4BF3-988D-C836643ABCEB}">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61A084E3-E75A-49EC-9B05-763351D74A9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82C0390D-3666-453A-BBF7-79A9AA837A25}">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FCF001FB-D0A5-4143-96F2-B89C1D9FC300}">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14B9CA65-BCB7-4035-BDD5-D5B900FBA949}">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A5D40A28-C6D7-4D5F-838F-5FBEB26ACDD9}">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0AA8FC54-F9B9-43CA-92CE-343DCCCB46C6}">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89F0FE32-6E7B-49F0-9227-A5EFAFD7E6A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8DCB7116-0A5A-43FB-883E-02C1C29F4AFF}">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ACDF9B47-02F7-4624-B295-2E2F0C53F883}">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54784519-1A55-4F00-A2F5-7A11783090C3}">
      <text>
        <r>
          <rPr>
            <sz val="10"/>
            <color indexed="81"/>
            <rFont val="Tahoma"/>
            <family val="2"/>
          </rPr>
          <t>Vacuna COVID-19 que fue hurtada durante el almacenamiento, transporte, distribución a nivel departamental, municipal, IPS o extramural.</t>
        </r>
      </text>
    </comment>
    <comment ref="Z819" authorId="0" shapeId="0" xr:uid="{8B02424E-5AC1-4E0B-92CE-B966DA8A048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5824E346-C6C8-4461-880F-A3052A0E0C47}">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E2AAD65F-032E-49C8-AB18-06EFE94376A1}">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25F0282B-6B48-4838-A61D-6329D1FBB5A9}">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1042BB52-0A5E-4C56-8A4E-A64E6B717D30}">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2D0051C2-B1AC-4690-B9E1-D28ECEC2E3CA}">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66BC30E3-D2BB-4F66-802D-4A6A69499657}">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6F662954-C59F-41C6-9AFE-98ECAAD0507F}">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D9ED16AB-E49A-4CCB-A8B5-F9CE4B9A789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556EC50D-5DDE-4A2B-8056-2428C22C351A}">
      <text>
        <r>
          <rPr>
            <sz val="10"/>
            <color indexed="81"/>
            <rFont val="Tahoma"/>
            <family val="2"/>
          </rPr>
          <t>Remítase a la hoja uno donde se especifica la clasificación de las perdidas.</t>
        </r>
      </text>
    </comment>
    <comment ref="AL819" authorId="0" shapeId="0" xr:uid="{836B84E3-77A2-4E1B-9C96-C477F6C7AD82}">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27697DCE-9C9D-4B80-80A3-E1A696308515}">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48B3130-A16F-4F59-A8B4-66817E9D48B6}">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9E45DC7C-2C0E-4BD6-B560-7ED6530E0C14}">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9FB3B16B-AE2C-46D2-A292-7EC7050A4C41}">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C2860C5E-0861-4C4D-9ED0-EEE2CB1E4C59}">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2F1AC91A-F85F-4F7D-BAA8-217C1743A590}">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B9A9B112-D0CF-4EAC-8322-3CDB6908FEF0}">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694107E7-8578-4E32-819C-8512441DFB14}">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AC84DD84-C49E-44F5-B0B3-268E6C165CDD}">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35143AC8-CF5D-4F7C-862F-94975D5EB7D1}">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2294E8F9-E4F9-404F-A337-F6D191D7E323}">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6F50AFFF-BC67-496A-9E5C-CC0945F4BAEE}">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8AC7476B-E175-42D4-B508-3EFBD1541F1C}">
      <text>
        <r>
          <rPr>
            <sz val="10"/>
            <color indexed="81"/>
            <rFont val="Tahoma"/>
            <family val="2"/>
          </rPr>
          <t>Vacuna COVID-19 que fue hurtada durante el almacenamiento, transporte, distribución a nivel departamental, municipal, IPS o extramural.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xr:uid="{D746856B-8F42-49CF-88A9-580E9DAC042C}">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73E72DE0-AAD7-4627-886A-6126F7E2762A}">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95C1A73C-675B-42EA-83A5-AB20E404DEAB}">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7093B628-65E3-47A9-A562-E0C64A36FEFB}">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D509C676-F2D4-457F-AAFE-10C275426C0A}">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AC07B935-02D1-4320-84F5-1A7526182D6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7EC8B6A7-173D-4F92-A2F3-41517E9160E5}">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9E713AA0-F9E6-4419-B330-1D306882B280}">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6A35A3A4-D320-4A88-A56E-AB9D01A0D961}">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AFBD3EEC-C059-42FA-B624-B3950AC3C446}">
      <text>
        <r>
          <rPr>
            <sz val="10"/>
            <color indexed="81"/>
            <rFont val="Tahoma"/>
            <family val="2"/>
          </rPr>
          <t>Remítase a la hoja uno donde se especifica la clasificación de las perdidas.</t>
        </r>
      </text>
    </comment>
    <comment ref="AL11" authorId="0" shapeId="0" xr:uid="{E7CDCC32-4CAF-4294-B863-32229865C735}">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EADC939C-FBA1-400C-B5C1-340569789B60}">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65E16A6C-0339-4EE4-9EB7-ADB9374308AD}">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9407A177-F67B-4793-A9C4-EB826301A4E6}">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3A90F265-9E9B-4355-BEEC-AEE6F33ACEA9}">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C399AEA0-6E0B-4EEE-8985-FE01FE31EE66}">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EA7ECF0F-5F20-4934-BE9B-4CDA44BCCBE7}">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3FA56C72-674C-4BB7-AF7C-5537E6FE834E}">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F077CE39-7039-4D7A-81A5-000B070915EC}">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1011A212-F046-45BD-8BE9-D3BC60FFEB31}">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E2706E0B-E099-4762-837B-4A679E05FDCB}">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FF056465-2A5E-4018-BFDB-343CBE6712FE}">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C432EE35-25EE-4F2F-A35E-DC117BC22DD7}">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86344B72-6CE1-4CEC-8E72-0BFAC5B954E8}">
      <text>
        <r>
          <rPr>
            <sz val="10"/>
            <color indexed="81"/>
            <rFont val="Tahoma"/>
            <family val="2"/>
          </rPr>
          <t>Vacuna COVID-19 que fue hurtada durante el almacenamiento, transporte, distribución a nivel departamental, municipal, IPS o extramural.</t>
        </r>
      </text>
    </comment>
    <comment ref="Z415" authorId="0" shapeId="0" xr:uid="{C73BA41B-38AC-4721-ACBA-6BB30609F2D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64071D91-86EB-43A9-BF02-0719A9DC95FB}">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2CBEA349-E556-4EAB-8B7C-5373ED81E77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EEBC9795-7BF2-44A3-967E-5D11AA16100B}">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78AC1094-268B-46A2-ABF5-EE6AA9B01008}">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EBDE7F7F-5E9D-43EC-A0C0-8F051E80EED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E3C95C6A-23E6-4168-9259-B704FE958E90}">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5D9E4E9D-BB07-4F86-A5B7-CA828ABD3BB4}">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6A808A9A-1E03-49A9-9693-713AF5B2E53D}">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988FB0E3-BDB0-40B0-8097-8E7CE17BD7E3}">
      <text>
        <r>
          <rPr>
            <sz val="10"/>
            <color indexed="81"/>
            <rFont val="Tahoma"/>
            <family val="2"/>
          </rPr>
          <t>Remítase a la hoja uno donde se especifica la clasificación de las perdidas.</t>
        </r>
      </text>
    </comment>
    <comment ref="AL415" authorId="0" shapeId="0" xr:uid="{07461D12-1CD9-4485-9DDD-E61276F536E5}">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D9023990-B7E8-4B43-9667-AAF8E33E3DD2}">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9556D2EC-1600-4ACB-B944-86D1FFC95332}">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2508AC20-2184-4C04-B00D-17004CA0A08C}">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9B2539D7-64BB-4843-918C-27FDD11822C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FBC181CA-FEBD-4F33-AB3F-64B3C4DF3D87}">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0AA3B4AF-DFED-4857-92A1-211E525B7686}">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AC593DCE-96AA-4939-ADF1-D9F6A2061C86}">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1800C1E7-3D2A-403F-8447-9EEECBADE4D0}">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523ED89F-24DA-4701-8172-A661494BAE20}">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FDFB7383-A8A8-4F7F-9268-F291E40D3415}">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13C79576-9306-4F27-B661-C7400C5BF616}">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B584159F-2F43-42A2-A57F-38E7653A7BF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553CD726-2EAA-48C0-A99C-F87B0719E557}">
      <text>
        <r>
          <rPr>
            <sz val="10"/>
            <color indexed="81"/>
            <rFont val="Tahoma"/>
            <family val="2"/>
          </rPr>
          <t>Vacuna COVID-19 que fue hurtada durante el almacenamiento, transporte, distribución a nivel departamental, municipal, IPS o extramural.</t>
        </r>
      </text>
    </comment>
    <comment ref="Z819" authorId="0" shapeId="0" xr:uid="{E05733DA-332F-4A87-B2C5-8023E0A3D845}">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B63364D3-5426-4777-AD70-B660FA212203}">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F49FDFFA-E00F-49A0-B773-66946C65BE7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6974E9EB-CFD7-4E16-A669-EBF5A85E4234}">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A2A041AB-3880-49E6-8603-4B0D0601FD35}">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B9D41140-B21A-419B-B5F7-E62459598FC0}">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4917F472-8C3D-4374-BDBD-64E5E9FC67CD}">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54A57369-DB1E-4389-8647-BBE411631B53}">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80ED2E64-95F3-4896-8D31-4D3876FE2D1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CCB7B7E1-9D30-4FAB-91CE-1A5B5A809A89}">
      <text>
        <r>
          <rPr>
            <sz val="10"/>
            <color indexed="81"/>
            <rFont val="Tahoma"/>
            <family val="2"/>
          </rPr>
          <t>Remítase a la hoja uno donde se especifica la clasificación de las perdidas.</t>
        </r>
      </text>
    </comment>
    <comment ref="AL819" authorId="0" shapeId="0" xr:uid="{984C02EA-021A-45E2-97A5-4080418F6D0C}">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493C59A7-FC1A-4FDB-AB00-106DF41E8606}">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2C41D852-E839-4CA1-853C-C1C2DC0955F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F4427F08-B732-49F0-97D7-10474F718E97}">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A029D5EC-E928-4246-8D1C-32C8D99AC770}">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1371CB9A-EEC3-4884-AE7A-BA28E53CB700}">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D0DD9F4B-1654-4F07-BF2C-C794B718C748}">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5F20F5FB-DD5D-4747-B46A-701F27AD6C2C}">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4A837EAC-4724-4773-B98E-1FA959B81C1D}">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A10C7300-1D9D-4319-BB97-2C8B7EEEA652}">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C62406A5-6749-4F29-822E-0D6763007D85}">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F594B0E3-BD47-46AB-A77B-4906051B858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19F335BA-920C-48F2-97E8-EB06F3C6F091}">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F991F495-DF23-4785-9C21-1760FF956652}">
      <text>
        <r>
          <rPr>
            <sz val="10"/>
            <color indexed="81"/>
            <rFont val="Tahoma"/>
            <family val="2"/>
          </rPr>
          <t>Vacuna COVID-19 que fue hurtada durante el almacenamiento, transporte, distribución a nivel departamental, municipal, IPS o extramural.</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xr:uid="{216E9BA0-1632-445D-87B4-BABA92F3826E}">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11" authorId="0" shapeId="0" xr:uid="{F599339B-52AF-4267-A39A-16AB6A54D96F}">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11" authorId="0" shapeId="0" xr:uid="{EE8F008F-2C03-4D53-BA64-9D9AA67516D0}">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11" authorId="0" shapeId="0" xr:uid="{7D29FF05-8692-4739-9570-9FAD3DC61439}">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11" authorId="1" shapeId="0" xr:uid="{14FDEA05-C8F7-46C8-A337-64ED52CE57AB}">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11" authorId="0" shapeId="0" xr:uid="{822F82DC-95CB-4F27-BA20-23862FEF45B9}">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11" authorId="0" shapeId="0" xr:uid="{01BBED26-9CA8-4FBE-A1FB-2D8D0D8BB2C3}">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11" authorId="0" shapeId="0" xr:uid="{5B682AB7-8B74-4917-8CCE-AEB675AA1D7B}">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11" authorId="2" shapeId="0" xr:uid="{428259C0-6654-47AE-9E2E-742EA18316D7}">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xr:uid="{1761F0D3-8755-49B0-87DC-087D328976AF}">
      <text>
        <r>
          <rPr>
            <sz val="10"/>
            <color indexed="81"/>
            <rFont val="Tahoma"/>
            <family val="2"/>
          </rPr>
          <t>Remítase a la hoja uno donde se especifica la clasificación de las perdidas.</t>
        </r>
      </text>
    </comment>
    <comment ref="AL11" authorId="0" shapeId="0" xr:uid="{17683E83-BA2F-4130-A652-47BFF27F7A7D}">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12" authorId="0" shapeId="0" xr:uid="{4638A57A-D60C-47A5-B947-6CB08273DB33}">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383" authorId="0" shapeId="0" xr:uid="{0DAFF032-6380-4203-BAEE-DA12773AA51B}">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383" authorId="0" shapeId="0" xr:uid="{8D620FA0-275E-4078-8471-926101A9E0AF}">
      <text>
        <r>
          <rPr>
            <b/>
            <sz val="10"/>
            <color indexed="81"/>
            <rFont val="Tahoma"/>
            <family val="2"/>
          </rPr>
          <t>Usuario:</t>
        </r>
        <r>
          <rPr>
            <sz val="10"/>
            <color indexed="81"/>
            <rFont val="Tahoma"/>
            <family val="2"/>
          </rPr>
          <t xml:space="preserve">
Vacuna COVID-19 con concepto técnico de NO USO por parte del lnvima.</t>
        </r>
      </text>
    </comment>
    <comment ref="AC383" authorId="0" shapeId="0" xr:uid="{0F2550C5-D1BE-49B4-95FF-37BB86F4DF93}">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383" authorId="0" shapeId="0" xr:uid="{A4DDB244-EE75-45A0-B5AC-4A5265E036CD}">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383" authorId="0" shapeId="0" xr:uid="{83941595-20DE-4465-918F-3FB73B690105}">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383" authorId="0" shapeId="0" xr:uid="{8B1FADC1-2317-4ADE-AEE2-8A87C44E166B}">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383" authorId="0" shapeId="0" xr:uid="{CA169A58-57AB-4EA2-A0D3-25A92AA30997}">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383" authorId="0" shapeId="0" xr:uid="{05AE2B7A-22EA-4ED7-8382-5F837C9F6E7F}">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383" authorId="0" shapeId="0" xr:uid="{39BD29B7-B1B4-41D2-BDCF-E6AD23CB3034}">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383" authorId="0" shapeId="0" xr:uid="{5DA48DB9-1C99-486B-AE33-FE0D1F51212E}">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383" authorId="0" shapeId="0" xr:uid="{69EF121B-1304-4FA3-AF62-25A285387CE4}">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383" authorId="0" shapeId="0" xr:uid="{34A3068C-DE2E-41C1-92B8-E5BE5AB0A180}">
      <text>
        <r>
          <rPr>
            <sz val="10"/>
            <color indexed="81"/>
            <rFont val="Tahoma"/>
            <family val="2"/>
          </rPr>
          <t>Vacuna COVID-19 que fue hurtada durante el almacenamiento, transporte, distribución a nivel departamental, municipal, IPS o extramural.</t>
        </r>
      </text>
    </comment>
    <comment ref="Z415" authorId="0" shapeId="0" xr:uid="{398CCE0E-812A-4ABB-83D3-9D5FD45D3A8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415" authorId="0" shapeId="0" xr:uid="{992D06DA-F65B-42A8-B865-29FEC6D8734D}">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415" authorId="0" shapeId="0" xr:uid="{741F6590-A787-49A6-A5A6-8A3E5A2361A5}">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415" authorId="0" shapeId="0" xr:uid="{5443FD92-873E-4DFE-B31E-587C94A3D3C1}">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415" authorId="1" shapeId="0" xr:uid="{81E7B81C-E94B-41CE-AD87-B64962A4E72C}">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415" authorId="0" shapeId="0" xr:uid="{B686E700-35E4-40B9-AECB-17E4E65B00D7}">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415" authorId="0" shapeId="0" xr:uid="{EDB22A35-4028-443C-BC4C-4FB319393C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415" authorId="0" shapeId="0" xr:uid="{BD93E499-C406-4759-BB8A-45C408E85D4A}">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415" authorId="4" shapeId="0" xr:uid="{47FBB4C4-E1E9-4035-9C51-27C0A2F7669C}">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xr:uid="{D3B5120F-932B-47F6-BF1A-7992376AD996}">
      <text>
        <r>
          <rPr>
            <sz val="10"/>
            <color indexed="81"/>
            <rFont val="Tahoma"/>
            <family val="2"/>
          </rPr>
          <t>Remítase a la hoja uno donde se especifica la clasificación de las perdidas.</t>
        </r>
      </text>
    </comment>
    <comment ref="AL415" authorId="0" shapeId="0" xr:uid="{1CB934E5-E923-432C-B688-FF6A38C69D71}">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416" authorId="0" shapeId="0" xr:uid="{5E200F95-F801-4D89-854B-7882BF36D405}">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787" authorId="0" shapeId="0" xr:uid="{9266F817-8A47-473D-8CDA-CCFBC4E8A8DA}">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787" authorId="0" shapeId="0" xr:uid="{24603C11-D554-4F17-B8EC-EF2F7FDE33AE}">
      <text>
        <r>
          <rPr>
            <b/>
            <sz val="10"/>
            <color indexed="81"/>
            <rFont val="Tahoma"/>
            <family val="2"/>
          </rPr>
          <t>Usuario:</t>
        </r>
        <r>
          <rPr>
            <sz val="10"/>
            <color indexed="81"/>
            <rFont val="Tahoma"/>
            <family val="2"/>
          </rPr>
          <t xml:space="preserve">
Vacuna COVID-19 con concepto técnico de NO USO por parte del lnvima.</t>
        </r>
      </text>
    </comment>
    <comment ref="AC787" authorId="0" shapeId="0" xr:uid="{67C224FA-2034-4AB6-A642-BC14B27DE06B}">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787" authorId="0" shapeId="0" xr:uid="{3E49DFA6-4DAB-4506-95F7-14AB109ED7F3}">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787" authorId="0" shapeId="0" xr:uid="{931993DC-9C9A-45EC-B215-FAC2E2711451}">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787" authorId="0" shapeId="0" xr:uid="{888A9315-465E-45E1-B034-DDD87783551A}">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787" authorId="0" shapeId="0" xr:uid="{BB1D4032-4D61-407E-B465-B960CB014A1F}">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787" authorId="0" shapeId="0" xr:uid="{D435E401-F170-4EDE-9E36-95616BA9580C}">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787" authorId="0" shapeId="0" xr:uid="{848D4C07-99D6-4819-9287-79083754837F}">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787" authorId="0" shapeId="0" xr:uid="{6E6C0643-E317-41C0-B708-D6CF1D72B3B9}">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787" authorId="0" shapeId="0" xr:uid="{E9B63348-15EC-435C-817F-56EC3758761C}">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787" authorId="0" shapeId="0" xr:uid="{FB3109FC-3A04-4CC5-9AC8-C5A004FA3C5D}">
      <text>
        <r>
          <rPr>
            <sz val="10"/>
            <color indexed="81"/>
            <rFont val="Tahoma"/>
            <family val="2"/>
          </rPr>
          <t>Vacuna COVID-19 que fue hurtada durante el almacenamiento, transporte, distribución a nivel departamental, municipal, IPS o extramural.</t>
        </r>
      </text>
    </comment>
    <comment ref="Z819" authorId="0" shapeId="0" xr:uid="{E7F72CAB-C454-49E3-AEAF-19AFDB01E7B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 Al sumar estas dos variables el resultado debe ser el total de dosis perdidas por políticas de frascos abiertos.</t>
        </r>
      </text>
    </comment>
    <comment ref="AC819" authorId="0" shapeId="0" xr:uid="{F84F1729-671E-4EB0-8423-7B7339B859BE}">
      <text>
        <r>
          <rPr>
            <b/>
            <sz val="10"/>
            <color indexed="81"/>
            <rFont val="Tahoma"/>
            <family val="2"/>
          </rPr>
          <t>Usuario:</t>
        </r>
        <r>
          <rPr>
            <sz val="10"/>
            <color indexed="81"/>
            <rFont val="Tahoma"/>
            <family val="2"/>
          </rPr>
          <t xml:space="preserve">
Corresponde a la Interrupción de cadena de frío de los biológicos en el transporte o en el lugar de la recepción, como también en su almacenamiento en las ET o traslados hasta su aplicación.</t>
        </r>
      </text>
    </comment>
    <comment ref="AD819" authorId="0" shapeId="0" xr:uid="{85A0A7D7-7C40-46D1-89CC-114BDAA14447}">
      <text>
        <r>
          <rPr>
            <b/>
            <sz val="10"/>
            <color indexed="81"/>
            <rFont val="Tahoma"/>
            <family val="2"/>
          </rPr>
          <t>Usuario:</t>
        </r>
        <r>
          <rPr>
            <sz val="10"/>
            <color indexed="81"/>
            <rFont val="Tahoma"/>
            <family val="2"/>
          </rPr>
          <t xml:space="preserve">
Corresponde a la contaminación del biológico bajo alguna circunstancia o situación que se debe reportar.</t>
        </r>
      </text>
    </comment>
    <comment ref="AE819" authorId="0" shapeId="0" xr:uid="{77418F21-CCA4-4855-8708-8A7D3584B37A}">
      <text>
        <r>
          <rPr>
            <b/>
            <sz val="10"/>
            <color indexed="81"/>
            <rFont val="Tahoma"/>
            <family val="2"/>
          </rPr>
          <t>Usuario:</t>
        </r>
        <r>
          <rPr>
            <sz val="10"/>
            <color indexed="81"/>
            <rFont val="Tahoma"/>
            <family val="2"/>
          </rPr>
          <t xml:space="preserve">
Corresponde a los viales, jeringas prellenadas o diluyentes rotos desde las acciones del programa de la ET o a los viales, jeringas prellenadas o diluyentes rotos recibidos en el proceso de recepción técnica por la ET.  </t>
        </r>
      </text>
    </comment>
    <comment ref="AF819" authorId="1" shapeId="0" xr:uid="{6FF56184-27C1-4204-B63C-A03761B19FEA}">
      <text>
        <r>
          <rPr>
            <sz val="10"/>
            <color indexed="81"/>
            <rFont val="Tahoma"/>
            <family val="2"/>
          </rPr>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r>
      </text>
    </comment>
    <comment ref="AG819" authorId="0" shapeId="0" xr:uid="{0E0038AB-7579-4204-8495-6D513617CC88}">
      <text>
        <r>
          <rPr>
            <b/>
            <sz val="10"/>
            <color indexed="81"/>
            <rFont val="Tahoma"/>
            <family val="2"/>
          </rPr>
          <t>Usuario:</t>
        </r>
        <r>
          <rPr>
            <sz val="10"/>
            <color indexed="81"/>
            <rFont val="Tahoma"/>
            <family val="2"/>
          </rPr>
          <t xml:space="preserve">
Corresponde al vencimiento de los biológicos, diluyentes, jeringas o cuando los anteriores exceden los días de almacenamiento permitido.</t>
        </r>
      </text>
    </comment>
    <comment ref="AH819" authorId="0" shapeId="0" xr:uid="{52296200-F091-40AE-85C1-63EE0AA7D8D4}">
      <text>
        <r>
          <rPr>
            <b/>
            <sz val="10"/>
            <color indexed="81"/>
            <rFont val="Tahoma"/>
            <family val="2"/>
          </rPr>
          <t>Usuario:</t>
        </r>
        <r>
          <rPr>
            <sz val="10"/>
            <color indexed="81"/>
            <rFont val="Tahoma"/>
            <family val="2"/>
          </rPr>
          <t xml:space="preserve">
Corresponde a defectos de fabricación de los dispositivos médicos, biológicos o cuando se presente un rendimiento menor a la presentación indicada en el empaque primario del biológico.</t>
        </r>
      </text>
    </comment>
    <comment ref="AI819" authorId="0" shapeId="0" xr:uid="{DAEF8BA9-3778-400B-ADD7-606A1E5151BB}">
      <text>
        <r>
          <rPr>
            <b/>
            <sz val="9"/>
            <color indexed="81"/>
            <rFont val="Tahoma"/>
            <family val="2"/>
          </rPr>
          <t>Usuario:</t>
        </r>
        <r>
          <rPr>
            <sz val="9"/>
            <color indexed="81"/>
            <rFont val="Tahoma"/>
            <family val="2"/>
          </rPr>
          <t xml:space="preserve">
Corresponde a las pérdidas de dosis por vómito franco posterior a la administración de vacunas por vía oral.</t>
        </r>
      </text>
    </comment>
    <comment ref="AJ819" authorId="5" shapeId="0" xr:uid="{96D99D9A-034D-4922-9760-E1BAC2536E14}">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xr:uid="{7BCD6799-6D41-4651-BD0B-717692787B85}">
      <text>
        <r>
          <rPr>
            <sz val="10"/>
            <color indexed="81"/>
            <rFont val="Tahoma"/>
            <family val="2"/>
          </rPr>
          <t>Remítase a la hoja uno donde se especifica la clasificación de las perdidas.</t>
        </r>
      </text>
    </comment>
    <comment ref="AL819" authorId="0" shapeId="0" xr:uid="{8E2A7E0F-1CAF-4BE5-82EB-E10D48B048B3}">
      <text>
        <r>
          <rPr>
            <b/>
            <sz val="9"/>
            <color indexed="81"/>
            <rFont val="Tahoma"/>
            <family val="2"/>
          </rPr>
          <t>Usuario:</t>
        </r>
        <r>
          <rPr>
            <sz val="9"/>
            <color indexed="81"/>
            <rFont val="Tahoma"/>
            <family val="2"/>
          </rPr>
          <t xml:space="preserve">
Corresponde a las pérdidas por robo o siniestro de los biológico o insumos utilizados en el programa.</t>
        </r>
      </text>
    </comment>
    <comment ref="AB820" authorId="0" shapeId="0" xr:uid="{63F94827-B612-4BD5-8AEB-EB90928990F0}">
      <text>
        <r>
          <rPr>
            <b/>
            <sz val="9"/>
            <color indexed="81"/>
            <rFont val="Tahoma"/>
            <family val="2"/>
          </rPr>
          <t>Usuario:</t>
        </r>
        <r>
          <rPr>
            <sz val="9"/>
            <color indexed="81"/>
            <rFont val="Tahoma"/>
            <family val="2"/>
          </rPr>
          <t xml:space="preserve">
Corresponde a la suma de las variables INSTITUCIONAL y EXTRAMURAL, cuyo resultado debe ser el total de dosis perdidas por políticas de frascos abiertos.</t>
        </r>
      </text>
    </comment>
    <comment ref="Z891" authorId="0" shapeId="0" xr:uid="{95DFEEE6-0ED0-4913-99A6-F12F24807EC9}">
      <text>
        <r>
          <rPr>
            <b/>
            <sz val="10"/>
            <color indexed="81"/>
            <rFont val="Tahoma"/>
            <family val="2"/>
          </rPr>
          <t>Usuario:</t>
        </r>
        <r>
          <rPr>
            <sz val="10"/>
            <color indexed="81"/>
            <rFont val="Tahoma"/>
            <family val="2"/>
          </rPr>
          <t xml:space="preserve">
Dosis pérdidas de acuerdo con las indicaciones del laboratorio productor en la estrategia intramural o extramural.</t>
        </r>
      </text>
    </comment>
    <comment ref="AB891" authorId="0" shapeId="0" xr:uid="{6DC16005-0398-4C9C-8099-B57CA8CBEB68}">
      <text>
        <r>
          <rPr>
            <b/>
            <sz val="10"/>
            <color indexed="81"/>
            <rFont val="Tahoma"/>
            <family val="2"/>
          </rPr>
          <t>Usuario:</t>
        </r>
        <r>
          <rPr>
            <sz val="10"/>
            <color indexed="81"/>
            <rFont val="Tahoma"/>
            <family val="2"/>
          </rPr>
          <t xml:space="preserve">
Vacuna COVID-19 con concepto técnico de NO USO por parte del lnvima.</t>
        </r>
      </text>
    </comment>
    <comment ref="AC891" authorId="0" shapeId="0" xr:uid="{970985B6-D920-4C5D-A04D-0E84F5681F24}">
      <text>
        <r>
          <rPr>
            <b/>
            <sz val="10"/>
            <color indexed="81"/>
            <rFont val="Tahoma"/>
            <family val="2"/>
          </rPr>
          <t>Usuario:</t>
        </r>
        <r>
          <rPr>
            <sz val="10"/>
            <color indexed="81"/>
            <rFont val="Tahoma"/>
            <family val="2"/>
          </rPr>
          <t xml:space="preserve">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r>
      </text>
    </comment>
    <comment ref="AD891" authorId="0" shapeId="0" xr:uid="{71794B54-3E08-4ED1-9B6B-0CE86E4020D1}">
      <text>
        <r>
          <rPr>
            <sz val="10"/>
            <color indexed="81"/>
            <rFont val="Tahoma"/>
            <family val="2"/>
          </rPr>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r>
      </text>
    </comment>
    <comment ref="AE891" authorId="0" shapeId="0" xr:uid="{A1C5D5FA-8F56-4343-B3F8-5B24620EC2DC}">
      <text>
        <r>
          <rPr>
            <b/>
            <sz val="10"/>
            <color indexed="81"/>
            <rFont val="Tahoma"/>
            <family val="2"/>
          </rPr>
          <t>Usuario:</t>
        </r>
        <r>
          <rPr>
            <sz val="10"/>
            <color indexed="81"/>
            <rFont val="Tahoma"/>
            <family val="2"/>
          </rPr>
          <t xml:space="preserve">
Vacuna COVID-19 reconstituida o diluida con diluyente que no le corresponde de acuerdo a las indicaciones del fabricante. Reconstitución o dilución con menor o mayor cantidad de mililitros a los indicados por el fabricante.</t>
        </r>
      </text>
    </comment>
    <comment ref="AF891" authorId="0" shapeId="0" xr:uid="{85C859AB-FC2A-4032-AA2E-794003A7B360}">
      <text>
        <r>
          <rPr>
            <b/>
            <sz val="10"/>
            <color indexed="81"/>
            <rFont val="Tahoma"/>
            <family val="2"/>
          </rPr>
          <t>Usuario:</t>
        </r>
        <r>
          <rPr>
            <sz val="10"/>
            <color indexed="81"/>
            <rFont val="Tahoma"/>
            <family val="2"/>
          </rPr>
          <t xml:space="preserve">
Corresponde a la persona vacunada contra COVID-19 con mayor o menor cantidad de dosis aplicada respecto a la indicación farmacéutica y los lineamientos nacionales</t>
        </r>
        <r>
          <rPr>
            <sz val="9"/>
            <color indexed="81"/>
            <rFont val="Tahoma"/>
            <family val="2"/>
          </rPr>
          <t>.</t>
        </r>
      </text>
    </comment>
    <comment ref="AG891" authorId="0" shapeId="0" xr:uid="{2D6A85C5-AB6D-4FFB-B924-7B02462A5D21}">
      <text>
        <r>
          <rPr>
            <b/>
            <sz val="10"/>
            <color indexed="81"/>
            <rFont val="Tahoma"/>
            <family val="2"/>
          </rPr>
          <t>Usuario:</t>
        </r>
        <r>
          <rPr>
            <sz val="10"/>
            <color indexed="81"/>
            <rFont val="Tahoma"/>
            <family val="2"/>
          </rPr>
          <t xml:space="preserve">
Corresponde a la vacuna que superó los días de almacenamiento en temperaturas de refrigeración de acuerdo a las indicaciones del laboratorio fabricante.</t>
        </r>
      </text>
    </comment>
    <comment ref="AH891" authorId="0" shapeId="0" xr:uid="{50C66CDD-5E17-4466-A874-BADADF4AAC98}">
      <text>
        <r>
          <rPr>
            <b/>
            <sz val="10"/>
            <color indexed="81"/>
            <rFont val="Tahoma"/>
            <family val="2"/>
          </rPr>
          <t>Usuario:</t>
        </r>
        <r>
          <rPr>
            <sz val="10"/>
            <color indexed="81"/>
            <rFont val="Tahoma"/>
            <family val="2"/>
          </rPr>
          <t xml:space="preserve">
Corresponde a la vacuna que expiró (venció) de acuerdo con lo registrado en la etiqueta del producto.</t>
        </r>
      </text>
    </comment>
    <comment ref="AI891" authorId="0" shapeId="0" xr:uid="{1A242C01-BE27-4A71-8675-587C0E04EC27}">
      <text>
        <r>
          <rPr>
            <b/>
            <sz val="10"/>
            <color indexed="81"/>
            <rFont val="Tahoma"/>
            <family val="2"/>
          </rPr>
          <t>Usuario:</t>
        </r>
        <r>
          <rPr>
            <sz val="10"/>
            <color indexed="81"/>
            <rFont val="Tahoma"/>
            <family val="2"/>
          </rPr>
          <t xml:space="preserve">
Corresponde a las dosis de un (unos) viales identificados roto o fracturados durante el proceso de transporte nacional, municipal, IPS o extramural.</t>
        </r>
      </text>
    </comment>
    <comment ref="AJ891" authorId="0" shapeId="0" xr:uid="{D80A86F6-9EA9-4E33-B1B4-43A1C3975F71}">
      <text>
        <r>
          <rPr>
            <b/>
            <sz val="10"/>
            <color indexed="81"/>
            <rFont val="Tahoma"/>
            <family val="2"/>
          </rPr>
          <t>Usuario:</t>
        </r>
        <r>
          <rPr>
            <sz val="10"/>
            <color indexed="81"/>
            <rFont val="Tahoma"/>
            <family val="2"/>
          </rPr>
          <t xml:space="preserve">
Corresponde a frasco/vial de vacuna COVID-19 sin producto, sin etiqueta, cambios de coloración del producto, partículas dentro del vial identificadas previas a la reconstitución, caja incompleta u otros aspectos del producto diferentes al indicado por el fabricante.</t>
        </r>
      </text>
    </comment>
    <comment ref="AK891" authorId="0" shapeId="0" xr:uid="{7FF562BE-90DB-4721-AD43-241EDA1392E3}">
      <text>
        <r>
          <rPr>
            <b/>
            <sz val="10"/>
            <color indexed="81"/>
            <rFont val="Tahoma"/>
            <family val="2"/>
          </rPr>
          <t>Usuario:</t>
        </r>
        <r>
          <rPr>
            <sz val="10"/>
            <color indexed="81"/>
            <rFont val="Tahoma"/>
            <family val="2"/>
          </rPr>
          <t xml:space="preserve">
Vacuna pérdida en siniestros como inundaciones, incendios, desastres naturales, entre otros.</t>
        </r>
      </text>
    </comment>
    <comment ref="AL891" authorId="0" shapeId="0" xr:uid="{C19BB098-194D-4416-B240-512E1B312669}">
      <text>
        <r>
          <rPr>
            <sz val="10"/>
            <color indexed="81"/>
            <rFont val="Tahoma"/>
            <family val="2"/>
          </rPr>
          <t>Vacuna COVID-19 que fue hurtada durante el almacenamiento, transporte, distribución a nivel departamental, municipal, IPS o extramural.</t>
        </r>
      </text>
    </comment>
  </commentList>
</comments>
</file>

<file path=xl/sharedStrings.xml><?xml version="1.0" encoding="utf-8"?>
<sst xmlns="http://schemas.openxmlformats.org/spreadsheetml/2006/main" count="14490" uniqueCount="2142">
  <si>
    <t>VARIABLES DEL FORMATO</t>
  </si>
  <si>
    <t>SALIDAS</t>
  </si>
  <si>
    <t>ET</t>
  </si>
  <si>
    <t>enero</t>
  </si>
  <si>
    <t>febrero</t>
  </si>
  <si>
    <t>marzo</t>
  </si>
  <si>
    <t>abril</t>
  </si>
  <si>
    <t>mayo</t>
  </si>
  <si>
    <t>junio</t>
  </si>
  <si>
    <t>julio</t>
  </si>
  <si>
    <t>agosto</t>
  </si>
  <si>
    <t>septiembre</t>
  </si>
  <si>
    <t>octubre</t>
  </si>
  <si>
    <t>noviembre</t>
  </si>
  <si>
    <t>diciembre</t>
  </si>
  <si>
    <t>Consolidado</t>
  </si>
  <si>
    <t>Diferencia en los totales de perdidas y totales causas de perdidas
Valide celdas en amarillo, en totales causas de perdidas, en la hoja</t>
  </si>
  <si>
    <t>CALDAS</t>
  </si>
  <si>
    <t>CARTAGENA</t>
  </si>
  <si>
    <t>CASANARE</t>
  </si>
  <si>
    <t>CAUCA</t>
  </si>
  <si>
    <t>CESAR</t>
  </si>
  <si>
    <t>CUNDINAMARCA</t>
  </si>
  <si>
    <t>GUAVIARE</t>
  </si>
  <si>
    <t>HUILA</t>
  </si>
  <si>
    <t>LA GUAJIRA</t>
  </si>
  <si>
    <t>MAGDALENA</t>
  </si>
  <si>
    <t>META</t>
  </si>
  <si>
    <t>NARIÑO</t>
  </si>
  <si>
    <t>NORTE DE SANTANDER</t>
  </si>
  <si>
    <t>PUTUMAYO</t>
  </si>
  <si>
    <t>RISARALDA</t>
  </si>
  <si>
    <t>SANTA MARTA</t>
  </si>
  <si>
    <t>SANTANDER</t>
  </si>
  <si>
    <t>SUCRE</t>
  </si>
  <si>
    <t>DIRECCION DE PROMOCIÓN Y PREVENCIÓN - SUBDIRECCION DE ENFERMEDADES TRANSMISIBLES</t>
  </si>
  <si>
    <t>GRUPO DE INMUNOPREVENIBLES - PROGRAMA AMPLIADO DE INMUNIZACIONES</t>
  </si>
  <si>
    <t xml:space="preserve">INFORME MOVIMIENTO MENSUAL DE BIOLÓGICOS </t>
  </si>
  <si>
    <t>ENTIDAD TERRITORIAL</t>
  </si>
  <si>
    <t>MES:</t>
  </si>
  <si>
    <t>ENERO</t>
  </si>
  <si>
    <t>AÑO:</t>
  </si>
  <si>
    <t>CENTRO DE ACOPIO (corresponde al movimiento de insumos del centro de acopio departamental o distrital)</t>
  </si>
  <si>
    <t>INSUMOS</t>
  </si>
  <si>
    <t>SALDO MES ANTERIOR</t>
  </si>
  <si>
    <t>ENTRADAS</t>
  </si>
  <si>
    <t>ENTRADA</t>
  </si>
  <si>
    <t>SALDO QUE INICIA EL MES SIGUIENTE</t>
  </si>
  <si>
    <t>CANTIDAD EN DOSIS</t>
  </si>
  <si>
    <t xml:space="preserve">LOTE </t>
  </si>
  <si>
    <t>FECHA DE VENCIMIENTO</t>
  </si>
  <si>
    <t>CONTROL 
DIGITAL POR VENTANA DE USO</t>
  </si>
  <si>
    <t xml:space="preserve">CAUSAS DE PERDIDA DE BIOLÓGICO </t>
  </si>
  <si>
    <t xml:space="preserve">TOTAL DOSIS PERDIDAS        </t>
  </si>
  <si>
    <t>PORCENTAJE DE PERDIDA</t>
  </si>
  <si>
    <t>DESPACHOS</t>
  </si>
  <si>
    <t>TRASLADOS RECIBIDOS</t>
  </si>
  <si>
    <t>TRASLADOS ENVIADOS</t>
  </si>
  <si>
    <t>DOSIS PERDIDAS</t>
  </si>
  <si>
    <t xml:space="preserve"> POR FRASCO ABIERTO  </t>
  </si>
  <si>
    <t>INTERRUPCION DE CADENA DE FRIO</t>
  </si>
  <si>
    <t>APLICACIÓN FUERA DE LA EDAD</t>
  </si>
  <si>
    <t>CONTAMINACION DEL BIOLÓGICO/DISPOSITIVO MÉDICO</t>
  </si>
  <si>
    <t>FRASCO/VIAL  ROTO</t>
  </si>
  <si>
    <t>ERRORES EN LA MANIPULACION</t>
  </si>
  <si>
    <t>VENCIMIENTO DEL BIOLÓGICO/DISPOSITIVO MÉDICO</t>
  </si>
  <si>
    <t>FARMACOVIGILANCIA/ TECNOVIGILANCIA</t>
  </si>
  <si>
    <t>VOMITO FRANCO</t>
  </si>
  <si>
    <t>SINIESTRO O ROBO</t>
  </si>
  <si>
    <t>RECONSTITUCION BIOLÓGICO</t>
  </si>
  <si>
    <t>INSTITUCIONAL</t>
  </si>
  <si>
    <t>EXTRAMURAL</t>
  </si>
  <si>
    <t>INMUNOBIOLÓGICOS</t>
  </si>
  <si>
    <t>BCG (vacuna)</t>
  </si>
  <si>
    <t>AMAZONAS</t>
  </si>
  <si>
    <t>ANTIOQUIA</t>
  </si>
  <si>
    <t>FEBRERO</t>
  </si>
  <si>
    <t>ARAUCA</t>
  </si>
  <si>
    <t>MARZO</t>
  </si>
  <si>
    <t>ATLANTICO</t>
  </si>
  <si>
    <t>ABRIL</t>
  </si>
  <si>
    <t>BARRANQUILLA</t>
  </si>
  <si>
    <t>MAYO</t>
  </si>
  <si>
    <t>BOGOTA D.C.</t>
  </si>
  <si>
    <t>JUNIO</t>
  </si>
  <si>
    <t xml:space="preserve">Hepatitis B pediátrica </t>
  </si>
  <si>
    <t>BOLIVAR</t>
  </si>
  <si>
    <t>JULIO</t>
  </si>
  <si>
    <t>AGOSTO</t>
  </si>
  <si>
    <t>BOYACA</t>
  </si>
  <si>
    <t>SEPTIEMBRE</t>
  </si>
  <si>
    <t>OCTUBRE</t>
  </si>
  <si>
    <t>CAQUETA</t>
  </si>
  <si>
    <t>NOVIEMBRE</t>
  </si>
  <si>
    <t>DICIEMBRE</t>
  </si>
  <si>
    <t xml:space="preserve">Hepatitis B adultos </t>
  </si>
  <si>
    <t>Polio inactivada - VIP</t>
  </si>
  <si>
    <t>CHOCO</t>
  </si>
  <si>
    <t>CORDOBA</t>
  </si>
  <si>
    <t>GUAINIA</t>
  </si>
  <si>
    <t>Polio oral</t>
  </si>
  <si>
    <t>Pentavalente</t>
  </si>
  <si>
    <t>QUINDIO</t>
  </si>
  <si>
    <t>SAN ANDRES ISLA</t>
  </si>
  <si>
    <t>Hexavalente</t>
  </si>
  <si>
    <t>DPT</t>
  </si>
  <si>
    <t>TOLIMA</t>
  </si>
  <si>
    <t>VALLE</t>
  </si>
  <si>
    <t>BUENAVENTURA</t>
  </si>
  <si>
    <t>VAUPES</t>
  </si>
  <si>
    <t>DTaP Pediatrica</t>
  </si>
  <si>
    <t>VICHADA</t>
  </si>
  <si>
    <t>Td pediatrica</t>
  </si>
  <si>
    <t>Rotavirus</t>
  </si>
  <si>
    <t>Neumococo_Decavalente</t>
  </si>
  <si>
    <t>Neumococo_Trecevalente</t>
  </si>
  <si>
    <t>Triple Viral (vacuna)</t>
  </si>
  <si>
    <t>Sarampion Rubéola (vacuna)</t>
  </si>
  <si>
    <t>Fiebre amarilla (vacuna)</t>
  </si>
  <si>
    <t xml:space="preserve">Hepatitis A pediátrica </t>
  </si>
  <si>
    <t>Varicela (vacuna)</t>
  </si>
  <si>
    <t>Td Adultos</t>
  </si>
  <si>
    <t>DTaP Adolescentes /Adultos</t>
  </si>
  <si>
    <t>Influenza pediatrica</t>
  </si>
  <si>
    <t>Influenza Adultos</t>
  </si>
  <si>
    <t>VPH (vacuna)</t>
  </si>
  <si>
    <t>Antirrabica Humana (vacuna)</t>
  </si>
  <si>
    <t>Inmunoglobulina antirrabica humana (suero)</t>
  </si>
  <si>
    <t>Inmunoglobulina antihepatitis B</t>
  </si>
  <si>
    <t xml:space="preserve">Inmunoglobulina antitetanica </t>
  </si>
  <si>
    <t>Antitoxina difterica</t>
  </si>
  <si>
    <t>Meningococo</t>
  </si>
  <si>
    <t>DILUYENTES</t>
  </si>
  <si>
    <t>BCG (diluyente)</t>
  </si>
  <si>
    <t>Triple viral - SRP (diluyente)</t>
  </si>
  <si>
    <t>Sarampión - Rubeola - SR (diluyente)</t>
  </si>
  <si>
    <t>Fiebre amarilla (diluyente)</t>
  </si>
  <si>
    <t>Varicela (diluyente)</t>
  </si>
  <si>
    <t>Antirrabica humana (diluyente)</t>
  </si>
  <si>
    <t>Meningococo (solvente)</t>
  </si>
  <si>
    <t>JERINGAS</t>
  </si>
  <si>
    <t>Jeringa Desechable 22G1 1/2" AD</t>
  </si>
  <si>
    <t>Jeringa Desechable 22G1 1/2" Convencional</t>
  </si>
  <si>
    <t>Jeringa Desechable 23G1" AD</t>
  </si>
  <si>
    <t>Jeringa Desechable 23G1" Convencional</t>
  </si>
  <si>
    <t>Jeringa Desechable 25G5/8" AD</t>
  </si>
  <si>
    <t>200054</t>
  </si>
  <si>
    <t>Jeringa Desechable 25G5/8" Convencional</t>
  </si>
  <si>
    <t>Jeringa Desechable 26G 3/8" AD</t>
  </si>
  <si>
    <t>Jeringa Desechable 26G 3/8" Convencional</t>
  </si>
  <si>
    <t xml:space="preserve">Jeringa Desechable 27G 3/8" </t>
  </si>
  <si>
    <t xml:space="preserve">Goteros </t>
  </si>
  <si>
    <t>CARNE DE VACUNACIÓN INFANTIL</t>
  </si>
  <si>
    <t>CARNE/CERTIFICADO DE VACUNACIÓN DE ADULTOS</t>
  </si>
  <si>
    <t>CARNE/CERTIFICADO INTERNACIONAL DE VACUNACIÓN</t>
  </si>
  <si>
    <t>TARJETAS UNIFICADAS DE VACUNACION -TUV ADULTOS</t>
  </si>
  <si>
    <t>TARJETAS UNIFICADAS DE VACUNACION -TUV NIÑOS</t>
  </si>
  <si>
    <t>OBSERVACIONES MUNICIPIOS: (Especifique las caracteristicas de los traslados realizados, pérdidas, entre otras que considere deba puntualizar).</t>
  </si>
  <si>
    <t>CONSOLIDADO MUNICIPIOS (Consolida los movimientos realizados por los municipios )</t>
  </si>
  <si>
    <t>D. APLICADAS</t>
  </si>
  <si>
    <t>DOSIS APLICADAS
COLOMBIANOS</t>
  </si>
  <si>
    <t>DOSIS APLICADAS EXTRANJEROS</t>
  </si>
  <si>
    <t>TRASLADOS ENTRADAS</t>
  </si>
  <si>
    <t>TRASLADOS SALIDAS</t>
  </si>
  <si>
    <t>Hepatitis B pediatrica</t>
  </si>
  <si>
    <t>Hepatitis B Adultos</t>
  </si>
  <si>
    <t>Polio Inactivada -VIP</t>
  </si>
  <si>
    <t>DTaP pediatrica</t>
  </si>
  <si>
    <t>TD Pediatrica</t>
  </si>
  <si>
    <t>Neumococo Decavalente</t>
  </si>
  <si>
    <t>Neumococo Trecevalente</t>
  </si>
  <si>
    <t>Sarampión Rubéola (vacuna)</t>
  </si>
  <si>
    <t>Hepatitis A pediátrica (vacuna)</t>
  </si>
  <si>
    <t>DTaP Adolescentes / Adultos</t>
  </si>
  <si>
    <t>VPH</t>
  </si>
  <si>
    <t>Antirrabica humana</t>
  </si>
  <si>
    <t>Vacuna Antirrabica Humana (diluyente)</t>
  </si>
  <si>
    <t>Gotero</t>
  </si>
  <si>
    <r>
      <t>CONSOLIDADO ENTIDAD TERRITORIAL</t>
    </r>
    <r>
      <rPr>
        <b/>
        <sz val="16"/>
        <color rgb="FFFF0000"/>
        <rFont val="Arial "/>
      </rPr>
      <t xml:space="preserve"> - CELDAS AUTOMATICAS PROTEGIDAS CONTRA ESCRITURA</t>
    </r>
  </si>
  <si>
    <t>Inmunoglobulina antirrabica humana</t>
  </si>
  <si>
    <t>TOTAL DE DOSIS APLICADAS</t>
  </si>
  <si>
    <t>Código Depto</t>
  </si>
  <si>
    <t>05 ANTIOQUIA</t>
  </si>
  <si>
    <t>08 ATLANTICO</t>
  </si>
  <si>
    <t>08 BARRANQUILLA</t>
  </si>
  <si>
    <t>11 BOGOTA D.C.</t>
  </si>
  <si>
    <t>13 BOLIVAR</t>
  </si>
  <si>
    <t>13 CARTAGENA</t>
  </si>
  <si>
    <t>15 BOYACA</t>
  </si>
  <si>
    <t>17 CALDAS</t>
  </si>
  <si>
    <t>18 CAQUETA</t>
  </si>
  <si>
    <t>19 CAUCA</t>
  </si>
  <si>
    <t>20 CESAR</t>
  </si>
  <si>
    <t>23 CORDOBA</t>
  </si>
  <si>
    <t>25 CUNDINAMARCA</t>
  </si>
  <si>
    <t>27 CHOCO</t>
  </si>
  <si>
    <t>41 HUILA</t>
  </si>
  <si>
    <t>44 LA_GUAJIRA</t>
  </si>
  <si>
    <t>47 MAGDALENA</t>
  </si>
  <si>
    <t>47 SANTA MARTHA</t>
  </si>
  <si>
    <t>50 META</t>
  </si>
  <si>
    <t>52 NARIÑO</t>
  </si>
  <si>
    <t>54 NORTE DE SANTANDER</t>
  </si>
  <si>
    <t>63 QUINDIO</t>
  </si>
  <si>
    <t>66 RISARALDA</t>
  </si>
  <si>
    <t>68 SANTANDER</t>
  </si>
  <si>
    <t>70 SUCRE</t>
  </si>
  <si>
    <t>73 TOLIMA</t>
  </si>
  <si>
    <t>76 BUENAVENTURA</t>
  </si>
  <si>
    <t>76 CALI</t>
  </si>
  <si>
    <t>76 VALLE_DEL_CAUCA</t>
  </si>
  <si>
    <t>81 ARAUCA</t>
  </si>
  <si>
    <t>85 CASANARE</t>
  </si>
  <si>
    <t>86 PUTUMAYO</t>
  </si>
  <si>
    <t>88 SAN_ANDRES_ISLAS</t>
  </si>
  <si>
    <t>91 AMAZONAS</t>
  </si>
  <si>
    <t>94 GUAINIA</t>
  </si>
  <si>
    <t>95 GUAVIARE</t>
  </si>
  <si>
    <t>97 VAUPES</t>
  </si>
  <si>
    <t>99 VICHADA</t>
  </si>
  <si>
    <t>05001 Medellin</t>
  </si>
  <si>
    <t>05002 Abejorral</t>
  </si>
  <si>
    <t>05004 Abriaqui</t>
  </si>
  <si>
    <t>05021 Alejandria</t>
  </si>
  <si>
    <t>05030 Amaga</t>
  </si>
  <si>
    <t>05031 Amalfi</t>
  </si>
  <si>
    <t>05034 Andes</t>
  </si>
  <si>
    <t>05036 Angelopolis</t>
  </si>
  <si>
    <t>05038 Angostura</t>
  </si>
  <si>
    <t>05040 Anori</t>
  </si>
  <si>
    <t>05042 Santafe de Antioquia</t>
  </si>
  <si>
    <t>05044 Anza</t>
  </si>
  <si>
    <t>05045 Apartado</t>
  </si>
  <si>
    <t>05051 Arboletes</t>
  </si>
  <si>
    <t>05055 Argelia</t>
  </si>
  <si>
    <t>05059 Armenia</t>
  </si>
  <si>
    <t>05079 Barbosa</t>
  </si>
  <si>
    <t>05086 Belmira</t>
  </si>
  <si>
    <t>05088 Bello</t>
  </si>
  <si>
    <t>05091 Betania</t>
  </si>
  <si>
    <t>05093 Betulia</t>
  </si>
  <si>
    <t>05101 Ciudad Bolivar</t>
  </si>
  <si>
    <t>05107 Briceño</t>
  </si>
  <si>
    <t>05113 Buritica</t>
  </si>
  <si>
    <t>05120 Caceres</t>
  </si>
  <si>
    <t>05125 Caicedo</t>
  </si>
  <si>
    <t>05129 Caldas</t>
  </si>
  <si>
    <t>05134 Campamento</t>
  </si>
  <si>
    <t>05138 Cañasgordas</t>
  </si>
  <si>
    <t>05142 Caracoli</t>
  </si>
  <si>
    <t>05145 Caramanta</t>
  </si>
  <si>
    <t>05147 Carepa</t>
  </si>
  <si>
    <t>05148 El Carmen de Viboral</t>
  </si>
  <si>
    <t>05150 Carolina</t>
  </si>
  <si>
    <t>05154 Caucasia</t>
  </si>
  <si>
    <t>05172 Chigorodo</t>
  </si>
  <si>
    <t>05190 Cisneros</t>
  </si>
  <si>
    <t>05197 Cocorna</t>
  </si>
  <si>
    <t>05206 Concepcion</t>
  </si>
  <si>
    <t>05209 Concordia</t>
  </si>
  <si>
    <t>05212 Copacabana</t>
  </si>
  <si>
    <t>05234 Dabeiba</t>
  </si>
  <si>
    <t>05237 Don Matias</t>
  </si>
  <si>
    <t>05240 Ebejico</t>
  </si>
  <si>
    <t>05250 El Bagre</t>
  </si>
  <si>
    <t>05264 Entrerrios</t>
  </si>
  <si>
    <t>05266 Envigado</t>
  </si>
  <si>
    <t>05282 Fredonia</t>
  </si>
  <si>
    <t>05284 Frontino</t>
  </si>
  <si>
    <t>05306 Giraldo</t>
  </si>
  <si>
    <t>05308 Girardota</t>
  </si>
  <si>
    <t>05310 Gomez Plata</t>
  </si>
  <si>
    <t>05313 Granada</t>
  </si>
  <si>
    <t>05315 Guadalupe</t>
  </si>
  <si>
    <t>05318 Guarne</t>
  </si>
  <si>
    <t>05321 Guatape</t>
  </si>
  <si>
    <t>05347 Heliconia</t>
  </si>
  <si>
    <t>05353 Hispania</t>
  </si>
  <si>
    <t>05360 Itagui</t>
  </si>
  <si>
    <t>05361 Ituango</t>
  </si>
  <si>
    <t>05364 Jardin</t>
  </si>
  <si>
    <t>05368 Jerico</t>
  </si>
  <si>
    <t>05376 La Ceja</t>
  </si>
  <si>
    <t>05380 La Estrella</t>
  </si>
  <si>
    <t>05390 La Pintada</t>
  </si>
  <si>
    <t>05400 La Union</t>
  </si>
  <si>
    <t>05411 Liborina</t>
  </si>
  <si>
    <t>05425 Maceo</t>
  </si>
  <si>
    <t>05440 Marinilla</t>
  </si>
  <si>
    <t>05467 Montebello</t>
  </si>
  <si>
    <t>05475 Murindo</t>
  </si>
  <si>
    <t>05480 Mutata</t>
  </si>
  <si>
    <t>05483 Nariño</t>
  </si>
  <si>
    <t>05490 Necocli</t>
  </si>
  <si>
    <t>05495 Nechi</t>
  </si>
  <si>
    <t>05501 Olaya</t>
  </si>
  <si>
    <t>05541 Peñol</t>
  </si>
  <si>
    <t>05543 Peque</t>
  </si>
  <si>
    <t>05576 Pueblorrico</t>
  </si>
  <si>
    <t>05579 Puerto Berrio</t>
  </si>
  <si>
    <t>05585 Puerto Nare</t>
  </si>
  <si>
    <t>05591 Puerto Triunfo</t>
  </si>
  <si>
    <t>05604 Remedios</t>
  </si>
  <si>
    <t>05607 Retiro</t>
  </si>
  <si>
    <t>05615 Rionegro</t>
  </si>
  <si>
    <t>05628 Sabanalarga</t>
  </si>
  <si>
    <t>05631 Sabaneta</t>
  </si>
  <si>
    <t>05642 Salgar</t>
  </si>
  <si>
    <t>05647 San Andres de Cuerquia</t>
  </si>
  <si>
    <t>05649 San Carlos</t>
  </si>
  <si>
    <t>05652 San Francisco</t>
  </si>
  <si>
    <t>05656 San Jeronimo</t>
  </si>
  <si>
    <t>05658 San Jose de La Montaña</t>
  </si>
  <si>
    <t>05659 San Juan de Uraba</t>
  </si>
  <si>
    <t>05660 San Luis</t>
  </si>
  <si>
    <t>05664 San Pedro</t>
  </si>
  <si>
    <t>05665 San Pedro de Uraba</t>
  </si>
  <si>
    <t>05667 San Rafael</t>
  </si>
  <si>
    <t>05670 San Roque</t>
  </si>
  <si>
    <t>05674 San Vicente</t>
  </si>
  <si>
    <t>05679 Santa Barbara</t>
  </si>
  <si>
    <t>05686 Santa Rosa de Osos</t>
  </si>
  <si>
    <t>05690 Santo Domingo</t>
  </si>
  <si>
    <t>05697 El Santuario</t>
  </si>
  <si>
    <t>05736 Segovia</t>
  </si>
  <si>
    <t>05756 Sonson</t>
  </si>
  <si>
    <t>05761 Sopetran</t>
  </si>
  <si>
    <t>05789 Tamesis</t>
  </si>
  <si>
    <t>05790 Taraza</t>
  </si>
  <si>
    <t>05792 Tarso</t>
  </si>
  <si>
    <t>05809 Titiribi</t>
  </si>
  <si>
    <t>05819 Toledo</t>
  </si>
  <si>
    <t>05837 Turbo</t>
  </si>
  <si>
    <t>05842 Uramita</t>
  </si>
  <si>
    <t>05847 Urrao</t>
  </si>
  <si>
    <t>05854 Valdivia</t>
  </si>
  <si>
    <t>05856 Valparaiso</t>
  </si>
  <si>
    <t>05858 Vegachi</t>
  </si>
  <si>
    <t>05861 Venecia</t>
  </si>
  <si>
    <t>05873 Vigia del Fuerte</t>
  </si>
  <si>
    <t>05885 Yali</t>
  </si>
  <si>
    <t>05887 Yarumal</t>
  </si>
  <si>
    <t>05890 Yolombo</t>
  </si>
  <si>
    <t>05893 Yondo</t>
  </si>
  <si>
    <t>05895 Zaragoza</t>
  </si>
  <si>
    <t>08078 Baranoa</t>
  </si>
  <si>
    <t>08137 Campo de La Cruz</t>
  </si>
  <si>
    <t>08141 Candelaria</t>
  </si>
  <si>
    <t>08296 Galapa</t>
  </si>
  <si>
    <t>08372 Juan de Acosta</t>
  </si>
  <si>
    <t>08421 Luruaco</t>
  </si>
  <si>
    <t>08433 Malambo</t>
  </si>
  <si>
    <t>08436 Manati</t>
  </si>
  <si>
    <t>08520 Palmar de Varela</t>
  </si>
  <si>
    <t>08549 Piojo</t>
  </si>
  <si>
    <t>08558 Polonuevo</t>
  </si>
  <si>
    <t>08560 Ponedera</t>
  </si>
  <si>
    <t>08573 Puerto Colombia</t>
  </si>
  <si>
    <t>08606 Repelon</t>
  </si>
  <si>
    <t>08634 Sabanagrande</t>
  </si>
  <si>
    <t>08638 Sabanalarga</t>
  </si>
  <si>
    <t>08675 Santa Lucia</t>
  </si>
  <si>
    <t>08685 Santo Tomas</t>
  </si>
  <si>
    <t>08758 Soledad</t>
  </si>
  <si>
    <t>08770 Suan</t>
  </si>
  <si>
    <t>08832 Tubara</t>
  </si>
  <si>
    <t>08849 Usiacuri</t>
  </si>
  <si>
    <t>08001 Barranquilla</t>
  </si>
  <si>
    <t>11001 Bogota, D.C.</t>
  </si>
  <si>
    <t>13006 Achi</t>
  </si>
  <si>
    <t>13030 Altos del Rosario</t>
  </si>
  <si>
    <t>13042 Arenal</t>
  </si>
  <si>
    <t>13052 Arjona</t>
  </si>
  <si>
    <t>13062 Arroyohondo</t>
  </si>
  <si>
    <t>13074 Barranco de Loba</t>
  </si>
  <si>
    <t>13140 Calamar</t>
  </si>
  <si>
    <t>13160 Cantagallo</t>
  </si>
  <si>
    <t>13188 Cicuco</t>
  </si>
  <si>
    <t>13212 Cordoba</t>
  </si>
  <si>
    <t>13222 Clemencia</t>
  </si>
  <si>
    <t>13244 El Carmen de Bolivar</t>
  </si>
  <si>
    <t>13248 El Guamo</t>
  </si>
  <si>
    <t>13268 El Peñon</t>
  </si>
  <si>
    <t>13300 Hatillo de Loba</t>
  </si>
  <si>
    <t>13430 Magangue</t>
  </si>
  <si>
    <t>13433 Mahates</t>
  </si>
  <si>
    <t>13440 Margarita</t>
  </si>
  <si>
    <t>13442 Maria La Baja</t>
  </si>
  <si>
    <t>13458 Montecristo</t>
  </si>
  <si>
    <t>13468 Mompos</t>
  </si>
  <si>
    <t>13473 Morales</t>
  </si>
  <si>
    <t>13490 Norosi</t>
  </si>
  <si>
    <t>13549 Pinillos</t>
  </si>
  <si>
    <t>13580 Regidor</t>
  </si>
  <si>
    <t>13600 Rio Viejo</t>
  </si>
  <si>
    <t>13620 San Cristobal</t>
  </si>
  <si>
    <t>13647 San Estanislao</t>
  </si>
  <si>
    <t>13650 San Fernando</t>
  </si>
  <si>
    <t>13654 San Jacinto</t>
  </si>
  <si>
    <t>13655 San Jacinto del Cauca</t>
  </si>
  <si>
    <t>13657 San Juan Nepomuceno</t>
  </si>
  <si>
    <t>13667 San Martin de Loba</t>
  </si>
  <si>
    <t>13670 San Pablo</t>
  </si>
  <si>
    <t>13673 Santa Catalina</t>
  </si>
  <si>
    <t>13683 Santa Rosa</t>
  </si>
  <si>
    <t>13688 Santa Rosa del Sur</t>
  </si>
  <si>
    <t>13744 Simiti</t>
  </si>
  <si>
    <t>13760 Soplaviento</t>
  </si>
  <si>
    <t>13780 Talaigua Nuevo</t>
  </si>
  <si>
    <t>13810 Tiquisio</t>
  </si>
  <si>
    <t>13836 Turbaco</t>
  </si>
  <si>
    <t>13838 Turbana</t>
  </si>
  <si>
    <t>13873 Villanueva</t>
  </si>
  <si>
    <t>13894 Zambrano</t>
  </si>
  <si>
    <t>13001 Cartagena</t>
  </si>
  <si>
    <t>15001 Tunja</t>
  </si>
  <si>
    <t>15022 Almeida</t>
  </si>
  <si>
    <t>15047 Aquitania</t>
  </si>
  <si>
    <t>15051 Arcabuco</t>
  </si>
  <si>
    <t>15087 Belen</t>
  </si>
  <si>
    <t>15090 Berbeo</t>
  </si>
  <si>
    <t>15092 Beteitiva</t>
  </si>
  <si>
    <t>15097 Boavita</t>
  </si>
  <si>
    <t>15104 Boyaca</t>
  </si>
  <si>
    <t>15106 Briceño</t>
  </si>
  <si>
    <t>15109 Buenavista</t>
  </si>
  <si>
    <t>15114 Busbanza</t>
  </si>
  <si>
    <t>15131 Caldas</t>
  </si>
  <si>
    <t>15135 Campohermoso</t>
  </si>
  <si>
    <t>15162 Cerinza</t>
  </si>
  <si>
    <t>15172 Chinavita</t>
  </si>
  <si>
    <t>15176 Chiquinquira</t>
  </si>
  <si>
    <t>15180 Chiscas</t>
  </si>
  <si>
    <t>15183 Chita</t>
  </si>
  <si>
    <t>15185 Chitaraque</t>
  </si>
  <si>
    <t>15187 Chivata</t>
  </si>
  <si>
    <t>15189 Cienega</t>
  </si>
  <si>
    <t>15204 Combita</t>
  </si>
  <si>
    <t>15212 Coper</t>
  </si>
  <si>
    <t>15215 Corrales</t>
  </si>
  <si>
    <t>15218 Covarachia</t>
  </si>
  <si>
    <t>15223 Cubara</t>
  </si>
  <si>
    <t>15224 Cucaita</t>
  </si>
  <si>
    <t>15226 Cuitiva</t>
  </si>
  <si>
    <t>15232 Chiquiza</t>
  </si>
  <si>
    <t>15236 Chivor</t>
  </si>
  <si>
    <t>15238 Duitama</t>
  </si>
  <si>
    <t>15244 El Cocuy</t>
  </si>
  <si>
    <t>15248 El Espino</t>
  </si>
  <si>
    <t>15272 Firavitoba</t>
  </si>
  <si>
    <t>15276 Floresta</t>
  </si>
  <si>
    <t>15293 Gachantiva</t>
  </si>
  <si>
    <t>15296 Gameza</t>
  </si>
  <si>
    <t>15299 Garagoa</t>
  </si>
  <si>
    <t>15317 Guacamayas</t>
  </si>
  <si>
    <t>15322 Guateque</t>
  </si>
  <si>
    <t>15325 Guayata</t>
  </si>
  <si>
    <t>15332 Güican</t>
  </si>
  <si>
    <t>15362 Iza</t>
  </si>
  <si>
    <t>15367 Jenesano</t>
  </si>
  <si>
    <t>15368 Jerico</t>
  </si>
  <si>
    <t>15377 Labranzagrande</t>
  </si>
  <si>
    <t>15380 La Capilla</t>
  </si>
  <si>
    <t>15401 La Victoria</t>
  </si>
  <si>
    <t>15403 La Uvita</t>
  </si>
  <si>
    <t>15407 Villa de Leyva</t>
  </si>
  <si>
    <t>15425 Macanal</t>
  </si>
  <si>
    <t>15442 Maripi</t>
  </si>
  <si>
    <t>15455 Miraflores</t>
  </si>
  <si>
    <t>15464 Mongua</t>
  </si>
  <si>
    <t>15466 Mongui</t>
  </si>
  <si>
    <t>15469 Moniquira</t>
  </si>
  <si>
    <t>15476 Motavita</t>
  </si>
  <si>
    <t>15480 Muzo</t>
  </si>
  <si>
    <t>15491 Nobsa</t>
  </si>
  <si>
    <t>15494 Nuevo Colon</t>
  </si>
  <si>
    <t>15500 Oicata</t>
  </si>
  <si>
    <t>15507 Otanche</t>
  </si>
  <si>
    <t>15511 Pachavita</t>
  </si>
  <si>
    <t>15514 Paez</t>
  </si>
  <si>
    <t>15516 Paipa</t>
  </si>
  <si>
    <t>15518 Pajarito</t>
  </si>
  <si>
    <t>15522 Panqueba</t>
  </si>
  <si>
    <t>15531 Pauna</t>
  </si>
  <si>
    <t>15533 Paya</t>
  </si>
  <si>
    <t>15537 Paz de Rio</t>
  </si>
  <si>
    <t>15542 Pesca</t>
  </si>
  <si>
    <t>15550 Pisba</t>
  </si>
  <si>
    <t>15572 Puerto Boyaca</t>
  </si>
  <si>
    <t>15580 Quipama</t>
  </si>
  <si>
    <t>15599 Ramiriqui</t>
  </si>
  <si>
    <t>15600 Raquira</t>
  </si>
  <si>
    <t>15621 Rondon</t>
  </si>
  <si>
    <t>15632 Saboya</t>
  </si>
  <si>
    <t>15638 Sachica</t>
  </si>
  <si>
    <t>15646 Samaca</t>
  </si>
  <si>
    <t>15660 San Eduardo</t>
  </si>
  <si>
    <t>15664 San Jose de Pare</t>
  </si>
  <si>
    <t>15667 San Luis de Gaceno</t>
  </si>
  <si>
    <t>15673 San Mateo</t>
  </si>
  <si>
    <t>15676 San Miguel de Sema</t>
  </si>
  <si>
    <t>15681 San Pablo de Borbur</t>
  </si>
  <si>
    <t>15686 Santana</t>
  </si>
  <si>
    <t>15690 Santa Maria</t>
  </si>
  <si>
    <t>15693 Santa Rosa de Viterbo</t>
  </si>
  <si>
    <t>15696 Santa Sofia</t>
  </si>
  <si>
    <t>15720 Sativanorte</t>
  </si>
  <si>
    <t>15723 Sativasur</t>
  </si>
  <si>
    <t>15740 Siachoque</t>
  </si>
  <si>
    <t>15753 Soata</t>
  </si>
  <si>
    <t>15755 Socota</t>
  </si>
  <si>
    <t>15757 Socha</t>
  </si>
  <si>
    <t>15759 Sogamoso</t>
  </si>
  <si>
    <t>15761 Somondoco</t>
  </si>
  <si>
    <t>15762 Sora</t>
  </si>
  <si>
    <t>15763 Sotaquira</t>
  </si>
  <si>
    <t>15764 Soraca</t>
  </si>
  <si>
    <t>15774 Susacon</t>
  </si>
  <si>
    <t>15776 Sutamarchan</t>
  </si>
  <si>
    <t>15778 Sutatenza</t>
  </si>
  <si>
    <t>15790 Tasco</t>
  </si>
  <si>
    <t>15798 Tenza</t>
  </si>
  <si>
    <t>15804 Tibana</t>
  </si>
  <si>
    <t>15806 Tibasosa</t>
  </si>
  <si>
    <t>15808 Tinjaca</t>
  </si>
  <si>
    <t>15810 Tipacoque</t>
  </si>
  <si>
    <t>15814 Toca</t>
  </si>
  <si>
    <t>15816 Togüi</t>
  </si>
  <si>
    <t>15820 Topaga</t>
  </si>
  <si>
    <t>15822 Tota</t>
  </si>
  <si>
    <t>15832 Tunungua</t>
  </si>
  <si>
    <t>15835 Turmeque</t>
  </si>
  <si>
    <t>15837 Tuta</t>
  </si>
  <si>
    <t>15839 Tutaza</t>
  </si>
  <si>
    <t>15842 Umbita</t>
  </si>
  <si>
    <t>15861 Ventaquemada</t>
  </si>
  <si>
    <t>15879 Viracacha</t>
  </si>
  <si>
    <t>15897 Zetaquira</t>
  </si>
  <si>
    <t>17001 Manizales</t>
  </si>
  <si>
    <t>17013 Aguadas</t>
  </si>
  <si>
    <t>17042 Anserma</t>
  </si>
  <si>
    <t>17050 Aranzazu</t>
  </si>
  <si>
    <t>17088 Belalcazar</t>
  </si>
  <si>
    <t>17174 Chinchina</t>
  </si>
  <si>
    <t>17272 Filadelfia</t>
  </si>
  <si>
    <t>17380 La Dorada</t>
  </si>
  <si>
    <t>17388 La Merced</t>
  </si>
  <si>
    <t>17433 Manzanares</t>
  </si>
  <si>
    <t>17442 Marmato</t>
  </si>
  <si>
    <t>17444 Marquetalia</t>
  </si>
  <si>
    <t>17446 Marulanda</t>
  </si>
  <si>
    <t>17486 Neira</t>
  </si>
  <si>
    <t>17495 Norcasia</t>
  </si>
  <si>
    <t>17513 Pacora</t>
  </si>
  <si>
    <t>17524 Palestina</t>
  </si>
  <si>
    <t>17541 Pensilvania</t>
  </si>
  <si>
    <t>17614 Riosucio</t>
  </si>
  <si>
    <t>17616 Risaralda</t>
  </si>
  <si>
    <t>17653 Salamina</t>
  </si>
  <si>
    <t>17662 Samana</t>
  </si>
  <si>
    <t>17665 San Jose</t>
  </si>
  <si>
    <t>17777 Supia</t>
  </si>
  <si>
    <t>17867 Victoria</t>
  </si>
  <si>
    <t>17873 Villamaria</t>
  </si>
  <si>
    <t>17877 Viterbo</t>
  </si>
  <si>
    <t>18001 Florencia</t>
  </si>
  <si>
    <t>18029 Albania</t>
  </si>
  <si>
    <t>18094 Belen de Los Andaquies</t>
  </si>
  <si>
    <t>18150 Cartagena del Chaira</t>
  </si>
  <si>
    <t>18205 Curillo</t>
  </si>
  <si>
    <t>18247 El Doncello</t>
  </si>
  <si>
    <t>18256 El Paujil</t>
  </si>
  <si>
    <t>18410 La Montañita</t>
  </si>
  <si>
    <t>18460 Milan</t>
  </si>
  <si>
    <t>18479 Morelia</t>
  </si>
  <si>
    <t>18592 Puerto Rico</t>
  </si>
  <si>
    <t>18610 San Jose del Fragua</t>
  </si>
  <si>
    <t>18753 San Vicente del Caguan</t>
  </si>
  <si>
    <t>18756 Solano</t>
  </si>
  <si>
    <t>18785 Solita</t>
  </si>
  <si>
    <t>18860 Valparaiso</t>
  </si>
  <si>
    <t>19001 Popayan</t>
  </si>
  <si>
    <t>19022 Almaguer</t>
  </si>
  <si>
    <t>19050 Argelia</t>
  </si>
  <si>
    <t>19075 Balboa</t>
  </si>
  <si>
    <t>19100 Bolivar</t>
  </si>
  <si>
    <t>19110 Buenos Aires</t>
  </si>
  <si>
    <t>19130 Cajibio</t>
  </si>
  <si>
    <t>19137 Caldono</t>
  </si>
  <si>
    <t>19142 Caloto</t>
  </si>
  <si>
    <t>19212 Corinto</t>
  </si>
  <si>
    <t>19256 El Tambo</t>
  </si>
  <si>
    <t>19290 Florencia</t>
  </si>
  <si>
    <t>19300 Guachene</t>
  </si>
  <si>
    <t>19318 Guapi</t>
  </si>
  <si>
    <t>19355 Inza</t>
  </si>
  <si>
    <t>19364 Jambalo</t>
  </si>
  <si>
    <t>19392 La Sierra</t>
  </si>
  <si>
    <t>19397 La Vega</t>
  </si>
  <si>
    <t>19418 Lopez</t>
  </si>
  <si>
    <t>19450 Mercaderes</t>
  </si>
  <si>
    <t>19455 Miranda</t>
  </si>
  <si>
    <t>19473 Morales</t>
  </si>
  <si>
    <t>19513 Padilla</t>
  </si>
  <si>
    <t>19517 Paez</t>
  </si>
  <si>
    <t>19532 Patia</t>
  </si>
  <si>
    <t>19533 Piamonte</t>
  </si>
  <si>
    <t>19548 Piendamo</t>
  </si>
  <si>
    <t>19573 Puerto Tejada</t>
  </si>
  <si>
    <t>19585 Purace</t>
  </si>
  <si>
    <t>19622 Rosas</t>
  </si>
  <si>
    <t>19693 San Sebastian</t>
  </si>
  <si>
    <t>19698 Santander de Quilichao</t>
  </si>
  <si>
    <t>19701 Santa Rosa</t>
  </si>
  <si>
    <t>19743 Silvia</t>
  </si>
  <si>
    <t>19760 Sotara</t>
  </si>
  <si>
    <t>19780 Suarez</t>
  </si>
  <si>
    <t>19785 Sucre</t>
  </si>
  <si>
    <t>19807 Timbio</t>
  </si>
  <si>
    <t>19809 Timbiqui</t>
  </si>
  <si>
    <t>19821 Toribio</t>
  </si>
  <si>
    <t>19824 Totoro</t>
  </si>
  <si>
    <t>19845 Villa Rica</t>
  </si>
  <si>
    <t>20001 Valledupar</t>
  </si>
  <si>
    <t>20011 Aguachica</t>
  </si>
  <si>
    <t>20013 Agustin Codazzi</t>
  </si>
  <si>
    <t>20032 Astrea</t>
  </si>
  <si>
    <t>20045 Becerril</t>
  </si>
  <si>
    <t>20060 Bosconia</t>
  </si>
  <si>
    <t>20175 Chimichagua</t>
  </si>
  <si>
    <t>20178 Chiriguana</t>
  </si>
  <si>
    <t>20228 Curumani</t>
  </si>
  <si>
    <t>20238 El Copey</t>
  </si>
  <si>
    <t>20250 El Paso</t>
  </si>
  <si>
    <t>20295 Gamarra</t>
  </si>
  <si>
    <t>20310 Gonzalez</t>
  </si>
  <si>
    <t>20383 La Gloria</t>
  </si>
  <si>
    <t>20400 La Jagua de Ibirico</t>
  </si>
  <si>
    <t>20443 Manaure</t>
  </si>
  <si>
    <t>20517 Pailitas</t>
  </si>
  <si>
    <t>20550 Pelaya</t>
  </si>
  <si>
    <t>20570 Pueblo Bello</t>
  </si>
  <si>
    <t>20614 Rio de Oro</t>
  </si>
  <si>
    <t>20621 La Paz</t>
  </si>
  <si>
    <t>20710 San Alberto</t>
  </si>
  <si>
    <t>20750 San Diego</t>
  </si>
  <si>
    <t>20770 San Martin</t>
  </si>
  <si>
    <t>20787 Tamalameque</t>
  </si>
  <si>
    <t>23001 Monteria</t>
  </si>
  <si>
    <t>23068 Ayapel</t>
  </si>
  <si>
    <t>23079 Buenavista</t>
  </si>
  <si>
    <t>23090 Canalete</t>
  </si>
  <si>
    <t>23162 Cerete</t>
  </si>
  <si>
    <t>23168 Chima</t>
  </si>
  <si>
    <t>23182 Chinu</t>
  </si>
  <si>
    <t>23189 Cienaga de Oro</t>
  </si>
  <si>
    <t>23300 Cotorra</t>
  </si>
  <si>
    <t>23350 La Apartada</t>
  </si>
  <si>
    <t>23417 Lorica</t>
  </si>
  <si>
    <t>23419 Los Cordobas</t>
  </si>
  <si>
    <t>23464 Momil</t>
  </si>
  <si>
    <t>23466 Montelibano</t>
  </si>
  <si>
    <t>23500 Moñitos</t>
  </si>
  <si>
    <t>23555 Planeta Rica</t>
  </si>
  <si>
    <t>23570 Pueblo Nuevo</t>
  </si>
  <si>
    <t>23574 Puerto Escondido</t>
  </si>
  <si>
    <t>23580 Puerto Libertador</t>
  </si>
  <si>
    <t>23586 Purisima</t>
  </si>
  <si>
    <t>23660 Sahagun</t>
  </si>
  <si>
    <t>23670 San Andres Sotavento</t>
  </si>
  <si>
    <t>23672 San Antero</t>
  </si>
  <si>
    <t>23675 San Bernardo del Viento</t>
  </si>
  <si>
    <t>23678 San Carlos</t>
  </si>
  <si>
    <t>23682 San Jose de Ure</t>
  </si>
  <si>
    <t>23686 San Pelayo</t>
  </si>
  <si>
    <t>23807 Tierralta</t>
  </si>
  <si>
    <t>23815 Tuchin</t>
  </si>
  <si>
    <t>23855 Valencia</t>
  </si>
  <si>
    <t>25001 Agua de Dios</t>
  </si>
  <si>
    <t>25019 Alban</t>
  </si>
  <si>
    <t>25035 Anapoima</t>
  </si>
  <si>
    <t>25040 Anolaima</t>
  </si>
  <si>
    <t>25053 Arbelaez</t>
  </si>
  <si>
    <t>25086 Beltran</t>
  </si>
  <si>
    <t>25095 Bituima</t>
  </si>
  <si>
    <t>25099 Bojaca</t>
  </si>
  <si>
    <t>25120 Cabrera</t>
  </si>
  <si>
    <t>25123 Cachipay</t>
  </si>
  <si>
    <t>25126 Cajica</t>
  </si>
  <si>
    <t>25148 Caparrapi</t>
  </si>
  <si>
    <t>25151 Caqueza</t>
  </si>
  <si>
    <t>25154 Carmen de Carupa</t>
  </si>
  <si>
    <t>25168 Chaguani</t>
  </si>
  <si>
    <t>25175 Chia</t>
  </si>
  <si>
    <t>25178 Chipaque</t>
  </si>
  <si>
    <t>25181 Choachi</t>
  </si>
  <si>
    <t>25183 Choconta</t>
  </si>
  <si>
    <t>25200 Cogua</t>
  </si>
  <si>
    <t>25214 Cota</t>
  </si>
  <si>
    <t>25224 Cucunuba</t>
  </si>
  <si>
    <t>25245 El Colegio</t>
  </si>
  <si>
    <t>25258 El Peñon</t>
  </si>
  <si>
    <t>25260 El Rosal</t>
  </si>
  <si>
    <t>25269 Facatativa</t>
  </si>
  <si>
    <t>25279 Fomeque</t>
  </si>
  <si>
    <t>25281 Fosca</t>
  </si>
  <si>
    <t>25286 Funza</t>
  </si>
  <si>
    <t>25288 Fuquene</t>
  </si>
  <si>
    <t>25290 Fusagasuga</t>
  </si>
  <si>
    <t>25293 Gachala</t>
  </si>
  <si>
    <t>25295 Gachancipa</t>
  </si>
  <si>
    <t>25297 Gacheta</t>
  </si>
  <si>
    <t>25299 Gama</t>
  </si>
  <si>
    <t>25307 Girardot</t>
  </si>
  <si>
    <t>25312 Granada</t>
  </si>
  <si>
    <t>25317 Guacheta</t>
  </si>
  <si>
    <t>25320 Guaduas</t>
  </si>
  <si>
    <t>25322 Guasca</t>
  </si>
  <si>
    <t>25324 Guataqui</t>
  </si>
  <si>
    <t>25326 Guatavita</t>
  </si>
  <si>
    <t>25328 Guayabal de Siquima</t>
  </si>
  <si>
    <t>25335 Guayabetal</t>
  </si>
  <si>
    <t>25339 Gutierrez</t>
  </si>
  <si>
    <t>25368 Jerusalen</t>
  </si>
  <si>
    <t>25372 Junin</t>
  </si>
  <si>
    <t>25377 La Calera</t>
  </si>
  <si>
    <t>25386 La Mesa</t>
  </si>
  <si>
    <t>25394 La Palma</t>
  </si>
  <si>
    <t>25398 La Peña</t>
  </si>
  <si>
    <t>25402 La Vega</t>
  </si>
  <si>
    <t>25407 Lenguazaque</t>
  </si>
  <si>
    <t>25426 Macheta</t>
  </si>
  <si>
    <t>25430 Madrid</t>
  </si>
  <si>
    <t>25436 Manta</t>
  </si>
  <si>
    <t>25438 Medina</t>
  </si>
  <si>
    <t>25473 Mosquera</t>
  </si>
  <si>
    <t>25483 Nariño</t>
  </si>
  <si>
    <t>25486 Nemocon</t>
  </si>
  <si>
    <t>25488 Nilo</t>
  </si>
  <si>
    <t>25489 Nimaima</t>
  </si>
  <si>
    <t>25491 Nocaima</t>
  </si>
  <si>
    <t>25506 Venecia</t>
  </si>
  <si>
    <t>25513 Pacho</t>
  </si>
  <si>
    <t>25518 Paime</t>
  </si>
  <si>
    <t>25524 Pandi</t>
  </si>
  <si>
    <t>25530 Paratebueno</t>
  </si>
  <si>
    <t>25535 Pasca</t>
  </si>
  <si>
    <t>25572 Puerto Salgar</t>
  </si>
  <si>
    <t>25580 Puli</t>
  </si>
  <si>
    <t>25592 Quebradanegra</t>
  </si>
  <si>
    <t>25594 Quetame</t>
  </si>
  <si>
    <t>25596 Quipile</t>
  </si>
  <si>
    <t>25599 Apulo</t>
  </si>
  <si>
    <t>25612 Ricaurte</t>
  </si>
  <si>
    <t>25645 San Antonio del Tequendama</t>
  </si>
  <si>
    <t>25649 San Bernardo</t>
  </si>
  <si>
    <t>25653 San Cayetano</t>
  </si>
  <si>
    <t>25658 San Francisco</t>
  </si>
  <si>
    <t>25662 San Juan de Rio Seco</t>
  </si>
  <si>
    <t>25718 Sasaima</t>
  </si>
  <si>
    <t>25736 Sesquile</t>
  </si>
  <si>
    <t>25740 Sibate</t>
  </si>
  <si>
    <t>25743 Silvania</t>
  </si>
  <si>
    <t>25745 Simijaca</t>
  </si>
  <si>
    <t>25754 Soacha</t>
  </si>
  <si>
    <t>25758 Sopo</t>
  </si>
  <si>
    <t>25769 Subachoque</t>
  </si>
  <si>
    <t>25772 Suesca</t>
  </si>
  <si>
    <t>25777 Supata</t>
  </si>
  <si>
    <t>25779 Susa</t>
  </si>
  <si>
    <t>25781 Sutatausa</t>
  </si>
  <si>
    <t>25785 Tabio</t>
  </si>
  <si>
    <t>25793 Tausa</t>
  </si>
  <si>
    <t>25797 Tena</t>
  </si>
  <si>
    <t>25799 Tenjo</t>
  </si>
  <si>
    <t>25805 Tibacuy</t>
  </si>
  <si>
    <t>25807 Tibirita</t>
  </si>
  <si>
    <t>25815 Tocaima</t>
  </si>
  <si>
    <t>25817 Tocancipa</t>
  </si>
  <si>
    <t>25823 Topaipi</t>
  </si>
  <si>
    <t>25839 Ubala</t>
  </si>
  <si>
    <t>25841 Ubaque</t>
  </si>
  <si>
    <t>25843 Villa de San Diego de Ubate</t>
  </si>
  <si>
    <t>25845 Une</t>
  </si>
  <si>
    <t>25851 utica</t>
  </si>
  <si>
    <t>25862 Vergara</t>
  </si>
  <si>
    <t>25867 Viani</t>
  </si>
  <si>
    <t>25871 Villagomez</t>
  </si>
  <si>
    <t>25873 Villapinzon</t>
  </si>
  <si>
    <t>25875 Villeta</t>
  </si>
  <si>
    <t>25878 Viota</t>
  </si>
  <si>
    <t>25885 Yacopi</t>
  </si>
  <si>
    <t>25898 Zipacon</t>
  </si>
  <si>
    <t>25899 Zipaquira</t>
  </si>
  <si>
    <t>27001 Quibdo</t>
  </si>
  <si>
    <t>27006 Acandi</t>
  </si>
  <si>
    <t>27025 Alto Baudo</t>
  </si>
  <si>
    <t>27050 Atrato</t>
  </si>
  <si>
    <t>27073 Bagado</t>
  </si>
  <si>
    <t>27075 Bahia Solano</t>
  </si>
  <si>
    <t>27077 Bajo Baudo</t>
  </si>
  <si>
    <t>27099 Bojaya</t>
  </si>
  <si>
    <t>27135 El Canton del San Pablo</t>
  </si>
  <si>
    <t>27150 Carmen del Darien</t>
  </si>
  <si>
    <t>27160 Certegui</t>
  </si>
  <si>
    <t>27205 Condoto</t>
  </si>
  <si>
    <t>27245 El Carmen de Atrato</t>
  </si>
  <si>
    <t>27250 El Litoral del San Juan</t>
  </si>
  <si>
    <t>27361 Istmina</t>
  </si>
  <si>
    <t>27372 Jurado</t>
  </si>
  <si>
    <t>27413 Lloro</t>
  </si>
  <si>
    <t>27425 Medio Atrato</t>
  </si>
  <si>
    <t>27430 Medio Baudo</t>
  </si>
  <si>
    <t>27450 Medio San Juan</t>
  </si>
  <si>
    <t>27491 Novita</t>
  </si>
  <si>
    <t>27495 Nuqui</t>
  </si>
  <si>
    <t>27580 Rio Iro</t>
  </si>
  <si>
    <t>27600 Rio Quito</t>
  </si>
  <si>
    <t>27615 Riosucio</t>
  </si>
  <si>
    <t>27660 San Jose del Palmar</t>
  </si>
  <si>
    <t>27745 Sipi</t>
  </si>
  <si>
    <t>27787 Tado</t>
  </si>
  <si>
    <t>27800 Unguia</t>
  </si>
  <si>
    <t>27810 Union Panamericana</t>
  </si>
  <si>
    <t>41001 Neiva</t>
  </si>
  <si>
    <t>41006 Acevedo</t>
  </si>
  <si>
    <t>41013 Agrado</t>
  </si>
  <si>
    <t>41016 Aipe</t>
  </si>
  <si>
    <t>41020 Algeciras</t>
  </si>
  <si>
    <t>41026 Altamira</t>
  </si>
  <si>
    <t>41078 Baraya</t>
  </si>
  <si>
    <t>41132 Campoalegre</t>
  </si>
  <si>
    <t>41206 Colombia</t>
  </si>
  <si>
    <t>41244 Elias</t>
  </si>
  <si>
    <t>41298 Garzon</t>
  </si>
  <si>
    <t>41306 Gigante</t>
  </si>
  <si>
    <t>41319 Guadalupe</t>
  </si>
  <si>
    <t>41349 Hobo</t>
  </si>
  <si>
    <t>41357 Iquira</t>
  </si>
  <si>
    <t>41359 Isnos</t>
  </si>
  <si>
    <t>41378 La Argentina</t>
  </si>
  <si>
    <t>41396 La Plata</t>
  </si>
  <si>
    <t>41483 Nataga</t>
  </si>
  <si>
    <t>41503 Oporapa</t>
  </si>
  <si>
    <t>41518 Paicol</t>
  </si>
  <si>
    <t>41524 Palermo</t>
  </si>
  <si>
    <t>41530 Palestina</t>
  </si>
  <si>
    <t>41548 Pital</t>
  </si>
  <si>
    <t>41551 Pitalito</t>
  </si>
  <si>
    <t>41615 Rivera</t>
  </si>
  <si>
    <t>41660 Saladoblanco</t>
  </si>
  <si>
    <t>41668 San Agustin</t>
  </si>
  <si>
    <t>41676 Santa Maria</t>
  </si>
  <si>
    <t>41770 Suaza</t>
  </si>
  <si>
    <t>41791 Tarqui</t>
  </si>
  <si>
    <t>41797 Tesalia</t>
  </si>
  <si>
    <t>41799 Tello</t>
  </si>
  <si>
    <t>41801 Teruel</t>
  </si>
  <si>
    <t>41807 Timana</t>
  </si>
  <si>
    <t>41872 Villavieja</t>
  </si>
  <si>
    <t>41885 Yaguara</t>
  </si>
  <si>
    <t>44001 Riohacha</t>
  </si>
  <si>
    <t>44035 Albania</t>
  </si>
  <si>
    <t>44078 Barrancas</t>
  </si>
  <si>
    <t>44090 Dibulla</t>
  </si>
  <si>
    <t>44098 Distraccion</t>
  </si>
  <si>
    <t>44110 El Molino</t>
  </si>
  <si>
    <t>44279 Fonseca</t>
  </si>
  <si>
    <t>44378 Hatonuevo</t>
  </si>
  <si>
    <t>44420 La Jagua del Pilar</t>
  </si>
  <si>
    <t>44430 Maicao</t>
  </si>
  <si>
    <t>44560 Manaure</t>
  </si>
  <si>
    <t>44650 San Juan del Cesar</t>
  </si>
  <si>
    <t>44847 Uribia</t>
  </si>
  <si>
    <t>44855 Urumita</t>
  </si>
  <si>
    <t>44874 Villanueva</t>
  </si>
  <si>
    <t>47030 Algarrobo</t>
  </si>
  <si>
    <t>47053 Aracataca</t>
  </si>
  <si>
    <t>47058 Ariguani</t>
  </si>
  <si>
    <t>47161 Cerro San Antonio</t>
  </si>
  <si>
    <t>47170 Chivolo</t>
  </si>
  <si>
    <t>47189 Cienaga</t>
  </si>
  <si>
    <t>47205 Concordia</t>
  </si>
  <si>
    <t>47245 El Banco</t>
  </si>
  <si>
    <t>47258 El Piñon</t>
  </si>
  <si>
    <t>47268 El Reten</t>
  </si>
  <si>
    <t>47288 Fundacion</t>
  </si>
  <si>
    <t>47318 Guamal</t>
  </si>
  <si>
    <t>47460 Nueva Granada</t>
  </si>
  <si>
    <t>47541 Pedraza</t>
  </si>
  <si>
    <t>47545 Pijiño del Carmen</t>
  </si>
  <si>
    <t>47551 Pivijay</t>
  </si>
  <si>
    <t>47555 Plato</t>
  </si>
  <si>
    <t>47570 Puebloviejo</t>
  </si>
  <si>
    <t>47605 Remolino</t>
  </si>
  <si>
    <t>47660 Sabanas de San Angel</t>
  </si>
  <si>
    <t>47675 Salamina</t>
  </si>
  <si>
    <t>47692 San Sebastian de Buenavista</t>
  </si>
  <si>
    <t>47703 San Zenon</t>
  </si>
  <si>
    <t>47707 Santa Ana</t>
  </si>
  <si>
    <t>47720 Santa Barbara de Pinto</t>
  </si>
  <si>
    <t>47745 Sitionuevo</t>
  </si>
  <si>
    <t>47798 Tenerife</t>
  </si>
  <si>
    <t>47960 Zapayan</t>
  </si>
  <si>
    <t>47980 Zona Bananera</t>
  </si>
  <si>
    <t>47001 Santa Marta</t>
  </si>
  <si>
    <t>50001 Villavicencio</t>
  </si>
  <si>
    <t>50006 Acacias</t>
  </si>
  <si>
    <t>50110 Barranca de Upia</t>
  </si>
  <si>
    <t>50124 Cabuyaro</t>
  </si>
  <si>
    <t>50150 Castilla la Nueva</t>
  </si>
  <si>
    <t>50223 Cubarral</t>
  </si>
  <si>
    <t>50226 Cumaral</t>
  </si>
  <si>
    <t>50245 El Calvario</t>
  </si>
  <si>
    <t>50251 El Castillo</t>
  </si>
  <si>
    <t>50270 El Dorado</t>
  </si>
  <si>
    <t>50287 Fuente de Oro</t>
  </si>
  <si>
    <t>50313 Granada</t>
  </si>
  <si>
    <t>50318 Guamal</t>
  </si>
  <si>
    <t>50325 Mapiripan</t>
  </si>
  <si>
    <t>50330 Mesetas</t>
  </si>
  <si>
    <t>50350 La Macarena</t>
  </si>
  <si>
    <t>50370 Uribe</t>
  </si>
  <si>
    <t>50400 Lejanias</t>
  </si>
  <si>
    <t>50450 Puerto Concordia</t>
  </si>
  <si>
    <t>50568 Puerto Gaitan</t>
  </si>
  <si>
    <t>50573 Puerto Lopez</t>
  </si>
  <si>
    <t>50577 Puerto Lleras</t>
  </si>
  <si>
    <t>50590 Puerto Rico</t>
  </si>
  <si>
    <t>50606 Restrepo</t>
  </si>
  <si>
    <t>50680 San Carlos de Guaroa</t>
  </si>
  <si>
    <t>50683 San Juan de Arama</t>
  </si>
  <si>
    <t>50686 San Juanito</t>
  </si>
  <si>
    <t>50689 San Martin</t>
  </si>
  <si>
    <t>50711 Vistahermosa</t>
  </si>
  <si>
    <t>52001 Pasto</t>
  </si>
  <si>
    <t>52019 Alban</t>
  </si>
  <si>
    <t>52022 Aldana</t>
  </si>
  <si>
    <t>52036 Ancuya</t>
  </si>
  <si>
    <t>52051 Arboleda</t>
  </si>
  <si>
    <t>52079 Barbacoas</t>
  </si>
  <si>
    <t>52083 Belen</t>
  </si>
  <si>
    <t>52110 Buesaco</t>
  </si>
  <si>
    <t>52203 Colon</t>
  </si>
  <si>
    <t>52207 Consaca</t>
  </si>
  <si>
    <t>52210 Contadero</t>
  </si>
  <si>
    <t>52215 Cordoba</t>
  </si>
  <si>
    <t>52224 Cuaspud</t>
  </si>
  <si>
    <t>52227 Cumbal</t>
  </si>
  <si>
    <t>52233 Cumbitara</t>
  </si>
  <si>
    <t>52240 Chachagüi</t>
  </si>
  <si>
    <t>52250 El Charco</t>
  </si>
  <si>
    <t>52254 El Peñol</t>
  </si>
  <si>
    <t>52256 El Rosario</t>
  </si>
  <si>
    <t>52258 El Tablon de Gomez</t>
  </si>
  <si>
    <t>52260 El Tambo</t>
  </si>
  <si>
    <t>52287 Funes</t>
  </si>
  <si>
    <t>52317 Guachucal</t>
  </si>
  <si>
    <t>52320 Guaitarilla</t>
  </si>
  <si>
    <t>52323 Gualmatan</t>
  </si>
  <si>
    <t>52352 Iles</t>
  </si>
  <si>
    <t>52354 Imues</t>
  </si>
  <si>
    <t>52356 Ipiales</t>
  </si>
  <si>
    <t>52378 La Cruz</t>
  </si>
  <si>
    <t>52381 La Florida</t>
  </si>
  <si>
    <t>52385 La Llanada</t>
  </si>
  <si>
    <t>52390 La Tola</t>
  </si>
  <si>
    <t>52399 La Union</t>
  </si>
  <si>
    <t>52405 Leiva</t>
  </si>
  <si>
    <t>52411 Linares</t>
  </si>
  <si>
    <t>52418 Los Andes</t>
  </si>
  <si>
    <t>52427 Magüi</t>
  </si>
  <si>
    <t>52435 Mallama</t>
  </si>
  <si>
    <t>52473 Mosquera</t>
  </si>
  <si>
    <t>52480 Nariño</t>
  </si>
  <si>
    <t>52490 Olaya Herrera</t>
  </si>
  <si>
    <t>52506 Ospina</t>
  </si>
  <si>
    <t>52520 Francisco Pizarro</t>
  </si>
  <si>
    <t>52540 Policarpa</t>
  </si>
  <si>
    <t>52560 Potosi</t>
  </si>
  <si>
    <t>52565 Providencia</t>
  </si>
  <si>
    <t>52573 Puerres</t>
  </si>
  <si>
    <t>52585 Pupiales</t>
  </si>
  <si>
    <t>52612 Ricaurte</t>
  </si>
  <si>
    <t>52621 Roberto Payan</t>
  </si>
  <si>
    <t>52678 Samaniego</t>
  </si>
  <si>
    <t>52683 Sandona</t>
  </si>
  <si>
    <t>52685 San Bernardo</t>
  </si>
  <si>
    <t>52687 San Lorenzo</t>
  </si>
  <si>
    <t>52693 San Pablo</t>
  </si>
  <si>
    <t>52694 San Pedro de Cartago</t>
  </si>
  <si>
    <t>52696 Santa Barbara</t>
  </si>
  <si>
    <t>52699 Santacruz</t>
  </si>
  <si>
    <t>52720 Sapuyes</t>
  </si>
  <si>
    <t>52786 Taminango</t>
  </si>
  <si>
    <t>52788 Tangua</t>
  </si>
  <si>
    <t>52835 San Andres de Tumaco</t>
  </si>
  <si>
    <t>52838 Tuquerres</t>
  </si>
  <si>
    <t>52885 Yacuanquer</t>
  </si>
  <si>
    <t>54001 Cucuta</t>
  </si>
  <si>
    <t>54003 Abrego</t>
  </si>
  <si>
    <t>54051 Arboledas</t>
  </si>
  <si>
    <t>54099 Bochalema</t>
  </si>
  <si>
    <t>54109 Bucarasica</t>
  </si>
  <si>
    <t>54125 Cacota</t>
  </si>
  <si>
    <t>54128 Cachira</t>
  </si>
  <si>
    <t>54172 Chinacota</t>
  </si>
  <si>
    <t>54174 Chitaga</t>
  </si>
  <si>
    <t>54206 Convencion</t>
  </si>
  <si>
    <t>54223 Cucutilla</t>
  </si>
  <si>
    <t>54239 Durania</t>
  </si>
  <si>
    <t>54245 El Carmen</t>
  </si>
  <si>
    <t>54250 El Tarra</t>
  </si>
  <si>
    <t>54261 El Zulia</t>
  </si>
  <si>
    <t>54313 Gramalote</t>
  </si>
  <si>
    <t>54344 Hacari</t>
  </si>
  <si>
    <t>54347 Herran</t>
  </si>
  <si>
    <t>54377 Labateca</t>
  </si>
  <si>
    <t>54385 La Esperanza</t>
  </si>
  <si>
    <t>54398 La Playa</t>
  </si>
  <si>
    <t>54405 Los Patios</t>
  </si>
  <si>
    <t>54418 Lourdes</t>
  </si>
  <si>
    <t>54480 Mutiscua</t>
  </si>
  <si>
    <t>54498 Ocaña</t>
  </si>
  <si>
    <t>54518 Pamplona</t>
  </si>
  <si>
    <t>54520 Pamplonita</t>
  </si>
  <si>
    <t>54553 Puerto Santander</t>
  </si>
  <si>
    <t>54599 Ragonvalia</t>
  </si>
  <si>
    <t>54660 Salazar</t>
  </si>
  <si>
    <t>54670 San Calixto</t>
  </si>
  <si>
    <t>54673 San Cayetano</t>
  </si>
  <si>
    <t>54680 Santiago</t>
  </si>
  <si>
    <t>54720 Sardinata</t>
  </si>
  <si>
    <t>54743 Silos</t>
  </si>
  <si>
    <t>54800 Teorama</t>
  </si>
  <si>
    <t>54810 Tibu</t>
  </si>
  <si>
    <t>54820 Toledo</t>
  </si>
  <si>
    <t>54871 Villa Caro</t>
  </si>
  <si>
    <t>54874 Villa del Rosario</t>
  </si>
  <si>
    <t>63001 Armenia</t>
  </si>
  <si>
    <t>63111 Buenavista</t>
  </si>
  <si>
    <t>63130 Calarca</t>
  </si>
  <si>
    <t>63190 Circasia</t>
  </si>
  <si>
    <t>63212 Cordoba</t>
  </si>
  <si>
    <t>63272 Filandia</t>
  </si>
  <si>
    <t>63302 Genova</t>
  </si>
  <si>
    <t>63401 La Tebaida</t>
  </si>
  <si>
    <t>63470 Montenegro</t>
  </si>
  <si>
    <t>63548 Pijao</t>
  </si>
  <si>
    <t>63594 Quimbaya</t>
  </si>
  <si>
    <t>63690 Salento</t>
  </si>
  <si>
    <t>66001 Pereira</t>
  </si>
  <si>
    <t>66045 Apia</t>
  </si>
  <si>
    <t>66075 Balboa</t>
  </si>
  <si>
    <t>66088 Belen de Umbria</t>
  </si>
  <si>
    <t>66170 Dosquebradas</t>
  </si>
  <si>
    <t>66318 Guatica</t>
  </si>
  <si>
    <t>66383 La Celia</t>
  </si>
  <si>
    <t>66400 La Virginia</t>
  </si>
  <si>
    <t>66440 Marsella</t>
  </si>
  <si>
    <t>66456 Mistrato</t>
  </si>
  <si>
    <t>66572 Pueblo Rico</t>
  </si>
  <si>
    <t>66594 Quinchia</t>
  </si>
  <si>
    <t>66682 Santa Rosa de Cabal</t>
  </si>
  <si>
    <t>66687 Santuario</t>
  </si>
  <si>
    <t>68001 Bucaramanga</t>
  </si>
  <si>
    <t>68013 Aguada</t>
  </si>
  <si>
    <t>68020 Albania</t>
  </si>
  <si>
    <t>68051 Aratoca</t>
  </si>
  <si>
    <t>68077 Barbosa</t>
  </si>
  <si>
    <t>68079 Barichara</t>
  </si>
  <si>
    <t>68081 Barrancabermeja</t>
  </si>
  <si>
    <t>68092 Betulia</t>
  </si>
  <si>
    <t>68101 Bolivar</t>
  </si>
  <si>
    <t>68121 Cabrera</t>
  </si>
  <si>
    <t>68132 California</t>
  </si>
  <si>
    <t>68147 Capitanejo</t>
  </si>
  <si>
    <t>68152 Carcasi</t>
  </si>
  <si>
    <t>68160 Cepita</t>
  </si>
  <si>
    <t>68162 Cerrito</t>
  </si>
  <si>
    <t>68167 Charala</t>
  </si>
  <si>
    <t>68169 Charta</t>
  </si>
  <si>
    <t>68176 Chima</t>
  </si>
  <si>
    <t>68179 Chipata</t>
  </si>
  <si>
    <t>68190 Cimitarra</t>
  </si>
  <si>
    <t>68207 Concepcion</t>
  </si>
  <si>
    <t>68209 Confines</t>
  </si>
  <si>
    <t>68211 Contratacion</t>
  </si>
  <si>
    <t>68217 Coromoro</t>
  </si>
  <si>
    <t>68229 Curiti</t>
  </si>
  <si>
    <t>68235 El Carmen de Chucuri</t>
  </si>
  <si>
    <t>68245 El Guacamayo</t>
  </si>
  <si>
    <t>68250 El Peñon</t>
  </si>
  <si>
    <t>68255 El Playon</t>
  </si>
  <si>
    <t>68264 Encino</t>
  </si>
  <si>
    <t>68266 Enciso</t>
  </si>
  <si>
    <t>68271 Florian</t>
  </si>
  <si>
    <t>68276 Floridablanca</t>
  </si>
  <si>
    <t>68296 Galan</t>
  </si>
  <si>
    <t>68298 Gambita</t>
  </si>
  <si>
    <t>68307 Giron</t>
  </si>
  <si>
    <t>68318 Guaca</t>
  </si>
  <si>
    <t>68320 Guadalupe</t>
  </si>
  <si>
    <t>68322 Guapota</t>
  </si>
  <si>
    <t>68324 Guavata</t>
  </si>
  <si>
    <t>68327 Güepsa</t>
  </si>
  <si>
    <t>68344 Hato</t>
  </si>
  <si>
    <t>68368 Jesus Maria</t>
  </si>
  <si>
    <t>68370 Jordan</t>
  </si>
  <si>
    <t>68377 La Belleza</t>
  </si>
  <si>
    <t>68385 Landazuri</t>
  </si>
  <si>
    <t>68397 La Paz</t>
  </si>
  <si>
    <t>68406 Lebrija</t>
  </si>
  <si>
    <t>68418 Los Santos</t>
  </si>
  <si>
    <t>68425 Macaravita</t>
  </si>
  <si>
    <t>68432 Malaga</t>
  </si>
  <si>
    <t>68444 Matanza</t>
  </si>
  <si>
    <t>68464 Mogotes</t>
  </si>
  <si>
    <t>68468 Molagavita</t>
  </si>
  <si>
    <t>68498 Ocamonte</t>
  </si>
  <si>
    <t>68500 Oiba</t>
  </si>
  <si>
    <t>68502 Onzaga</t>
  </si>
  <si>
    <t>68522 Palmar</t>
  </si>
  <si>
    <t>68524 Palmas del Socorro</t>
  </si>
  <si>
    <t>68533 Paramo</t>
  </si>
  <si>
    <t>68547 Piedecuesta</t>
  </si>
  <si>
    <t>68549 Pinchote</t>
  </si>
  <si>
    <t>68572 Puente Nacional</t>
  </si>
  <si>
    <t>68573 Puerto Parra</t>
  </si>
  <si>
    <t>68575 Puerto Wilches</t>
  </si>
  <si>
    <t>68615 Rionegro</t>
  </si>
  <si>
    <t>68655 Sabana de Torres</t>
  </si>
  <si>
    <t>68669 San Andres</t>
  </si>
  <si>
    <t>68673 San Benito</t>
  </si>
  <si>
    <t>68679 San Gil</t>
  </si>
  <si>
    <t>68682 San Joaquin</t>
  </si>
  <si>
    <t>68684 San Jose de Miranda</t>
  </si>
  <si>
    <t>68686 San Miguel</t>
  </si>
  <si>
    <t>68689 San Vicente de Chucuri</t>
  </si>
  <si>
    <t>68705 Santa Barbara</t>
  </si>
  <si>
    <t>68720 Santa Helena del Opon</t>
  </si>
  <si>
    <t>68745 Simacota</t>
  </si>
  <si>
    <t>68755 Socorro</t>
  </si>
  <si>
    <t>68770 Suaita</t>
  </si>
  <si>
    <t>68773 Sucre</t>
  </si>
  <si>
    <t>68780 Surata</t>
  </si>
  <si>
    <t>68820 Tona</t>
  </si>
  <si>
    <t>68855 Valle de San Jose</t>
  </si>
  <si>
    <t>68861 Velez</t>
  </si>
  <si>
    <t>68867 Vetas</t>
  </si>
  <si>
    <t>68872 Villanueva</t>
  </si>
  <si>
    <t>68895 Zapatoca</t>
  </si>
  <si>
    <t>70001 Sincelejo</t>
  </si>
  <si>
    <t>70110 Buenavista</t>
  </si>
  <si>
    <t>70124 Caimito</t>
  </si>
  <si>
    <t>70204 Coloso</t>
  </si>
  <si>
    <t>70215 Corozal</t>
  </si>
  <si>
    <t>70221 Coveñas</t>
  </si>
  <si>
    <t>70230 Chalan</t>
  </si>
  <si>
    <t>70233 El Roble</t>
  </si>
  <si>
    <t>70235 Galeras</t>
  </si>
  <si>
    <t>70265 Guaranda</t>
  </si>
  <si>
    <t>70400 La Union</t>
  </si>
  <si>
    <t>70418 Los Palmitos</t>
  </si>
  <si>
    <t>70429 Majagual</t>
  </si>
  <si>
    <t>70473 Morroa</t>
  </si>
  <si>
    <t>70508 Ovejas</t>
  </si>
  <si>
    <t>70523 Palmito</t>
  </si>
  <si>
    <t>70670 Sampues</t>
  </si>
  <si>
    <t>70678 San Benito Abad</t>
  </si>
  <si>
    <t>70702 San Juan de Betulia</t>
  </si>
  <si>
    <t>70708 San Marcos</t>
  </si>
  <si>
    <t>70713 San Onofre</t>
  </si>
  <si>
    <t>70717 San Pedro</t>
  </si>
  <si>
    <t>70742 San Luis de Since</t>
  </si>
  <si>
    <t>70771 Sucre</t>
  </si>
  <si>
    <t>70820 Santiago de Tolu</t>
  </si>
  <si>
    <t>70823 Tolu Viejo</t>
  </si>
  <si>
    <t>73001 Ibague</t>
  </si>
  <si>
    <t>73024 Alpujarra</t>
  </si>
  <si>
    <t>73026 Alvarado</t>
  </si>
  <si>
    <t>73030 Ambalema</t>
  </si>
  <si>
    <t>73043 Anzoategui</t>
  </si>
  <si>
    <t>73055 Armero</t>
  </si>
  <si>
    <t>73067 Ataco</t>
  </si>
  <si>
    <t>73124 Cajamarca</t>
  </si>
  <si>
    <t>73148 Carmen de Apicala</t>
  </si>
  <si>
    <t>73152 Casabianca</t>
  </si>
  <si>
    <t>73168 Chaparral</t>
  </si>
  <si>
    <t>73200 Coello</t>
  </si>
  <si>
    <t>73217 Coyaima</t>
  </si>
  <si>
    <t>73226 Cunday</t>
  </si>
  <si>
    <t>73236 Dolores</t>
  </si>
  <si>
    <t>73268 Espinal</t>
  </si>
  <si>
    <t>73270 Falan</t>
  </si>
  <si>
    <t>73275 Flandes</t>
  </si>
  <si>
    <t>73283 Fresno</t>
  </si>
  <si>
    <t>73319 Guamo</t>
  </si>
  <si>
    <t>73347 Herveo</t>
  </si>
  <si>
    <t>73349 Honda</t>
  </si>
  <si>
    <t>73352 Icononzo</t>
  </si>
  <si>
    <t>73408 Lerida</t>
  </si>
  <si>
    <t>73411 Libano</t>
  </si>
  <si>
    <t>73443 Mariquita</t>
  </si>
  <si>
    <t>73449 Melgar</t>
  </si>
  <si>
    <t>73461 Murillo</t>
  </si>
  <si>
    <t>73483 Natagaima</t>
  </si>
  <si>
    <t>73504 Ortega</t>
  </si>
  <si>
    <t>73520 Palocabildo</t>
  </si>
  <si>
    <t>73547 Piedras</t>
  </si>
  <si>
    <t>73555 Planadas</t>
  </si>
  <si>
    <t>73563 Prado</t>
  </si>
  <si>
    <t>73585 Purificacion</t>
  </si>
  <si>
    <t>73616 Rioblanco</t>
  </si>
  <si>
    <t>73622 Roncesvalles</t>
  </si>
  <si>
    <t>73624 Rovira</t>
  </si>
  <si>
    <t>73671 Saldaña</t>
  </si>
  <si>
    <t>73675 San Antonio</t>
  </si>
  <si>
    <t>73678 San Luis</t>
  </si>
  <si>
    <t>73686 Santa Isabel</t>
  </si>
  <si>
    <t>73770 Suarez</t>
  </si>
  <si>
    <t>73854 Valle de San Juan</t>
  </si>
  <si>
    <t>73861 Venadillo</t>
  </si>
  <si>
    <t>73870 Villahermosa</t>
  </si>
  <si>
    <t>73873 Villarrica</t>
  </si>
  <si>
    <t>76109 Buenaventura</t>
  </si>
  <si>
    <t>76001 Cali</t>
  </si>
  <si>
    <t>76020 Alcala</t>
  </si>
  <si>
    <t>76036 Andalucia</t>
  </si>
  <si>
    <t>76041 Ansermanuevo</t>
  </si>
  <si>
    <t>76054 Argelia</t>
  </si>
  <si>
    <t>76100 Bolivar</t>
  </si>
  <si>
    <t>76111 Guadalajara de Buga</t>
  </si>
  <si>
    <t>76113 Bugalagrande</t>
  </si>
  <si>
    <t>76122 Caicedonia</t>
  </si>
  <si>
    <t>76126 Calima</t>
  </si>
  <si>
    <t>76130 Candelaria</t>
  </si>
  <si>
    <t>76147 Cartago</t>
  </si>
  <si>
    <t>76233 Dagua</t>
  </si>
  <si>
    <t>76243 El aguila</t>
  </si>
  <si>
    <t>76246 El Cairo</t>
  </si>
  <si>
    <t>76248 El Cerrito</t>
  </si>
  <si>
    <t>76250 El Dovio</t>
  </si>
  <si>
    <t>76275 Florida</t>
  </si>
  <si>
    <t>76306 Ginebra</t>
  </si>
  <si>
    <t>76318 Guacari</t>
  </si>
  <si>
    <t>76364 Jamundi</t>
  </si>
  <si>
    <t>76377 La Cumbre</t>
  </si>
  <si>
    <t>76400 La Union</t>
  </si>
  <si>
    <t>76403 La Victoria</t>
  </si>
  <si>
    <t>76497 Obando</t>
  </si>
  <si>
    <t>76520 Palmira</t>
  </si>
  <si>
    <t>76563 Pradera</t>
  </si>
  <si>
    <t>76606 Restrepo</t>
  </si>
  <si>
    <t>76616 Riofrio</t>
  </si>
  <si>
    <t>76622 Roldanillo</t>
  </si>
  <si>
    <t>76670 San Pedro</t>
  </si>
  <si>
    <t>76736 Sevilla</t>
  </si>
  <si>
    <t>76823 Toro</t>
  </si>
  <si>
    <t>76828 Trujillo</t>
  </si>
  <si>
    <t>76834 Tulua</t>
  </si>
  <si>
    <t>76845 Ulloa</t>
  </si>
  <si>
    <t>76863 Versalles</t>
  </si>
  <si>
    <t>76869 Vijes</t>
  </si>
  <si>
    <t>76890 Yotoco</t>
  </si>
  <si>
    <t>76892 Yumbo</t>
  </si>
  <si>
    <t>76895 Zarzal</t>
  </si>
  <si>
    <t>81001 Arauca</t>
  </si>
  <si>
    <t>81065 Arauquita</t>
  </si>
  <si>
    <t>81220 Cravo Norte</t>
  </si>
  <si>
    <t>81300 Fortul</t>
  </si>
  <si>
    <t>81591 Puerto Rondon</t>
  </si>
  <si>
    <t>81736 Saravena</t>
  </si>
  <si>
    <t>81794 Tame</t>
  </si>
  <si>
    <t>85001 Yopal</t>
  </si>
  <si>
    <t>85010 Aguazul</t>
  </si>
  <si>
    <t>85015 Chameza</t>
  </si>
  <si>
    <t>85125 Hato Corozal</t>
  </si>
  <si>
    <t>85136 La Salina</t>
  </si>
  <si>
    <t>85139 Mani</t>
  </si>
  <si>
    <t>85162 Monterrey</t>
  </si>
  <si>
    <t>85225 Nunchia</t>
  </si>
  <si>
    <t>85230 Orocue</t>
  </si>
  <si>
    <t>85250 Paz de Ariporo</t>
  </si>
  <si>
    <t>85263 Pore</t>
  </si>
  <si>
    <t>85279 Recetor</t>
  </si>
  <si>
    <t>85300 Sabanalarga</t>
  </si>
  <si>
    <t>85315 Sacama</t>
  </si>
  <si>
    <t>85325 San Luis de Palenque</t>
  </si>
  <si>
    <t>85400 Tamara</t>
  </si>
  <si>
    <t>85410 Tauramena</t>
  </si>
  <si>
    <t>85430 Trinidad</t>
  </si>
  <si>
    <t>85440 Villanueva</t>
  </si>
  <si>
    <t>86001 Mocoa</t>
  </si>
  <si>
    <t>86219 Colon</t>
  </si>
  <si>
    <t>86320 Orito</t>
  </si>
  <si>
    <t>86568 Puerto Asis</t>
  </si>
  <si>
    <t>86569 Puerto Caicedo</t>
  </si>
  <si>
    <t>86571 Puerto Guzman</t>
  </si>
  <si>
    <t>86573 Leguizamo</t>
  </si>
  <si>
    <t>86749 Sibundoy</t>
  </si>
  <si>
    <t>86755 San Francisco</t>
  </si>
  <si>
    <t>86757 San Miguel</t>
  </si>
  <si>
    <t>86760 Santiago</t>
  </si>
  <si>
    <t>86865 Valle del Guamuez</t>
  </si>
  <si>
    <t>86885 Villagarzon</t>
  </si>
  <si>
    <t>88001 San Andres</t>
  </si>
  <si>
    <t>88564 Providencia</t>
  </si>
  <si>
    <t>91001 Leticia</t>
  </si>
  <si>
    <t>91263 El Encanto (ANM)</t>
  </si>
  <si>
    <t>91405 La Chorrera (ANM)</t>
  </si>
  <si>
    <t>91407 La Pedrera (ANM)</t>
  </si>
  <si>
    <t>91430 La Victoria (ANM)</t>
  </si>
  <si>
    <t>91460 Miriti - Parana (ANM)</t>
  </si>
  <si>
    <t>91530 Puerto Alegria (ANM)</t>
  </si>
  <si>
    <t>91536 Puerto Arica (ANM)</t>
  </si>
  <si>
    <t>91540 Puerto Nariño</t>
  </si>
  <si>
    <t>91669 Puerto Santander (ANM)</t>
  </si>
  <si>
    <t>91798 Tarapaca (ANM)</t>
  </si>
  <si>
    <t>94001 Inirida</t>
  </si>
  <si>
    <t>94343 Barranco Minas (ANM)</t>
  </si>
  <si>
    <t>94663 Mapiripana (ANM)</t>
  </si>
  <si>
    <t>94883 San Felipe (ANM)</t>
  </si>
  <si>
    <t>94884 Puerto Colombia (ANM)</t>
  </si>
  <si>
    <t>94885 La Guadalupe (ANM)</t>
  </si>
  <si>
    <t>94886 Cacahual (ANM)</t>
  </si>
  <si>
    <t>94887 Pana Pana (ANM)</t>
  </si>
  <si>
    <t>94888 Morichal (ANM)</t>
  </si>
  <si>
    <t>95001 San Jose del Guaviare</t>
  </si>
  <si>
    <t>95015 Calamar</t>
  </si>
  <si>
    <t>95025 El Retorno</t>
  </si>
  <si>
    <t>95200 Miraflores</t>
  </si>
  <si>
    <t>97001 Mitu</t>
  </si>
  <si>
    <t>97161 Caruru</t>
  </si>
  <si>
    <t>97511 Pacoa (ANM)</t>
  </si>
  <si>
    <t>97666 Taraira</t>
  </si>
  <si>
    <t>97777 Papunaua (ANM)</t>
  </si>
  <si>
    <t>97889 Yavarate (ANM)</t>
  </si>
  <si>
    <t>99001 Puerto Carreño</t>
  </si>
  <si>
    <t>99524 La Primavera</t>
  </si>
  <si>
    <t>99624 Santa Rosalia</t>
  </si>
  <si>
    <t>99773 Cumaribo</t>
  </si>
  <si>
    <t>ROJO</t>
  </si>
  <si>
    <t>AMARILLO</t>
  </si>
  <si>
    <t>FECHA DE VENCIMEINTO</t>
  </si>
  <si>
    <t xml:space="preserve">No. LOTE </t>
  </si>
  <si>
    <t>CONDICIÓN FINAL DEL BIOLÓGICO O INSUMO</t>
  </si>
  <si>
    <t>ENTIDAD TERRITORIAL:</t>
  </si>
  <si>
    <t xml:space="preserve">“Verdadero” indica que la cantidad por lote, coincide con el saldo que inicia al mes siguiente. "Falso" no coinicide. </t>
  </si>
  <si>
    <t>ÍTEM</t>
  </si>
  <si>
    <t>&gt;=12 MESES</t>
  </si>
  <si>
    <t>VERDE</t>
  </si>
  <si>
    <t>DOSIS APLICADAS</t>
  </si>
  <si>
    <t xml:space="preserve">CONSOLIDADO ENTIDAD TERRITORIAL </t>
  </si>
  <si>
    <t>TOTAL ENTRADAS</t>
  </si>
  <si>
    <t>VACUNAS COVID-19</t>
  </si>
  <si>
    <t>Jeringa Desechable de 0,1 ml No. 27G x 3/8" AD</t>
  </si>
  <si>
    <t>VACUNA COVID-19</t>
  </si>
  <si>
    <t>INTERRUPCIÓN DE CADENA DE FRÍO</t>
  </si>
  <si>
    <t>ERRORES EN LA MANIPULACIÓN</t>
  </si>
  <si>
    <t>FACTOR DE PERDIDA DEL MES</t>
  </si>
  <si>
    <t>PORCENTAJE DE PERDIDA DEL MES
%</t>
  </si>
  <si>
    <t>% DE PERDIDA DEL MSPS</t>
  </si>
  <si>
    <t>DOSIS POR VIAL</t>
  </si>
  <si>
    <t>No. LOTE</t>
  </si>
  <si>
    <t>LABORATORIO</t>
  </si>
  <si>
    <r>
      <t>ENTIDAD TERRITORIAL:</t>
    </r>
    <r>
      <rPr>
        <sz val="11"/>
        <color theme="1" tint="0.249977111117893"/>
        <rFont val="Nunito "/>
      </rPr>
      <t xml:space="preserve"> Registre el nombre de la ET o Distrito que esta reportando la información.</t>
    </r>
  </si>
  <si>
    <r>
      <t>MES</t>
    </r>
    <r>
      <rPr>
        <sz val="11"/>
        <color theme="1" tint="0.249977111117893"/>
        <rFont val="Nunito "/>
      </rPr>
      <t>: Registre el mes correspondiente al informe a presentar</t>
    </r>
  </si>
  <si>
    <r>
      <t>AÑO</t>
    </r>
    <r>
      <rPr>
        <sz val="11"/>
        <color theme="1" tint="0.249977111117893"/>
        <rFont val="Nunito "/>
      </rPr>
      <t xml:space="preserve">: Registre el año correspondiente al informe a presentar </t>
    </r>
  </si>
  <si>
    <r>
      <t xml:space="preserve">MB: </t>
    </r>
    <r>
      <rPr>
        <sz val="11"/>
        <color theme="1" tint="0.249977111117893"/>
        <rFont val="Nunito "/>
      </rPr>
      <t>Movimiento de Biológicos</t>
    </r>
  </si>
  <si>
    <r>
      <t xml:space="preserve">No. LOTE: </t>
    </r>
    <r>
      <rPr>
        <sz val="11"/>
        <color theme="1" tint="0.249977111117893"/>
        <rFont val="Nunito "/>
      </rPr>
      <t>Este corresponde a las letras y números que hacen parte de numero de lote registrado en la etiqueta de los biológicos e insumos enviados. Estos se deben describir tal cual como se registran en la etiqueta.</t>
    </r>
    <r>
      <rPr>
        <b/>
        <sz val="11"/>
        <color theme="1" tint="0.249977111117893"/>
        <rFont val="Nunito "/>
      </rPr>
      <t xml:space="preserve">  Valide congruencia frente al reporte de inventarios en PAIWEB</t>
    </r>
  </si>
  <si>
    <r>
      <t>EXTRAMURAL:</t>
    </r>
    <r>
      <rPr>
        <sz val="11"/>
        <color theme="1" tint="0.249977111117893"/>
        <rFont val="Nunito "/>
      </rPr>
      <t xml:space="preserve"> Registre el total de las pérdidas en extramural (7 días o según biologico y laboratorio por ejemplo en las vacunas TV, SR y FA).</t>
    </r>
  </si>
  <si>
    <r>
      <t xml:space="preserve">ERRORES EN LA MANIPULACIÓN: </t>
    </r>
    <r>
      <rPr>
        <sz val="11"/>
        <color theme="1" tint="0.249977111117893"/>
        <rFont val="Nunito "/>
      </rPr>
      <t xml:space="preserve">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t>
    </r>
    <r>
      <rPr>
        <u/>
        <sz val="11"/>
        <color theme="1" tint="0.249977111117893"/>
        <rFont val="Nunito "/>
      </rPr>
      <t>NOTA ACLARATORIA</t>
    </r>
    <r>
      <rPr>
        <sz val="11"/>
        <color theme="1" tint="0.249977111117893"/>
        <rFont val="Nunito "/>
      </rPr>
      <t xml:space="preserve">: Se constituyen un error en la manipulación aquellos casos citados en el concepto que no hayan comprometido o involucrado a un usuario, ya que en estos casos corresponderian a errores programaticos. </t>
    </r>
  </si>
  <si>
    <r>
      <t xml:space="preserve">FARMACOVIGILANCIA Y TECNOVIGILANCIA:  </t>
    </r>
    <r>
      <rPr>
        <sz val="11"/>
        <color theme="1" tint="0.249977111117893"/>
        <rFont val="Nunito "/>
      </rPr>
      <t xml:space="preserve">Relacione las dosis o unidades pérdidas por :
A) Farmacovigilancia: Fallas de </t>
    </r>
    <r>
      <rPr>
        <u/>
        <sz val="11"/>
        <color theme="1" tint="0.249977111117893"/>
        <rFont val="Nunito "/>
      </rPr>
      <t>calidad</t>
    </r>
    <r>
      <rPr>
        <sz val="11"/>
        <color theme="1" tint="0.249977111117893"/>
        <rFont val="Nunito "/>
      </rPr>
      <t xml:space="preserve"> con los biologicos o faltantes de viales en las cajas. Soporte Acta de baja. 
B) Tecnovigilancia: Incidentes relacionados con dispositivos medicos - fallas de fabricación. Soporte Acta de baja. </t>
    </r>
  </si>
  <si>
    <r>
      <t xml:space="preserve">VÓMITO FRANCO: </t>
    </r>
    <r>
      <rPr>
        <sz val="11"/>
        <color theme="1" tint="0.249977111117893"/>
        <rFont val="Nunito "/>
      </rPr>
      <t>Registre el total de pérdidas de los casos en cuales el menor vomito el medicamento biologico (Rotavirus). “V</t>
    </r>
    <r>
      <rPr>
        <u/>
        <sz val="11"/>
        <color theme="1" tint="0.249977111117893"/>
        <rFont val="Nunito "/>
      </rPr>
      <t>omito franco</t>
    </r>
    <r>
      <rPr>
        <sz val="11"/>
        <color theme="1" tint="0.249977111117893"/>
        <rFont val="Nunito "/>
      </rPr>
      <t xml:space="preserve">”: hace referencia a la expulsión violenta y espasmódica del contenido del estómago a través de la boca; escupir y regurgitar levemente la vacuna no requiere dosis de reemplazo.   Soporte Acta de baja </t>
    </r>
  </si>
  <si>
    <r>
      <t xml:space="preserve">TOTAL DOSIS PÉRDIDAS: </t>
    </r>
    <r>
      <rPr>
        <sz val="11"/>
        <color theme="1" tint="0.249977111117893"/>
        <rFont val="Nunito "/>
      </rPr>
      <t>Realice la sumatoria de los datos consignados en cada causa de pérdida por medicamentos biológicos, dispositivo médico e insumos del PAI. Este dato debe corresponder con la información registrada en la columna pérdidas.</t>
    </r>
  </si>
  <si>
    <r>
      <t xml:space="preserve">POR POLITICA DE FRASCOS ABIERTOS:  </t>
    </r>
    <r>
      <rPr>
        <sz val="11"/>
        <color theme="1" tint="0.249977111117893"/>
        <rFont val="Nunito "/>
      </rPr>
      <t>Conforme a Circular 026 de 2017 disponibles es el siguiente enlace https://www.minsalud.gov.co/sites/rid/Lists/BibliotecaDigital/RIDE/DE/DIJ/circular-26-de-2017.pdf</t>
    </r>
  </si>
  <si>
    <t>MODERNA ADULTO</t>
  </si>
  <si>
    <t>MODERNA PEDIÁTRICA</t>
  </si>
  <si>
    <t>MOTIVO DE PERDIDA PAIWEB</t>
  </si>
  <si>
    <t>POR FRASCO ABIERTO INSTITUCIONAL</t>
  </si>
  <si>
    <t>POR FRASCO ABIERTO EXTRAMURAL</t>
  </si>
  <si>
    <t>POLÍTICA DE FRASCOS ABIERTO</t>
  </si>
  <si>
    <t>CONTAMINACIÓN DEL BIOLÓGICO</t>
  </si>
  <si>
    <t>ERROR EN LA MANIPULACIÓN</t>
  </si>
  <si>
    <t>ERROR EN LA RECONSTITUCIÓN/DILUCIÓN</t>
  </si>
  <si>
    <t>ERROR EN LA DOSIFICACIÓN</t>
  </si>
  <si>
    <t>VACUNA QUE EXCEDE EL TIEMPO DE ALMACENAMIENTO EN REFRIGERACIÓN</t>
  </si>
  <si>
    <t>VENCIMIENTO DEL BIOLÓGICO</t>
  </si>
  <si>
    <t>FRASCO VIAL ROTO</t>
  </si>
  <si>
    <t>FALLAS DE FABRICACIÓN/CALIDAD</t>
  </si>
  <si>
    <t>SINIESTRO/ACCIDENTE</t>
  </si>
  <si>
    <t>ROBO/HURTO BIOLÓGICO</t>
  </si>
  <si>
    <t>MOTIVO DE PERDIDA MOVIMIENTO DE BIOLÓGICO</t>
  </si>
  <si>
    <t>INTERRUPCIÓN DE LA CADENA DE FRÍO</t>
  </si>
  <si>
    <t>Memofichas de vacunación</t>
  </si>
  <si>
    <t>Carnet de vacunación infantil</t>
  </si>
  <si>
    <t>Carne/certificado internacional de vacunación</t>
  </si>
  <si>
    <t>Tarjetas unificadas de vacunacion -tuv adultos</t>
  </si>
  <si>
    <t>Tarjetas unificadas de vacunacion -tuv niños</t>
  </si>
  <si>
    <t>TOTAL</t>
  </si>
  <si>
    <t>DIRECCIÓN DE PROMOCIÓN Y PREVENCIÓN - SUBDIRECCIÓN DE ENFERMEDADES TRANSMISIBLES</t>
  </si>
  <si>
    <t>Vacuna COVID-19 con concepto técnico de NO USO por parte del INVIMA.</t>
  </si>
  <si>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</si>
  <si>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</si>
  <si>
    <t>Vacuna COVID-19 reconstituida o diluida con diluyente que no le corresponde de acuerdo a las indicaciones del fabricante. Reconstitución o dilución con menor o mayor cantidad de mililitros a los indicados por el fabricante.</t>
  </si>
  <si>
    <t>Corresponde a la persona vacunada contra COVID-19 con mayor o menor cantidad de dosis aplicada respecto a la indicación farmacéutica y los lineamientos nacionales.</t>
  </si>
  <si>
    <t>Corresponde a la vacuna que superó los días de almacenamiento en temperaturas de refrigeración de acuerdo a las indicaciones del laboratorio fabricante.</t>
  </si>
  <si>
    <t>Corresponde a la vacuna que expiró (venció) de acuerdo con lo registrado en la etiqueta del producto.</t>
  </si>
  <si>
    <t>Corresponde a las dosis de un (unos) viales identificados roto o fracturados durante el proceso de transporte nacional, municipal, IPS o extramural.</t>
  </si>
  <si>
    <t>Corresponde a frasco/vial de vacuna COVID-19 sin producto, sin etiqueta, cambios de coloración del producto, partículas dentro del vial identificadas previas a la reconstitución, caja incompleta u otros aspectos del producto diferentes al indicado por el fabricante.</t>
  </si>
  <si>
    <t>Vacuna pérdida en siniestros como inundaciones, incendios, desastres naturales, entre otros.</t>
  </si>
  <si>
    <t>Vacuna COVID-19 que fue hurtada durante el almacenamiento, transporte, distribución a nivel departamental, municipal, IPS o extramural.</t>
  </si>
  <si>
    <t>Dosis pérdidas de acuerdo con las indicaciones del laboratorio productor en la estrategia intramural o extramural.</t>
  </si>
  <si>
    <t>MOVIMIENTO DE BIOLÓGICOS (MB) VS PAIWEB</t>
  </si>
  <si>
    <t>INSTRUCCIONES PARA EL DILIGENCIAMIENTO
FORMATO MOVIMIENTO MENSUAL DE BIOLÓGICOS (MB), DISPOSITIVOS MÉDICOS E INSUMOS</t>
  </si>
  <si>
    <t>INFORME MOVIMIENTO MENSUAL DE BIOLÓGICOS (MB).</t>
  </si>
  <si>
    <t>INSUMOS (Biológicos, jeringas y otros)</t>
  </si>
  <si>
    <t>Carnet/Certificado de vacunación (Covid-19)</t>
  </si>
  <si>
    <t>Carnet de vacunación adultos</t>
  </si>
  <si>
    <t>&lt;= 6 MESES</t>
  </si>
  <si>
    <t>&gt;= 6 MESES Y &lt; 12 M</t>
  </si>
  <si>
    <t>SALDO QUE INICIA EL MES SIGUIENTE (SOLO MUNICIPIOS)</t>
  </si>
  <si>
    <t>OBSERVACIONES</t>
  </si>
  <si>
    <t>TOTAL DOSIS ÚTILIZADAS EN EL MES</t>
  </si>
  <si>
    <t>TOTAL DOSIS APLICADAS</t>
  </si>
  <si>
    <t>OBSERVACIONES MUNICIPIOS: (Especifique las caracteristicas de los traslados realizados, pérdidas, entre otras que considere puntualizar).</t>
  </si>
  <si>
    <t>PORCENTAJE DE PERDIDA DEL MES</t>
  </si>
  <si>
    <r>
      <t>OBSERVACIONES:</t>
    </r>
    <r>
      <rPr>
        <sz val="11"/>
        <color theme="1" tint="0.249977111117893"/>
        <rFont val="Nunito "/>
      </rPr>
      <t xml:space="preserve"> Se incorpora esta nueva variable en el formato de MB con el objetivo de facilitar a los usuarios, el registro de información relevante a tener en cuenta para el MSPS.</t>
    </r>
  </si>
  <si>
    <t>CONDICIÓN FINAL DEL BIOLÓGICO, DILUYENTE Y CARNET</t>
  </si>
  <si>
    <t>VIAL ROTO</t>
  </si>
  <si>
    <t>VENCIMIENTO DEL BIOLÓGICO O JERINGA</t>
  </si>
  <si>
    <t>BIOLÓGICO RECIBIDO DEL CENTRO DE ACOPIO DEPARTAMENTAL / DISTRITAL</t>
  </si>
  <si>
    <t xml:space="preserve">CELDAS FORMULADAS PROTEGIDAS </t>
  </si>
  <si>
    <t>TOTAL DE DOSIS UTILIZADAS EN EL MES</t>
  </si>
  <si>
    <t xml:space="preserve">TOTAL SALDO QUE INICIA EL MES </t>
  </si>
  <si>
    <t xml:space="preserve">SALDO CON QUE EL CA DEPARTAMENTAL INICIA </t>
  </si>
  <si>
    <t xml:space="preserve">SALDO CON QUE LOS MUNICIPIOS O IPS INICIAN </t>
  </si>
  <si>
    <t>DOSIS POR LOTES</t>
  </si>
  <si>
    <t>CENTRO DE ACOPIO (CA). Corresponde al movimiento de biológicos e insumos del centro de acopio departamental o distrital.</t>
  </si>
  <si>
    <t>DOSIS TRASLADADAS A OTROS DEPARTAMENTOS O DISTRITOS</t>
  </si>
  <si>
    <t>DOSIS RECIBIDAS DEL ALMACÉN CENTRAL DEL MSPS</t>
  </si>
  <si>
    <t>DOSIS DESPACHADAS A LOS MUNICIPIOS / DISTRITOS A IPS</t>
  </si>
  <si>
    <t>DOSIS EN CUARENTENA</t>
  </si>
  <si>
    <t>SEMAFORIZACION VIDA  ÚTIL DEL BIOLÓGICO</t>
  </si>
  <si>
    <t>FARMACOVIGILANCIA / TECNOVIGILANCIA</t>
  </si>
  <si>
    <t>SINIESTRO / ACCIDENTE</t>
  </si>
  <si>
    <t>PAI - Política de frascos abiertos intramural (Verificar lo contenido en la Circular 26 del 01 de agosto de 2017).</t>
  </si>
  <si>
    <t>PEDIDOS - Interrupción de cadena de frío en el transporte o en el lugar de la recepción.</t>
  </si>
  <si>
    <t>PAI - Pérdida de cadena de frío.</t>
  </si>
  <si>
    <t>PAI - Por excursión temperatura.</t>
  </si>
  <si>
    <t>PAI - Política de frasco abierto extramural (Verificar lo contenido en la Circular 26 del 01 de agosto de 2017).</t>
  </si>
  <si>
    <t>PAI - Derrame del biológico o diluyente en la aplición</t>
  </si>
  <si>
    <t>PAI - Anulación por error al diligenciamiento</t>
  </si>
  <si>
    <t>PAI - Vencimiento de biológico</t>
  </si>
  <si>
    <t>PAI - Vencimiento de diluyente</t>
  </si>
  <si>
    <t>PAI - Vencimiento de jeringa</t>
  </si>
  <si>
    <t>PAI - Defectos de fabricación en biológicos</t>
  </si>
  <si>
    <t>PAI - Rendimiento menor a la presentación</t>
  </si>
  <si>
    <t>PAI - Vómito franco por a administración de vacunas por vía oral</t>
  </si>
  <si>
    <t>PAI - Error en la dosificación sobre o subdosificación</t>
  </si>
  <si>
    <t>PAI - Reconstitución de vacuna</t>
  </si>
  <si>
    <t>PAI - Error en la reconstitución - jeringa</t>
  </si>
  <si>
    <t>PAI - Robo de biológico</t>
  </si>
  <si>
    <t>PAI - Robo de jeringa</t>
  </si>
  <si>
    <t>PAI - Siniestro</t>
  </si>
  <si>
    <t>PAI - Derrame de biológico o diluyente en la prepara</t>
  </si>
  <si>
    <t>MINISTERIO DE SALUD Y PROTECCIÓN SOCIAL</t>
  </si>
  <si>
    <t>FECHA ACTUAL:</t>
  </si>
  <si>
    <r>
      <t xml:space="preserve">APLICACIÓN FUERA DE LA EDAD Y OTRAS*: </t>
    </r>
    <r>
      <rPr>
        <sz val="11"/>
        <color theme="1" tint="0.249977111117893"/>
        <rFont val="Nunito "/>
      </rPr>
      <t xml:space="preserve">Consigne el total de dosis que fueron administradas pero que no se reportaron en la Plantilla reporte mensual de dosis.
</t>
    </r>
    <r>
      <rPr>
        <u/>
        <sz val="11"/>
        <color theme="1" tint="0.249977111117893"/>
        <rFont val="Nunito "/>
      </rPr>
      <t xml:space="preserve">VACUNADO FUERA DE LA EDAD: </t>
    </r>
    <r>
      <rPr>
        <sz val="11"/>
        <color theme="1" tint="0.249977111117893"/>
        <rFont val="Nunito "/>
      </rPr>
      <t xml:space="preserve">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t>
    </r>
    <r>
      <rPr>
        <u/>
        <sz val="11"/>
        <color theme="1" tint="0.249977111117893"/>
        <rFont val="Nunito "/>
      </rPr>
      <t xml:space="preserve">
REVACUNADO: </t>
    </r>
    <r>
      <rPr>
        <sz val="11"/>
        <color theme="1" tint="0.249977111117893"/>
        <rFont val="Nunito "/>
      </rPr>
      <t xml:space="preserve">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t>
    </r>
    <r>
      <rPr>
        <u/>
        <sz val="11"/>
        <color theme="1" tint="0.249977111117893"/>
        <rFont val="Nunito "/>
      </rPr>
      <t>ERROR PRÓGRAMATICO:</t>
    </r>
    <r>
      <rPr>
        <sz val="11"/>
        <color theme="1" tint="0.249977111117893"/>
        <rFont val="Nunito "/>
      </rPr>
      <t xml:space="preserve">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r>
  </si>
  <si>
    <r>
      <t xml:space="preserve">INTERRUPCIÓN DE CADENA DE FRÍO: </t>
    </r>
    <r>
      <rPr>
        <sz val="11"/>
        <color theme="1" tint="0.249977111117893"/>
        <rFont val="Nunito "/>
      </rPr>
      <t xml:space="preserve">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r>
  </si>
  <si>
    <r>
      <t xml:space="preserve">CONTAMINACIÓN DEL BIOLOGICO/DISPOSITIVO MÉDICO: </t>
    </r>
    <r>
      <rPr>
        <sz val="11"/>
        <color theme="1" tint="0.249977111117893"/>
        <rFont val="Nunito "/>
      </rPr>
      <t xml:space="preserve">Consigne el total de dosis pérdidas por contaminación. Soporte Acta de baja. </t>
    </r>
  </si>
  <si>
    <t>PAI - Aplicación fuera de edad</t>
  </si>
  <si>
    <t>PAI - Revacunación</t>
  </si>
  <si>
    <r>
      <t>FRASCO O VIAL ROTO:</t>
    </r>
    <r>
      <rPr>
        <sz val="11"/>
        <color theme="1" tint="0.249977111117893"/>
        <rFont val="Nunito "/>
      </rPr>
      <t xml:space="preserve"> Registre el total de pérdidas por fractura de los viales, jeringas o ampollas </t>
    </r>
    <r>
      <rPr>
        <b/>
        <sz val="11"/>
        <color theme="1" tint="0.249977111117893"/>
        <rFont val="Nunito "/>
      </rPr>
      <t>durante el transporte</t>
    </r>
    <r>
      <rPr>
        <sz val="11"/>
        <color theme="1" tint="0.249977111117893"/>
        <rFont val="Nunito "/>
      </rPr>
      <t xml:space="preserve">  de los medicamentos biologicos (vehiculo-termo-caja termica) y dispositivos medicos.Soportado con notificación via correo electronico y registro fotografico al PAI local, y acta de baja.</t>
    </r>
  </si>
  <si>
    <t>DOSIS TRASLADADAS A OTROS DEPARTAMENTOS, DISTRITOS O RETORNO AL MSPS</t>
  </si>
  <si>
    <t>Analisis realizado</t>
  </si>
  <si>
    <t xml:space="preserve">Centro de Acopio </t>
  </si>
  <si>
    <t>Riesgo de Vencimiento Insumos Centro de Acopio</t>
  </si>
  <si>
    <t>Rotación de inventarios por fechas de vencimiento</t>
  </si>
  <si>
    <t>Consolidado Municipios e IPS</t>
  </si>
  <si>
    <t xml:space="preserve">Dosis en cuarentena </t>
  </si>
  <si>
    <t>Consolidado Entidad Territorial</t>
  </si>
  <si>
    <t>Identifique los insumos con mayor stock para seguimiento</t>
  </si>
  <si>
    <t xml:space="preserve">Revisión </t>
  </si>
  <si>
    <t>Observación</t>
  </si>
  <si>
    <t>Dosis reportadas Plantilla Cero</t>
  </si>
  <si>
    <t>Caslillas de Uso MSPS</t>
  </si>
  <si>
    <t>Vacuna de BCG (Bacilo de Calmette y Guérin) Liofilizada</t>
  </si>
  <si>
    <t>Vacuna de Hepatitis B Recombinante Pediátrica - Liquida</t>
  </si>
  <si>
    <t>Vacuna de Hepatitis B Recombinante Adultos - Liquida</t>
  </si>
  <si>
    <t xml:space="preserve">Vacuna de Poliovirus Inactiva IPV - Liquida </t>
  </si>
  <si>
    <t>Vacuna de Difteria, Tétano y Tosferina (DPT)- Liquida</t>
  </si>
  <si>
    <t>Vacuna de Rotavirus Liquida (administración oral)</t>
  </si>
  <si>
    <t>Vacuna Antineumocócica Conjugada (13-valente) PCV13 - Liquida</t>
  </si>
  <si>
    <t>Vacuna Antineumocócica Conjugada (20-valente) PCV20 - Liquida</t>
  </si>
  <si>
    <t>Vacuna de Difteria-Tétanos-Tos ferina acelular Pertussis (DTaP) Pediátrica - Liquida</t>
  </si>
  <si>
    <t>Vacuna de Fiebre Amarilla (Antiamarilica) Liofilizada</t>
  </si>
  <si>
    <t>Vacuna de Hepatitis A Pediátrica - Liquida</t>
  </si>
  <si>
    <t>Vacuna Contra la Viruela y la Viruela del Mono (Mpox) Liquida</t>
  </si>
  <si>
    <t>Vacuna de Tétanos y difteria (Td) Adulto (Toxoide Diftérico) - Liquida</t>
  </si>
  <si>
    <t>Vacuna de Toxoide Difterico, Toxoide Tétanos y Tos Ferina Acelular (Dtap) (Bordetella pertussis) Adolescente/Adultos/Gesta - Liquida</t>
  </si>
  <si>
    <t>Vacuna contra el virus del papiloma humano - VPH9 (Nonavalente)</t>
  </si>
  <si>
    <t>Vacuna contra el virus del papiloma humano - VPH4 (Cuadrivalente)</t>
  </si>
  <si>
    <t>Vacuna Antirrábica Humana de Células Vero (vacuna IM)</t>
  </si>
  <si>
    <t>Vacuna de Influenza estacional - Trivalente - Hemisferio Sur 2025 - Pediátrica (6-23 Meses) - Liquida</t>
  </si>
  <si>
    <t>Vacuna de Influenza estacional - Trivalente - Hemisferio Sur 2025 - Adultos (&gt;=03 Años) - Liquida</t>
  </si>
  <si>
    <t>Virus Sincitial Respiratorio (VRS) - Liofilizada</t>
  </si>
  <si>
    <t>Vacuna de Varicela Cepa OKA Liofilizada - Liquida</t>
  </si>
  <si>
    <t>Vacuna contra el Dengue Cuadrivalente - Liofilizada</t>
  </si>
  <si>
    <t>Inmunoglobulina Humana Antihepatitis B (IGHB) 1 ml x 200 IU - Liquida</t>
  </si>
  <si>
    <t>Inmunoglobulina Humana Antitetánica (IGTH) 1 ml x 250 IU - Liquida</t>
  </si>
  <si>
    <t>Antitoxina Diftérica (1.000 UI/mL) x 10 mL (1.000 UI/mL) x 10 mL - Liquida</t>
  </si>
  <si>
    <t>Tarjetas unificadas de vacunacion - tuv adultos</t>
  </si>
  <si>
    <t>Tarjetas unificadas de vacunacion - tuv niños</t>
  </si>
  <si>
    <t>FECHA DE INICIO CUARENTENA</t>
  </si>
  <si>
    <t>PAI - Por reacción alérgica a biológicos</t>
  </si>
  <si>
    <t>Vacuna de Difteria - Tos ferina (Celula completa) - Tétanos - Hepatitis B - Haemophilus influenzae tipo B (DTwP-HepB-Hib) PENTAVALENTE PEDIÁTRICA - Liquida</t>
  </si>
  <si>
    <t>Vacuna de Difteria - Tétanos - Tos ferina acelular - Poliovirus inactivado - Hepatitis B - Haemophilus influenzae tipo B (DTaP-IPV-HepB-Hib (HEXAVALENTE ACELULAR) - Liquida</t>
  </si>
  <si>
    <t>Vacuna de Difteria - Tos ferina (celula completa)- Tétanos - Hepatitis B - Haemophilus influenzae tipo B - Poliovirus inactivado (DTwP-HepB-Hib-IPV) - HEXAVALENTE DE CÉLULAS COMPLETAS - Liquida</t>
  </si>
  <si>
    <t>Vacuna de Sarampión, Rubeola y Paperas (SRP) (Cepa Leningrado-Zagreb) Liofilizado - Vial x 01 dosis - TRIPLE VIRAL</t>
  </si>
  <si>
    <t>Vacuna de Sarampión, Rubeola y Paperas (SRP) (Cepa Leningrado-Zagreb) Liofilizado - Vial x 05 dosis - TRIPLE VIRAL</t>
  </si>
  <si>
    <t>Vacuna de Sarampión Rubeola (SR) Liofilizada - Vial x 01 dosis -DOBLE VIRAL</t>
  </si>
  <si>
    <t>Vacuna de Sarampión Rubeola (SR) Liofilizada - Vial x 10 dosis - DOBLE VIRAL</t>
  </si>
  <si>
    <t>Vacuna de Sarampión, Rubeola y Paperas (SRP) (Cepa Leningrado-Zagreb) Liofilizado - Vial x 10 dosis - TRIPLE VIRAL</t>
  </si>
  <si>
    <t>Diluyente de Vacuna de BCG (Bacilo de Calmette y Guérin) Liofilizada</t>
  </si>
  <si>
    <t>Diluyente de Vacuna de Sarampión, Rubeola y Paperas (SRP) (Cepa Leningrado-Zagreb) Liofilizado - Vial x 01 dosis - TRIPLE VIRAL</t>
  </si>
  <si>
    <t>Diluyente de Vacuna de Sarampión, Rubeola y Paperas (SRP) (Cepa Leningrado-Zagreb) Liofilizado - Vial x 05 dosis - TRIPLE VIRAL</t>
  </si>
  <si>
    <t>Diluyente de Vacuna de Sarampión, Rubeola y Paperas (SRP) (Cepa Leningrado-Zagreb) Liofilizado - Vial x 10 dosis - TRIPLE VIRAL</t>
  </si>
  <si>
    <t>Ddiluyente de Vacuna de Sarampión Rubeola (SR) Liofilizada - Vial x 01 dosis -DOBLE VIRAL</t>
  </si>
  <si>
    <t>Diluyente de Vacuna de Sarampión Rubeola (SR) Liofilizada - Vial x 10 dosis - DOBLE VIRAL</t>
  </si>
  <si>
    <t>Diluyente de Vacuna contra el Dengue Cuadrivalente - Liofilizada</t>
  </si>
  <si>
    <t>Diluyente de Vacuna de Fiebre Amarilla (Antiamarilica) Liofilizada</t>
  </si>
  <si>
    <t>Vacuna de Varicela Cepa OKA Liofilizada - Vial x 01 dosis</t>
  </si>
  <si>
    <t>Diluyente de Vacuna de Varicela Cepa OKA Liofilizada - Vial x 01 dosis</t>
  </si>
  <si>
    <t>Diluyente de Virus Sincitial Respiratorio (VRS) - Liofilizada</t>
  </si>
  <si>
    <t>Diluyente de Vacuna Antirrábica Humana de Células Vero (vacuna IM)</t>
  </si>
  <si>
    <t>Diluyente de Vacuna Meningococo ACYW -135 (Conjugado) - Liofilizada - Vial x 01 dosis</t>
  </si>
  <si>
    <t>Vacuna de Meningococo ACYW -135 (Conjugado) - Liofilizada - Vial x 01 dosis</t>
  </si>
  <si>
    <t>Vacunas de Antitoxina Diftérica (1.000 UI/mL) x 10 mL (1.000 UI/mL) x 10 mL - Liquida</t>
  </si>
  <si>
    <t>Jeringa Desechable de 0.5 ml/cc con aguja incorporada No. 22G x 1 ½" Auto Descartable (AD)</t>
  </si>
  <si>
    <t>Jeringa Desechable de 1 ml/cc con aguja adaptable No. 22G x 1 ½" Convencional</t>
  </si>
  <si>
    <t>Jeringa Desechable de 1 ml/cc con aguja incorporada No. 22G x 1 ½" de Prevención de Reuso o Bloqueo</t>
  </si>
  <si>
    <t>Jeringa Desechable de 1 ml/cc con aguja adaptable No. 23G x 1" Convencional</t>
  </si>
  <si>
    <t>Jeringa Desechable de 0.5 ml ml/cc con aguja adaptable No. 25G x 5/8" Auto Descartable (AD)</t>
  </si>
  <si>
    <t>Jeringa Desechable de 0.05 ml/cc con aguja incorporada No. 26G x 3/8" Auto Descartable (AD)</t>
  </si>
  <si>
    <t>Vacuna de Influenza estacional - Trivalente - Hemisferio Sur 2025 - Pediátrica (Desde los 6 meses a 35 meses) - Liquida - Dosis de 0,25mL</t>
  </si>
  <si>
    <t>Vacuna de Influenza estacional - Trivalente - Hemisferio Sur 2025 - Adultos (&gt;=03 Años) - Liquida - Dosis de 0,5mL</t>
  </si>
  <si>
    <t>Total Disponible + conversión</t>
  </si>
  <si>
    <t>Inmunoglobulina Antirrábica de origen Equino (IGR-E) Liquida x 200UI/mL - Vial de 1.000UI/5mL (Heteróloga)</t>
  </si>
  <si>
    <t>Inmunoglobulina Antirrábica de origen Humana (IGRH - Suero) - Homologa - 2 ml x 300 IU</t>
  </si>
  <si>
    <t>CLASIFICACIÓN DE MOTIVOS DE PERDIDAS</t>
  </si>
  <si>
    <t>PAI - Frasco vial roto (aplica para viales, jeringas prellenadas y diluyentes)</t>
  </si>
  <si>
    <t>PEDIDOS - Frasco de biológico roto en recepción (aplica para viales, jeringas prellenadas y diluyentes)</t>
  </si>
  <si>
    <t>PAI - Contaminación del biológico o dispositivo en la cadena de distribución que no incluya la manipulación (ejemplo: accidente en el transporte que representa que la vacuna se salga de su contenedor sin ruptura, pero si exposición con agentes contaminantes).</t>
  </si>
  <si>
    <t>PAI - Contaminación dispositivo médico x manipulación</t>
  </si>
  <si>
    <t>PAI - Defectos de fabricación dispositivos médicos (ejemplo: desprendimiento de agujas, mal sellamiento del embolo, etc.)</t>
  </si>
  <si>
    <t>POR DECISIÓN FINAL DEL PACIENTE DE NO VACUNACIÓN</t>
  </si>
  <si>
    <t>CAUSAS PERDIDA DE BIOLÓGICOS (Remítase a la primera hoja donde se especifica la clasificación de las perdidas)</t>
  </si>
  <si>
    <t>MSPS</t>
  </si>
  <si>
    <t>MESES DISPONIBLES SEGÚN DOSIS UTILIZADAS EN EL MES</t>
  </si>
  <si>
    <t>Perdida de insumos recurrentes por motivos diferentes a política de frascos abiertos</t>
  </si>
  <si>
    <t>Congruencia de información saldo inicial</t>
  </si>
  <si>
    <t>Congruencia en dosis ingresadas Vs dosis asignadas</t>
  </si>
  <si>
    <t>% del número de municipios reportados</t>
  </si>
  <si>
    <t>DOSIS RECIBIDAS X TRASLADO DEL CA DEPARTAMENTAL O DISTRITAL</t>
  </si>
  <si>
    <r>
      <t xml:space="preserve">DOSIS POR LOTES: </t>
    </r>
    <r>
      <rPr>
        <sz val="11"/>
        <color theme="1" tint="0.249977111117893"/>
        <rFont val="Nunito "/>
      </rPr>
      <t>Regitre el saldo de los biológicos o insumos de acuerdo con cada uno de los lotes que tenga en existencias. Recuerde incluir los saldos que se encuentran en cuarentena.</t>
    </r>
  </si>
  <si>
    <t>SECCION CONSOLIDADO DE MUNICIPIOS / IPS VACUNADORAS / DISTRITOS</t>
  </si>
  <si>
    <t>OBJETIVO</t>
  </si>
  <si>
    <r>
      <t xml:space="preserve">VARABLES DE DOSIS EN CUARENTENA; LABORATORIO; No. LOTE; FECHA DE VENCIMIENTO; FECHA DE INICIO DE LA CUARENTENA Y OBSERVACIONES: </t>
    </r>
    <r>
      <rPr>
        <sz val="11"/>
        <color theme="1" tint="0.249977111117893"/>
        <rFont val="Nunito "/>
      </rPr>
      <t>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r>
  </si>
  <si>
    <r>
      <t xml:space="preserve">FECHA DE VENCIMIENTO: </t>
    </r>
    <r>
      <rPr>
        <sz val="11"/>
        <color theme="1" tint="0.249977111117893"/>
        <rFont val="Nunito "/>
      </rPr>
      <t xml:space="preserve">Registre la fecha de vencimiento por lote del biológicos, dispositivo médico e insumos PAI, que tiene en saldo en formato dd/mm/aaaa. </t>
    </r>
    <r>
      <rPr>
        <b/>
        <sz val="11"/>
        <color theme="1" tint="0.249977111117893"/>
        <rFont val="Nunito "/>
      </rPr>
      <t xml:space="preserve"> 
</t>
    </r>
    <r>
      <rPr>
        <sz val="11"/>
        <color theme="1" tint="0.249977111117893"/>
        <rFont val="Nunito "/>
      </rPr>
      <t>Valide congruencia frente al reporte de inventarios en PAIWEB.</t>
    </r>
  </si>
  <si>
    <r>
      <t xml:space="preserve">CONDICIÓN FINAL DEL BIOLÓGICO O INSUMO: </t>
    </r>
    <r>
      <rPr>
        <sz val="11"/>
        <color theme="1" tint="0.249977111117893"/>
        <rFont val="Nunito "/>
      </rPr>
      <t xml:space="preserve">Indica de manera automática, visible y práctica si el biológico esta vencido o no vencido generando alertas para su uso y movimiento de acuerdo con el resultado de la semaforización.  
</t>
    </r>
    <r>
      <rPr>
        <b/>
        <sz val="11"/>
        <color theme="1" tint="0.249977111117893"/>
        <rFont val="Nunito "/>
      </rPr>
      <t>Estas celdas están formuladas y NO deberán modificarse</t>
    </r>
  </si>
  <si>
    <r>
      <t>DOSIS PÉRDIDAS</t>
    </r>
    <r>
      <rPr>
        <sz val="11"/>
        <color theme="1" tint="0.249977111117893"/>
        <rFont val="Nunito "/>
      </rPr>
      <t xml:space="preserve">: Registre el número TOTAL de dosis perdidas de biológicos, dispositivo médico e insumos PAI, en el periodo del informe. Tenga en cuenta que </t>
    </r>
    <r>
      <rPr>
        <b/>
        <sz val="11"/>
        <color theme="1" tint="0.249977111117893"/>
        <rFont val="Nunito "/>
      </rPr>
      <t>debe ser consistente</t>
    </r>
    <r>
      <rPr>
        <sz val="11"/>
        <color theme="1" tint="0.249977111117893"/>
        <rFont val="Nunito "/>
      </rPr>
      <t xml:space="preserv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t>
    </r>
    <r>
      <rPr>
        <b/>
        <sz val="11"/>
        <color theme="1" tint="0.249977111117893"/>
        <rFont val="Nunito "/>
      </rPr>
      <t>Consulte la tabla de motivos de perdida PAIWEB vs MB
Valide congruencia frente a las actas de perdidas generadas por PAIWEB</t>
    </r>
  </si>
  <si>
    <r>
      <t>TOTAL DOSIS APLICADAS EN EL MES:</t>
    </r>
    <r>
      <rPr>
        <sz val="11"/>
        <color theme="1" tint="0.249977111117893"/>
        <rFont val="Nunito "/>
      </rPr>
      <t xml:space="preserve"> Corresponde a la sumatoria de las dosis aplicadas a colombianos y extranjeros.</t>
    </r>
    <r>
      <rPr>
        <b/>
        <sz val="11"/>
        <color theme="1" tint="0.249977111117893"/>
        <rFont val="Nunito "/>
      </rPr>
      <t xml:space="preserve"> </t>
    </r>
    <r>
      <rPr>
        <sz val="11"/>
        <color theme="1" tint="0.249977111117893"/>
        <rFont val="Nunito "/>
      </rPr>
      <t>Estas celdas se encuentran formuladas para un dato preciso y</t>
    </r>
    <r>
      <rPr>
        <b/>
        <sz val="11"/>
        <color theme="1" tint="0.249977111117893"/>
        <rFont val="Nunito "/>
      </rPr>
      <t xml:space="preserve"> NO deberán modificarse</t>
    </r>
  </si>
  <si>
    <r>
      <t xml:space="preserve">DOSIS PERDIDAS: </t>
    </r>
    <r>
      <rPr>
        <sz val="11"/>
        <color theme="1" tint="0.249977111117893"/>
        <rFont val="Nunito "/>
      </rPr>
      <t>Corresponde a la sumatoria de las dosis perdidas por las 11 causales que se registran en la tabla correspondiente a las perdidas presentada en dicho biológico.</t>
    </r>
    <r>
      <rPr>
        <b/>
        <sz val="11"/>
        <color theme="1" tint="0.249977111117893"/>
        <rFont val="Nunito "/>
      </rPr>
      <t xml:space="preserve">Estas celdas están formuladas y NO deberán modificarse. </t>
    </r>
  </si>
  <si>
    <r>
      <t xml:space="preserve">TOTAL DE DOSIS UTILIZADAS EN EL MES: </t>
    </r>
    <r>
      <rPr>
        <sz val="11"/>
        <color theme="1" tint="0.249977111117893"/>
        <rFont val="Nunito "/>
      </rPr>
      <t>Corresponde a la sumatoria de las dosis perdidas con las aplicadas.</t>
    </r>
    <r>
      <rPr>
        <b/>
        <sz val="11"/>
        <color theme="1" tint="0.249977111117893"/>
        <rFont val="Nunito "/>
      </rPr>
      <t xml:space="preserve"> Estas celdas están formuladas y NO deberán modificarse. </t>
    </r>
  </si>
  <si>
    <r>
      <t xml:space="preserve">SALDO CON QUE INICIA EL MES SIGUIENTE (SOLO MUNICIPIOS): </t>
    </r>
    <r>
      <rPr>
        <sz val="11"/>
        <color theme="1" tint="0.249977111117893"/>
        <rFont val="Nunito "/>
      </rPr>
      <t>Registre el resultado de la operación (sumatoria del valor del  saldo que pasa del mes anterior más las entradas durante el periodo y réstele el valor de las dosis aplicadas, salidas, perdidas y traslados de ser necesario).</t>
    </r>
    <r>
      <rPr>
        <b/>
        <sz val="11"/>
        <color theme="1" tint="0.249977111117893"/>
        <rFont val="Nunito "/>
      </rPr>
      <t>Valide congruencia frente al reporte de inventarios en PAIWEB.</t>
    </r>
  </si>
  <si>
    <r>
      <t>PORCENTAJE DE PERDIDA DEL MES %</t>
    </r>
    <r>
      <rPr>
        <sz val="11"/>
        <color theme="1" tint="0.249977111117893"/>
        <rFont val="Nunito "/>
      </rPr>
      <t xml:space="preserve">: Aplica la siguiente formula: 
Dosis perdidas durante el periodo por 100 dividido entre las dosis utilizadas en el periodo (dato que corresponde a las aplicadas y pérdidas durante el mes).
Las dosis perdidas sobre las dosis utilizadas x 100.
</t>
    </r>
    <r>
      <rPr>
        <b/>
        <sz val="11"/>
        <color theme="1" tint="0.249977111117893"/>
        <rFont val="Nunito "/>
      </rPr>
      <t>Nota:</t>
    </r>
    <r>
      <rPr>
        <sz val="11"/>
        <color theme="1" tint="0.249977111117893"/>
        <rFont val="Nunito "/>
      </rPr>
      <t xml:space="preserve"> Utilice números enteros; la fila esta formulada para que no se visualicen decimales.</t>
    </r>
  </si>
  <si>
    <r>
      <rPr>
        <b/>
        <sz val="16"/>
        <color theme="0"/>
        <rFont val="Nunito "/>
      </rPr>
      <t>CAUSAS DE PÉRDIDAS DE PRODUCTOS/INSUMOS</t>
    </r>
    <r>
      <rPr>
        <sz val="16"/>
        <color theme="0"/>
        <rFont val="Nunito "/>
      </rPr>
      <t xml:space="preserve"> </t>
    </r>
  </si>
  <si>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</si>
  <si>
    <r>
      <t xml:space="preserve">TOTAL: </t>
    </r>
    <r>
      <rPr>
        <sz val="11"/>
        <color theme="1" tint="0.249977111117893"/>
        <rFont val="Nunito "/>
      </rPr>
      <t>Corresponde a la sumatoria de las variables INTRAMURAL y EXTRAMURAL.</t>
    </r>
    <r>
      <rPr>
        <b/>
        <sz val="11"/>
        <color theme="1" tint="0.249977111117893"/>
        <rFont val="Nunito "/>
      </rPr>
      <t xml:space="preserve"> 
Esta celda está formulada y NO deberán modificarse. </t>
    </r>
  </si>
  <si>
    <r>
      <t xml:space="preserve">SEMAFORIZACION VIDA  ÚTIL DEL BIOLÓGICO: </t>
    </r>
    <r>
      <rPr>
        <sz val="11"/>
        <color theme="1" tint="0.249977111117893"/>
        <rFont val="Nunito "/>
      </rPr>
      <t xml:space="preserve">Esta variable corresponde a las fechas de vencimiento y semaforización de cada biológicos e insumos, la cual se caracteriza por resaltarse con el color indicado según la palabra que arroje la formulación de la celda por fecha de vencimiento.
</t>
    </r>
    <r>
      <rPr>
        <b/>
        <sz val="11"/>
        <color theme="1" tint="0.249977111117893"/>
        <rFont val="Nunito "/>
      </rPr>
      <t xml:space="preserve">Esta celda está formulada y NO deberán modificarse. 
Debe revisar la configuración regional de fecha y hora de su equipo verificando que corresponda al de Colombia </t>
    </r>
  </si>
  <si>
    <r>
      <t>CONDICIÓN FINAL DEL BIOLÓGICO O INSUMO:</t>
    </r>
    <r>
      <rPr>
        <sz val="11"/>
        <color theme="1" tint="0.249977111117893"/>
        <rFont val="Nunito "/>
      </rPr>
      <t xml:space="preserve"> Indica de manera automática, visible y práctica si el biológico esta vencido o no vencido generando alertas para su uso y movimiento de acuerdo con el resultado de la semaforización.  
</t>
    </r>
    <r>
      <rPr>
        <b/>
        <sz val="11"/>
        <color theme="1" tint="0.249977111117893"/>
        <rFont val="Nunito "/>
      </rPr>
      <t xml:space="preserve">Estas celdas están formuladas y NO deberán modificarse.
Debe revisar la configuración regional de fecha y hora de su equipo verificando que corresponda al de Colombia </t>
    </r>
  </si>
  <si>
    <r>
      <t xml:space="preserve">CONTROL DIGITAL POR VENTANA DE VIDA ÚTIL: </t>
    </r>
    <r>
      <rPr>
        <sz val="11"/>
        <color theme="1" tint="0.249977111117893"/>
        <rFont val="Nunito "/>
      </rPr>
      <t xml:space="preserve">En esta celda se visualiza de manera automática un sistema de semaforización del riesgo de vencimiento del biológico o insumo. Rojo para &lt;= 6 MESES; Amarillo entre &gt;= 6 MESES y &lt; 12 MESES; verde para &gt;= 12 MESES y negro para los vencidos. 
</t>
    </r>
    <r>
      <rPr>
        <b/>
        <sz val="11"/>
        <color theme="1" tint="0.249977111117893"/>
        <rFont val="Nunito "/>
      </rPr>
      <t xml:space="preserve">Estas celdas están formuladas y NO deberán modificarse. 
Debe revisar la configuración regional de fecha y hora de su equipo verificando que corresponda al de Colombia </t>
    </r>
  </si>
  <si>
    <r>
      <t xml:space="preserve">FECHA ACTUAL: </t>
    </r>
    <r>
      <rPr>
        <sz val="11"/>
        <color theme="1" tint="0.249977111117893"/>
        <rFont val="Nunito "/>
      </rPr>
      <t>Corresponderá a la fecha actualizada del día en que se abra el archivo, esta celda esta formulada automáticamente para su actualización.</t>
    </r>
    <r>
      <rPr>
        <b/>
        <sz val="11"/>
        <color theme="1" tint="0.249977111117893"/>
        <rFont val="Nunito "/>
      </rPr>
      <t xml:space="preserve"> 
Esta celda está formulada y NO deberán modificarse. 
Debe revisar la configuración regional de fecha y hora de su equipo verificando que corresponda al de Colombia </t>
    </r>
  </si>
  <si>
    <r>
      <t xml:space="preserve">1. Habilitar las macros desde la barra de Mensajes 
</t>
    </r>
    <r>
      <rPr>
        <b/>
        <sz val="11"/>
        <color theme="1"/>
        <rFont val="Nunito "/>
      </rPr>
      <t>Excel 2007</t>
    </r>
    <r>
      <rPr>
        <sz val="11"/>
        <color theme="1"/>
        <rFont val="Nunito "/>
      </rPr>
      <t xml:space="preserve">
Cada vez que abrimos un archivo en Excel que contenga macros saldrá la Barra de Mensajes con un ícono de escudo el mensaje “Advertencia de seguridad”. Aquí debemos hacer click en “Opciones” y luego en la ventana que aparece seleccionar “Habilitar contenido”</t>
    </r>
  </si>
  <si>
    <t xml:space="preserve">Excel 2010, 2013, 2016, 2019
En Excel 2010, 2013, 2016, 2019 el ícono aparece con un signo de admiración. Para habilitar las macros debemos hacer click en “Habilitar Contenido”. Ahora podrás utilizar la hoja de cálculo con macros.
</t>
  </si>
  <si>
    <r>
      <rPr>
        <b/>
        <sz val="11"/>
        <color theme="1"/>
        <rFont val="Nunito "/>
      </rPr>
      <t>2. Habilitar macros desde la pestaña Archivo</t>
    </r>
    <r>
      <rPr>
        <sz val="11"/>
        <color theme="1"/>
        <rFont val="Nunito "/>
      </rPr>
      <t xml:space="preserve">
En el caso de que no te aparezca el cartel en la barra de mensajes o bien tienes una versión anterior a Excel 2007 puedes habilitarlo de otra manera:
</t>
    </r>
    <r>
      <rPr>
        <b/>
        <sz val="11"/>
        <color theme="1"/>
        <rFont val="Nunito "/>
      </rPr>
      <t>Excel 2000 y 2003</t>
    </r>
    <r>
      <rPr>
        <sz val="11"/>
        <color theme="1"/>
        <rFont val="Nunito "/>
      </rPr>
      <t xml:space="preserve">
1. Abrimos el archivo de Excel
2. Vamos al menú Herramientas &gt; Macros &gt; Seguridad                               
3. Seleccionamos nivel  Bajo y Aceptamos
4. Cerramos Excel y lo abrimos de nuevo para que se apliquen los cambios.
</t>
    </r>
  </si>
  <si>
    <r>
      <rPr>
        <b/>
        <sz val="11"/>
        <color theme="1"/>
        <rFont val="Nunito "/>
      </rPr>
      <t>Excel 2007</t>
    </r>
    <r>
      <rPr>
        <sz val="11"/>
        <color theme="1"/>
        <rFont val="Nunito "/>
      </rPr>
      <t xml:space="preserve">
1. Abrimos el archivo de Excel
2. Hacemos click en el botón con el icono de Office de la parte superior izquierda, y abajo de ese menú accedemos a Opciones de Excel:
</t>
    </r>
  </si>
  <si>
    <t xml:space="preserve">3.  A continuación seleccionamos el menú de centro de confianza y accedemos a la Configuración.
</t>
  </si>
  <si>
    <t xml:space="preserve">4. En el apartado Configuración de macros, marcamos la opción “Habilitar todas las macros...” y oprimimos aceptar:
</t>
  </si>
  <si>
    <t>5. Cerramos el Excel y luego lo abrimos para que se apliquen los cambios                 </t>
  </si>
  <si>
    <r>
      <rPr>
        <b/>
        <sz val="11"/>
        <color theme="1"/>
        <rFont val="Nunito "/>
      </rPr>
      <t>Excel 2010,2013,2016,2019</t>
    </r>
    <r>
      <rPr>
        <sz val="11"/>
        <color theme="1"/>
        <rFont val="Nunito "/>
      </rPr>
      <t xml:space="preserve">
1. Abrimos el archivo de Excel, vamos a la solapa Archivo y pulsamos sobre Opciones:</t>
    </r>
  </si>
  <si>
    <t xml:space="preserve">2. A continuación seleccionamos el menú de centro de confianza y accedemos a la Configuración:
</t>
  </si>
  <si>
    <t xml:space="preserve">3. En el apartado Configuración de macros, marcamos la opción “Habilitar todas las macros”, y luego hacemos click en aceptar:
</t>
  </si>
  <si>
    <t>4. Cerramos Excel y lo abrimos de nuevo para que se apliquen los cambios.</t>
  </si>
  <si>
    <r>
      <t xml:space="preserve">SALIDAS: </t>
    </r>
    <r>
      <rPr>
        <sz val="11"/>
        <rFont val="Nunito "/>
      </rPr>
      <t xml:space="preserve">Esta compuesta por las variables: </t>
    </r>
    <r>
      <rPr>
        <b/>
        <i/>
        <sz val="11"/>
        <rFont val="Nunito "/>
      </rPr>
      <t>DOSIS DESPACHADAS A LOS MUNICIPIOS / DISTRITOS / IPS</t>
    </r>
    <r>
      <rPr>
        <sz val="11"/>
        <rFont val="Nunito "/>
      </rPr>
      <t xml:space="preserve"> (cantidades que son despachadas desde el CA departamental o distrital para sus municipios, IPS vacunadoras o equipos de vacunación); </t>
    </r>
    <r>
      <rPr>
        <b/>
        <i/>
        <sz val="11"/>
        <rFont val="Nunito "/>
      </rPr>
      <t>DOSIS TRASLADADAS A OTROS DEPARTAMENTOS O DISTRITOS</t>
    </r>
    <r>
      <rPr>
        <sz val="11"/>
        <rFont val="Nunito "/>
      </rPr>
      <t xml:space="preserve"> (corresponde al traslado enviado al CA de otra ET departamental o distrital) y </t>
    </r>
    <r>
      <rPr>
        <b/>
        <i/>
        <sz val="11"/>
        <rFont val="Nunito "/>
      </rPr>
      <t>DOSIS PERDIDAS</t>
    </r>
    <r>
      <rPr>
        <sz val="11"/>
        <rFont val="Nunito "/>
      </rPr>
      <t xml:space="preserve"> (a las dosis perdidas en el CA departamental o distrital por las 10 causales de la tabla CAUSAS DE PERDIDA DE BIOLÓGICO), esta celda esta formulada.</t>
    </r>
    <r>
      <rPr>
        <b/>
        <sz val="11"/>
        <rFont val="Nunito "/>
      </rPr>
      <t xml:space="preserve"> Consulte la tabla de motivos de perdida PAIWEB vs MB </t>
    </r>
    <r>
      <rPr>
        <b/>
        <i/>
        <sz val="11"/>
        <rFont val="Nunito "/>
      </rPr>
      <t>Valide congruencia frente a las actas de perdidas generadas por PAIWEB.</t>
    </r>
  </si>
  <si>
    <r>
      <t xml:space="preserve">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t>
    </r>
    <r>
      <rPr>
        <b/>
        <sz val="11"/>
        <color theme="1" tint="0.249977111117893"/>
        <rFont val="Nunito "/>
      </rPr>
      <t>NOTA: El presente formato no puede ser modificado, deben conservarse las características sugeridas por el MSPS.</t>
    </r>
  </si>
  <si>
    <r>
      <t xml:space="preserve">TOTAL ENTRADAS.  </t>
    </r>
    <r>
      <rPr>
        <sz val="11"/>
        <color theme="1" tint="0.249977111117893"/>
        <rFont val="Nunito "/>
      </rPr>
      <t>Esta variable consolida los datos de entradas registrados en las variables de entradas</t>
    </r>
    <r>
      <rPr>
        <b/>
        <sz val="11"/>
        <color theme="1" tint="0.249977111117893"/>
        <rFont val="Nunito "/>
      </rPr>
      <t xml:space="preserve">. 
</t>
    </r>
    <r>
      <rPr>
        <sz val="11"/>
        <color theme="1" tint="0.249977111117893"/>
        <rFont val="Nunito "/>
      </rPr>
      <t>Valide congruencia frente al reporte de inventarios en PAIWEB</t>
    </r>
    <r>
      <rPr>
        <b/>
        <sz val="11"/>
        <color theme="1" tint="0.249977111117893"/>
        <rFont val="Nunito "/>
      </rPr>
      <t xml:space="preserve">.
Estas celdas están formuladas y NO deberán modificarse. 
 </t>
    </r>
  </si>
  <si>
    <r>
      <rPr>
        <b/>
        <sz val="11"/>
        <color theme="1" tint="0.249977111117893"/>
        <rFont val="Nunito "/>
      </rPr>
      <t>SALDO MES ANTERIOR:</t>
    </r>
    <r>
      <rPr>
        <sz val="11"/>
        <color theme="1" tint="0.249977111117893"/>
        <rFont val="Nunito "/>
      </rPr>
      <t xml:space="preserve">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r>
  </si>
  <si>
    <r>
      <t xml:space="preserve">SALDO QUE INICIA EL MES SIGUIENTE: </t>
    </r>
    <r>
      <rPr>
        <sz val="11"/>
        <rFont val="Nunito "/>
      </rPr>
      <t>Registra el resultado de la operación (sumatoria del valor del  saldo que pasa del mes anterior más las entradas durante el periodo y resta el valor de las salidas y las dosis aplicadas).</t>
    </r>
    <r>
      <rPr>
        <b/>
        <sz val="11"/>
        <rFont val="Nunito "/>
      </rPr>
      <t xml:space="preserve">  </t>
    </r>
    <r>
      <rPr>
        <b/>
        <i/>
        <sz val="11"/>
        <rFont val="Nunito "/>
      </rPr>
      <t>Valide congruencia frente al reporte de inventarios en PAIWEB.</t>
    </r>
  </si>
  <si>
    <r>
      <t>DOSIS APLICADAS</t>
    </r>
    <r>
      <rPr>
        <sz val="11"/>
        <color theme="1" tint="0.249977111117893"/>
        <rFont val="Nunito "/>
      </rPr>
      <t>: Registre el número de dosis aplicadas en colombianos y en extranjeros según corresponda de cuaerdo con el biológico o dispositivo médico del PAI en el periodo del informe.</t>
    </r>
    <r>
      <rPr>
        <u/>
        <sz val="11"/>
        <color theme="1" tint="0.249977111117893"/>
        <rFont val="Nunito "/>
      </rPr>
      <t xml:space="preserve"> Fuente de información: </t>
    </r>
    <r>
      <rPr>
        <sz val="11"/>
        <color theme="1" tint="0.249977111117893"/>
        <rFont val="Nunito "/>
      </rPr>
      <t xml:space="preserve">Plantilla de reporte mensual de dosis aplicadas en el Departamento o Distrito, revisado y validado. 
Valide congruencia con reporte de dosis aplicadas en nacionales y extranjeros ya que </t>
    </r>
    <r>
      <rPr>
        <b/>
        <sz val="11"/>
        <color theme="1" tint="0.249977111117893"/>
        <rFont val="Nunito "/>
      </rPr>
      <t>estas dosis se deben sumar para obtener como resultado en TOTAL DE LAS DOSIS APLICADAS.
Valide congruencia frente al reporte de inventarios en PAIWEB y formato cero.</t>
    </r>
  </si>
  <si>
    <r>
      <t xml:space="preserve">Dependerá de la versión de Microsoft Excel que poseas; aquí vamos a ver cómo hacerlo para cada una de ellas:
</t>
    </r>
    <r>
      <rPr>
        <b/>
        <u/>
        <sz val="11"/>
        <color theme="1"/>
        <rFont val="Nunito "/>
      </rPr>
      <t>Excel 365</t>
    </r>
    <r>
      <rPr>
        <sz val="11"/>
        <color theme="1"/>
        <rFont val="Nunito "/>
      </rPr>
      <t xml:space="preserve">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r>
  </si>
  <si>
    <t>¿CÓMO  HABILITAMOS  LAS  MACROS?</t>
  </si>
  <si>
    <r>
      <t xml:space="preserve">BIOLÓGICO RECIBIDO DEL CENTRO DE ACOPIO DEPARTAMENTAL/DISTRITAL (Celda E402): </t>
    </r>
    <r>
      <rPr>
        <sz val="11"/>
        <color theme="1" tint="0.249977111117893"/>
        <rFont val="Nunito "/>
      </rPr>
      <t>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r>
  </si>
  <si>
    <r>
      <t xml:space="preserve">INTRAMURAL: </t>
    </r>
    <r>
      <rPr>
        <sz val="11"/>
        <color theme="1" tint="0.249977111117893"/>
        <rFont val="Nunito "/>
      </rPr>
      <t>Registre el total de las pérdidas de acuerdo con la política de frascos abiertos en intramural. 28 dias o según indicación del biologico y laboratorio por ejemplo en las vacunas Triple Viral (TV), Sarampión Rubeola (SR) y Fiebre Amarilla (FA).</t>
    </r>
  </si>
  <si>
    <t>PAI - Excede días de almacenamiento permitidos por reconstitución del biológico según el laboratorio fabricante.</t>
  </si>
  <si>
    <t>PAI - Reconstitución o alistamiento de la vacuna posterior al diligenciamiento del consentimiento informado con decisión final de no vacunación por parte del paciente o adulto responsable.</t>
  </si>
  <si>
    <t>PAI - Jeringa o insumo utilizado en la reconstitución o alistamiento de la vacuna en el contexto de este punto.</t>
  </si>
  <si>
    <t>VALIDADOR:</t>
  </si>
  <si>
    <t>% Consitencia de Reporte de dosis aplicadas vs Cero</t>
  </si>
  <si>
    <t>Numero de insumos con disponibilidad superior a 5 meses (Digite el número)</t>
  </si>
  <si>
    <t>PFIZER ADULTO</t>
  </si>
  <si>
    <t>COVID-19</t>
  </si>
  <si>
    <r>
      <t xml:space="preserve">MOTIVOS DE NO USO DE VACUNAS CONTRA LA COVID-19
RESOLUCIÓN 0118 DEL 27 DE ENERO DE 2026
</t>
    </r>
    <r>
      <rPr>
        <sz val="9"/>
        <rFont val="Arial Narrow"/>
        <family val="2"/>
      </rPr>
      <t>DISPONIBLE EN EL SIGUIENTE LINK: https://www.minsalud.gov.co/Normatividad_Nuevo/Resolucion%20No%20118%20de%202026.pdf</t>
    </r>
  </si>
  <si>
    <t>MOTIVOS DE NO USO DE VACUNAS CONTRA LA COVID-19
RESOLUCIÓN 0118 DEL 27 DE ENERO DE 2026
DISPONIBLE EN EL SIGUIENTE LINK:
https://www.minsalud.gov.co/Normatividad_Nuevo/Resolucion%20No%20118%20de%202026.pdf</t>
  </si>
  <si>
    <t>Diferencia dosis aplicadas vs dosis reportadas plantilla cero</t>
  </si>
  <si>
    <t>MUNICIPIOS/IPS VACUNADORAS DISTRITOS</t>
  </si>
  <si>
    <t>OBSERVACIONES DEPARTAMENTO O DISTRITO: (Especifique las caracteristicas de los traslados realizados, pérdidas, entre otras que considere puntualizar).</t>
  </si>
  <si>
    <t xml:space="preserve">BIOLÓGICO RECIBIDO POR MSPS O ET </t>
  </si>
  <si>
    <t>PFIZER PEDIÁTRICA</t>
  </si>
  <si>
    <t>GRUPO DE GESTIÓN INTEGRADA DE ENFERMEDADES INMUNOPREVENIBLES - PROGRAMA AMPLIADO DE INMUNIZACIONES (PAI)</t>
  </si>
  <si>
    <t>Jeringa Desechable de 0.5 ml/cc con aguja adaptable No. 22G x 1" 1/2 Desactivación Automática</t>
  </si>
  <si>
    <t>Jeringa Desechable de 0.5 ml ml/cc con aguja incorporada No. 23G x 1" Desactivación Automática</t>
  </si>
  <si>
    <t>Jeringa Desechable de 0.5 ml ml/cc con aguja incorporada No. 25G x 5/8" Desactivación Automática</t>
  </si>
  <si>
    <r>
      <rPr>
        <b/>
        <sz val="11"/>
        <color theme="1" tint="0.249977111117893"/>
        <rFont val="Nunito "/>
      </rPr>
      <t>ENTRADAS:</t>
    </r>
    <r>
      <rPr>
        <sz val="11"/>
        <color theme="1" tint="0.249977111117893"/>
        <rFont val="Nunito "/>
      </rPr>
      <t xml:space="preserve"> Esta compuesta por las variables de </t>
    </r>
    <r>
      <rPr>
        <b/>
        <i/>
        <sz val="11"/>
        <color theme="1" tint="0.249977111117893"/>
        <rFont val="Nunito "/>
      </rPr>
      <t>DOSIS RECIBIDAS DEL ALMACÉN CENTRAL DEL MSPS durante el mes a reportar,</t>
    </r>
    <r>
      <rPr>
        <sz val="11"/>
        <color theme="1" tint="0.249977111117893"/>
        <rFont val="Nunito "/>
      </rPr>
      <t xml:space="preserve"> que corresponde solo a las cantidades de biológicos e insumos que el Centro de Acopio (CA) departamental o distrital recibe del almacén general del MSPS, y la variable </t>
    </r>
    <r>
      <rPr>
        <b/>
        <i/>
        <sz val="11"/>
        <color theme="1" tint="0.249977111117893"/>
        <rFont val="Nunito "/>
      </rPr>
      <t xml:space="preserve">DOSIS RECIBIDAS POR TRASLADO DEL CA DEPARTAMENTAL O DISTRITAL durante el mes a reportar, </t>
    </r>
    <r>
      <rPr>
        <sz val="11"/>
        <color theme="1" tint="0.249977111117893"/>
        <rFont val="Nunito "/>
      </rPr>
      <t>que</t>
    </r>
    <r>
      <rPr>
        <b/>
        <i/>
        <sz val="11"/>
        <color theme="1" tint="0.249977111117893"/>
        <rFont val="Nunito "/>
      </rPr>
      <t xml:space="preserve"> </t>
    </r>
    <r>
      <rPr>
        <sz val="11"/>
        <color theme="1" tint="0.249977111117893"/>
        <rFont val="Nunito "/>
      </rPr>
      <t>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r>
  </si>
  <si>
    <r>
      <t xml:space="preserve">FECHA DE VENCIMIENTO (BIOLÓGICO O JERINGA): </t>
    </r>
    <r>
      <rPr>
        <sz val="11"/>
        <color theme="1" tint="0.249977111117893"/>
        <rFont val="Nunito "/>
      </rPr>
      <t xml:space="preserve">Registre el total de pérdidas por fechas de expiración según la etiqueta del producto.Soporte Acta de baja (día. Mes y año). </t>
    </r>
  </si>
  <si>
    <t>Ingreso por conversión de ds de 0,25mL (Desde los 6 a 35 meses) a 0,5mL (Desde los 6 a 35 meses)</t>
  </si>
  <si>
    <t>Salida por conversión de ds de 0,5mL (Desde los 36 meses en adelante) a 0,25mL (Desde los 6 a 35 meses)</t>
  </si>
  <si>
    <t>Ingreso por conversión dosis de 0,5mL (Desde los 36 meses en adelante) a 0,25mL (Desde los 6 a 35 meses)</t>
  </si>
  <si>
    <t>Salida por conversión de dosis de 0,25mL (Desde los 6 a 35 meses) a 0,5mL (Desde los 36 meses en adelante)</t>
  </si>
  <si>
    <t>0703S1005</t>
  </si>
  <si>
    <t>0704S4001</t>
  </si>
  <si>
    <t>0704S4011</t>
  </si>
  <si>
    <t>0323X019E</t>
  </si>
  <si>
    <t>0324L013A</t>
  </si>
  <si>
    <t>0324L013B</t>
  </si>
  <si>
    <t>0324Q002D</t>
  </si>
  <si>
    <t>0343Q005A</t>
  </si>
  <si>
    <t>0343Q010C</t>
  </si>
  <si>
    <t>0344X002C</t>
  </si>
  <si>
    <t>2328006A</t>
  </si>
  <si>
    <t>2429006A</t>
  </si>
  <si>
    <t>2435007A</t>
  </si>
  <si>
    <t>2853X020B</t>
  </si>
  <si>
    <t>2854X013D</t>
  </si>
  <si>
    <t>2854X041B</t>
  </si>
  <si>
    <t>2855X001A</t>
  </si>
  <si>
    <t>Y3C49</t>
  </si>
  <si>
    <t>221100624A</t>
  </si>
  <si>
    <t>4CA03C1</t>
  </si>
  <si>
    <t>AROLE054AA</t>
  </si>
  <si>
    <t>AROLE075AA</t>
  </si>
  <si>
    <t>AROLE193AA</t>
  </si>
  <si>
    <t>AROLE197AB</t>
  </si>
  <si>
    <t>AROLE203AC</t>
  </si>
  <si>
    <t>HJ5276</t>
  </si>
  <si>
    <t>HJ5277</t>
  </si>
  <si>
    <t>HW2963</t>
  </si>
  <si>
    <t>LK3152</t>
  </si>
  <si>
    <t>LK3156</t>
  </si>
  <si>
    <t>0133N140B</t>
  </si>
  <si>
    <t>0133N146B</t>
  </si>
  <si>
    <t>0153N005B</t>
  </si>
  <si>
    <t>0641S4008</t>
  </si>
  <si>
    <t>0641S4009</t>
  </si>
  <si>
    <t>0643S4002</t>
  </si>
  <si>
    <t>Y3D18</t>
  </si>
  <si>
    <t>Y3D32</t>
  </si>
  <si>
    <t>AB202403008</t>
  </si>
  <si>
    <t>AB202404013</t>
  </si>
  <si>
    <t>Y005285</t>
  </si>
  <si>
    <t>Y008031</t>
  </si>
  <si>
    <t>BB202506051</t>
  </si>
  <si>
    <t>Y014509</t>
  </si>
  <si>
    <t>Y018866</t>
  </si>
  <si>
    <t>Z002927</t>
  </si>
  <si>
    <t>2333X043B</t>
  </si>
  <si>
    <t>2334L010B</t>
  </si>
  <si>
    <t>2334L016E</t>
  </si>
  <si>
    <t>2334X006A</t>
  </si>
  <si>
    <t>3CA50C1</t>
  </si>
  <si>
    <t>2CA74C2</t>
  </si>
  <si>
    <t>2CA78C1</t>
  </si>
  <si>
    <t>AC37B466AA</t>
  </si>
  <si>
    <t>MH8217</t>
  </si>
  <si>
    <t>X023853</t>
  </si>
  <si>
    <t>Y004352</t>
  </si>
  <si>
    <t>Y011071</t>
  </si>
  <si>
    <t>Y012446</t>
  </si>
  <si>
    <t>Y014828</t>
  </si>
  <si>
    <t>1484T128</t>
  </si>
  <si>
    <t>Y1A06</t>
  </si>
  <si>
    <t>08AR25015</t>
  </si>
  <si>
    <t>P100819448</t>
  </si>
  <si>
    <t>P100646141</t>
  </si>
  <si>
    <t>P100666739</t>
  </si>
  <si>
    <t>P100700727</t>
  </si>
  <si>
    <t>P100734570</t>
  </si>
  <si>
    <t>P100756726</t>
  </si>
  <si>
    <t>0643S1010</t>
  </si>
  <si>
    <t>V4X181V</t>
  </si>
  <si>
    <t>Y4X12</t>
  </si>
  <si>
    <t>Y4X16</t>
  </si>
  <si>
    <t>90250603-1</t>
  </si>
  <si>
    <t>Y008218</t>
  </si>
  <si>
    <t>Y016553</t>
  </si>
  <si>
    <t>6X2725</t>
  </si>
  <si>
    <t>0654S4015</t>
  </si>
  <si>
    <t>X3H80</t>
  </si>
  <si>
    <t>AR13158</t>
  </si>
  <si>
    <t>AR13095</t>
  </si>
  <si>
    <t>23FA1</t>
  </si>
  <si>
    <t>AR13133-8</t>
  </si>
  <si>
    <t>CW13132-4</t>
  </si>
  <si>
    <t>CW13132-5</t>
  </si>
  <si>
    <t>0374MA071</t>
  </si>
  <si>
    <t>0374MA072</t>
  </si>
  <si>
    <t>2522006A</t>
  </si>
  <si>
    <t>0134N093A</t>
  </si>
  <si>
    <t>0134N096A</t>
  </si>
  <si>
    <t>0094W002</t>
  </si>
  <si>
    <t>0094W003</t>
  </si>
  <si>
    <t>Y3H33</t>
  </si>
  <si>
    <t>0644S4011</t>
  </si>
  <si>
    <t>0643S4003</t>
  </si>
  <si>
    <t>Y4X19</t>
  </si>
  <si>
    <t>192104</t>
  </si>
  <si>
    <t>202102</t>
  </si>
  <si>
    <t>252216</t>
  </si>
  <si>
    <t>20250903</t>
  </si>
  <si>
    <t>622204</t>
  </si>
  <si>
    <t>662202</t>
  </si>
  <si>
    <t>662203</t>
  </si>
  <si>
    <t>712401</t>
  </si>
  <si>
    <t>V50525006</t>
  </si>
  <si>
    <t>P100791842</t>
  </si>
  <si>
    <t>AB202403009</t>
  </si>
  <si>
    <t xml:space="preserve">0323Q014A </t>
  </si>
  <si>
    <t>318</t>
  </si>
  <si>
    <t>31/12/2026</t>
  </si>
  <si>
    <t>04/09/2027</t>
  </si>
  <si>
    <t>21/10/2027</t>
  </si>
  <si>
    <t>14/05/2027</t>
  </si>
  <si>
    <t>25/02/2028</t>
  </si>
  <si>
    <t>30/04/2027</t>
  </si>
  <si>
    <t>30/06/2027</t>
  </si>
  <si>
    <t>30/11/2026</t>
  </si>
  <si>
    <t>31/10/2026</t>
  </si>
  <si>
    <t>28/02/2027</t>
  </si>
  <si>
    <t>31/03/2027</t>
  </si>
  <si>
    <t>31/05/2027</t>
  </si>
  <si>
    <t>30/09/2026</t>
  </si>
  <si>
    <t>31/01/2027</t>
  </si>
  <si>
    <t>31/08/2027</t>
  </si>
  <si>
    <t>12/06/2027</t>
  </si>
  <si>
    <t>30/09/2027</t>
  </si>
  <si>
    <t>31/10/2027</t>
  </si>
  <si>
    <t>24/03/2028</t>
  </si>
  <si>
    <t>09/10/2027</t>
  </si>
  <si>
    <t>30/04/2028</t>
  </si>
  <si>
    <t>30/06/2029</t>
  </si>
  <si>
    <t>31/08/2028</t>
  </si>
  <si>
    <t>05/06/2029</t>
  </si>
  <si>
    <t>31/07/2029</t>
  </si>
  <si>
    <t>31/05/2026</t>
  </si>
  <si>
    <t>30/08/2027</t>
  </si>
  <si>
    <t>02/09/2030</t>
  </si>
  <si>
    <t>31/05/2028</t>
  </si>
  <si>
    <t>30/03/2029</t>
  </si>
  <si>
    <t>31/12/2027</t>
  </si>
  <si>
    <t>30/06/2028</t>
  </si>
  <si>
    <t>30/04/2026</t>
  </si>
  <si>
    <t>30/11/2027</t>
  </si>
  <si>
    <t>31/07/2026</t>
  </si>
  <si>
    <t>30/05/2026</t>
  </si>
  <si>
    <t>04/03/2027</t>
  </si>
  <si>
    <t>29/02/2028</t>
  </si>
  <si>
    <t>30/06/2026</t>
  </si>
  <si>
    <t>31/08/2026</t>
  </si>
  <si>
    <t>31/12/2025</t>
  </si>
  <si>
    <t>31/01/2026</t>
  </si>
  <si>
    <t>21/07/2026</t>
  </si>
  <si>
    <t>25/07/2026</t>
  </si>
  <si>
    <t>27/08/2026</t>
  </si>
  <si>
    <t>13/11/2026</t>
  </si>
  <si>
    <t>14/01/2027</t>
  </si>
  <si>
    <t>31/03/2026</t>
  </si>
  <si>
    <t>09/02/2026</t>
  </si>
  <si>
    <t>20/04/2026</t>
  </si>
  <si>
    <t>20/11/2026</t>
  </si>
  <si>
    <t>27/11/2026</t>
  </si>
  <si>
    <t>12/02/2027</t>
  </si>
  <si>
    <t>08/04/2027</t>
  </si>
  <si>
    <t>30/11/2024</t>
  </si>
  <si>
    <t>27/07/2026</t>
  </si>
  <si>
    <t>16/10/2026</t>
  </si>
  <si>
    <t>AR13133-7</t>
  </si>
  <si>
    <t>0373MA117</t>
  </si>
  <si>
    <t>Serum</t>
  </si>
  <si>
    <t>0321Q013B</t>
  </si>
  <si>
    <t>31/08/2024</t>
  </si>
  <si>
    <t>Bilthoven Biologicals BV</t>
  </si>
  <si>
    <t>2413007A</t>
  </si>
  <si>
    <t>30/01/2027</t>
  </si>
  <si>
    <t>2423003A</t>
  </si>
  <si>
    <t>2854X013E</t>
  </si>
  <si>
    <t>Sanofi Pasteur</t>
  </si>
  <si>
    <t>BIOLÓGICAL E. LÍMITED</t>
  </si>
  <si>
    <t>Glaxo SmithKline</t>
  </si>
  <si>
    <t>PFIZER</t>
  </si>
  <si>
    <t>CHUMAKOV</t>
  </si>
  <si>
    <t>Sinovac</t>
  </si>
  <si>
    <t>MERCK SHARP DOHME</t>
  </si>
  <si>
    <t>MSD</t>
  </si>
  <si>
    <t>Z002992</t>
  </si>
  <si>
    <t>15/01/2027</t>
  </si>
  <si>
    <t>SEQIRUS</t>
  </si>
  <si>
    <t>VINS BIOPRODUCTS LIMITED</t>
  </si>
  <si>
    <t>CSL BEHRING</t>
  </si>
  <si>
    <t>0323Q014D</t>
  </si>
  <si>
    <t>W3B49</t>
  </si>
  <si>
    <t>202124</t>
  </si>
  <si>
    <t>Rymco</t>
  </si>
  <si>
    <t>AROLE419AA</t>
  </si>
  <si>
    <t>0095M002</t>
  </si>
  <si>
    <t>5DA79D1</t>
  </si>
  <si>
    <t>30/09/2028</t>
  </si>
  <si>
    <t>UNIDAD</t>
  </si>
  <si>
    <t>Imprenta Nacional de Colombia</t>
  </si>
  <si>
    <t>NC6343</t>
  </si>
  <si>
    <t>PAPELERA</t>
  </si>
  <si>
    <t>1485T007</t>
  </si>
  <si>
    <t>31/01/2028</t>
  </si>
  <si>
    <t>PAPELERIA</t>
  </si>
  <si>
    <t>31/12/2030</t>
  </si>
  <si>
    <t>063</t>
  </si>
  <si>
    <t>Y018532</t>
  </si>
  <si>
    <t>03/06/2027</t>
  </si>
  <si>
    <t>0654S4016</t>
  </si>
  <si>
    <t>Fabricante</t>
  </si>
  <si>
    <t>NUBENCO</t>
  </si>
  <si>
    <t>JIANGXI SANXIN MEDTEC</t>
  </si>
  <si>
    <t>20220110</t>
  </si>
  <si>
    <t>YIXIN China</t>
  </si>
  <si>
    <t>09/01/2027</t>
  </si>
  <si>
    <t>552212</t>
  </si>
  <si>
    <t>552214</t>
  </si>
  <si>
    <t>ME0450</t>
  </si>
  <si>
    <t>582101</t>
  </si>
  <si>
    <t>MEDECO</t>
  </si>
  <si>
    <t>0374MA082</t>
  </si>
  <si>
    <t>AB202410043</t>
  </si>
  <si>
    <t>2526003A</t>
  </si>
  <si>
    <t>2855X002C</t>
  </si>
  <si>
    <t>2825Q005A</t>
  </si>
  <si>
    <t>4CA34C1</t>
  </si>
  <si>
    <t>LR6371</t>
  </si>
  <si>
    <t>0135AB117</t>
  </si>
  <si>
    <t>BB202506052</t>
  </si>
  <si>
    <t>2335L013D</t>
  </si>
  <si>
    <t>Y017576</t>
  </si>
  <si>
    <t>08AR25031</t>
  </si>
  <si>
    <t>0704S1005</t>
  </si>
  <si>
    <t>0644S1004</t>
  </si>
  <si>
    <t>0644S4014</t>
  </si>
  <si>
    <t>2406054</t>
  </si>
  <si>
    <t>25/04/2028</t>
  </si>
  <si>
    <t>12/06/2028</t>
  </si>
  <si>
    <t>16/06/2027</t>
  </si>
  <si>
    <t>05/06/2027</t>
  </si>
  <si>
    <t>30/07/2027</t>
  </si>
  <si>
    <t>31/08/2029</t>
  </si>
  <si>
    <t>30/08/2029</t>
  </si>
  <si>
    <t>SANAVITA</t>
  </si>
  <si>
    <t>2600761-00</t>
  </si>
  <si>
    <t>BUTANTAN</t>
  </si>
  <si>
    <t>V50526002</t>
  </si>
  <si>
    <t>GC BIOPHARMA CORP</t>
  </si>
  <si>
    <t>29/01/2027</t>
  </si>
  <si>
    <t>V50526006</t>
  </si>
  <si>
    <t>08/02/2027</t>
  </si>
  <si>
    <t>NJ0375</t>
  </si>
  <si>
    <t>31/01/2029</t>
  </si>
  <si>
    <t>21/02/2022</t>
  </si>
  <si>
    <t>31/03/2030</t>
  </si>
  <si>
    <t>622202</t>
  </si>
  <si>
    <t>MT6633</t>
  </si>
  <si>
    <t>2600761/00</t>
  </si>
  <si>
    <t>0325Q010B</t>
  </si>
  <si>
    <t>31/03/2028</t>
  </si>
  <si>
    <t>0096M003</t>
  </si>
  <si>
    <t>31/07/2028</t>
  </si>
  <si>
    <t>W3D501V</t>
  </si>
  <si>
    <t>31/05/2025</t>
  </si>
  <si>
    <t>0644S4022</t>
  </si>
  <si>
    <t>30/09/2029</t>
  </si>
  <si>
    <t>2407226</t>
  </si>
  <si>
    <t>29/07/2029</t>
  </si>
  <si>
    <t>NOAPLICA</t>
  </si>
  <si>
    <t>01/01/2028</t>
  </si>
  <si>
    <t>AR13131-3</t>
  </si>
  <si>
    <t>0374MA071</t>
  </si>
  <si>
    <t>Serum</t>
  </si>
  <si>
    <t>31/12/2026</t>
  </si>
  <si>
    <t>0374MA072</t>
  </si>
  <si>
    <t>Serum</t>
  </si>
  <si>
    <t>31/12/2026</t>
  </si>
  <si>
    <t>0374MA082</t>
  </si>
  <si>
    <t>Serum</t>
  </si>
  <si>
    <t>31/01/2027</t>
  </si>
  <si>
    <t>0324L013A</t>
  </si>
  <si>
    <t>Serum</t>
  </si>
  <si>
    <t>30/11/2027</t>
  </si>
  <si>
    <t>0324L013B</t>
  </si>
  <si>
    <t>Serum</t>
  </si>
  <si>
    <t>30/11/2027</t>
  </si>
  <si>
    <t>0325Q010B</t>
  </si>
  <si>
    <t>Sinovac</t>
  </si>
  <si>
    <t>25/04/2028</t>
  </si>
  <si>
    <t>2526003A</t>
  </si>
  <si>
    <t>Bilthoven Biologicals BV</t>
  </si>
  <si>
    <t>12/06/2028</t>
  </si>
  <si>
    <t>2522006A</t>
  </si>
  <si>
    <t>Bilthoven Biologicals BV</t>
  </si>
  <si>
    <t>25/02/2028</t>
  </si>
  <si>
    <t>2855X002C</t>
  </si>
  <si>
    <t>Serum</t>
  </si>
  <si>
    <t>30/06/2027</t>
  </si>
  <si>
    <t>2855X001A</t>
  </si>
  <si>
    <t>Serum</t>
  </si>
  <si>
    <t>30/06/2027</t>
  </si>
  <si>
    <t>Y3C49</t>
  </si>
  <si>
    <t>Sanofi Pasteur</t>
  </si>
  <si>
    <t>29/02/2028</t>
  </si>
  <si>
    <t>2825Q005A</t>
  </si>
  <si>
    <t>Serum</t>
  </si>
  <si>
    <t>28/02/2027</t>
  </si>
  <si>
    <t>4CA34C1</t>
  </si>
  <si>
    <t>Sanofi Pasteur</t>
  </si>
  <si>
    <t>31/05/2027</t>
  </si>
  <si>
    <t>AROLE197AB</t>
  </si>
  <si>
    <t>Glaxo SmithKline</t>
  </si>
  <si>
    <t>28/02/2027</t>
  </si>
  <si>
    <t>AROLE203AC</t>
  </si>
  <si>
    <t>Glaxo SmithKline</t>
  </si>
  <si>
    <t>31/03/2027</t>
  </si>
  <si>
    <t>AROLE419AA</t>
  </si>
  <si>
    <t>Glaxo SmithKline</t>
  </si>
  <si>
    <t>30/09/2027</t>
  </si>
  <si>
    <t>LK3156</t>
  </si>
  <si>
    <t>PFIZER</t>
  </si>
  <si>
    <t>31/05/2027</t>
  </si>
  <si>
    <t>LR6371</t>
  </si>
  <si>
    <t>PFIZER</t>
  </si>
  <si>
    <t>30/09/2027</t>
  </si>
  <si>
    <t>0133N146B</t>
  </si>
  <si>
    <t>Serum</t>
  </si>
  <si>
    <t>30/09/2026</t>
  </si>
  <si>
    <t>0134N093A</t>
  </si>
  <si>
    <t>Serum</t>
  </si>
  <si>
    <t>30/04/2027</t>
  </si>
  <si>
    <t>0134N096A</t>
  </si>
  <si>
    <t>Serum</t>
  </si>
  <si>
    <t>30/04/2027</t>
  </si>
  <si>
    <t>0135AB117</t>
  </si>
  <si>
    <t>Serum</t>
  </si>
  <si>
    <t>31/12/2027</t>
  </si>
  <si>
    <t>Y3D32</t>
  </si>
  <si>
    <t>Sanofi Pasteur</t>
  </si>
  <si>
    <t>30/04/2027</t>
  </si>
  <si>
    <t>Y3H33</t>
  </si>
  <si>
    <t>Sanofi Pasteur</t>
  </si>
  <si>
    <t>31/08/2027</t>
  </si>
  <si>
    <t>AB202403009</t>
  </si>
  <si>
    <t>Sinovac</t>
  </si>
  <si>
    <t>04/09/2027</t>
  </si>
  <si>
    <t>AB202404013</t>
  </si>
  <si>
    <t>Sinovac</t>
  </si>
  <si>
    <t>21/10/2027</t>
  </si>
  <si>
    <t>AB202410043</t>
  </si>
  <si>
    <t>Sinovac</t>
  </si>
  <si>
    <t>25/04/2028</t>
  </si>
  <si>
    <t>BB202506051</t>
  </si>
  <si>
    <t>Sinovac</t>
  </si>
  <si>
    <t>12/06/2027</t>
  </si>
  <si>
    <t>BB202506052</t>
  </si>
  <si>
    <t>Sinovac</t>
  </si>
  <si>
    <t>16/06/2027</t>
  </si>
  <si>
    <t>2334L016E</t>
  </si>
  <si>
    <t>Serum</t>
  </si>
  <si>
    <t>31/03/2027</t>
  </si>
  <si>
    <t>2335L013D</t>
  </si>
  <si>
    <t>Serum</t>
  </si>
  <si>
    <t>30/04/2028</t>
  </si>
  <si>
    <t>5DA79D1</t>
  </si>
  <si>
    <t>Sanofi Pasteur</t>
  </si>
  <si>
    <t>30/09/2028</t>
  </si>
  <si>
    <t>2600761/00</t>
  </si>
  <si>
    <t>BUTANTAN</t>
  </si>
  <si>
    <t>46426</t>
  </si>
  <si>
    <t>2600761-00</t>
  </si>
  <si>
    <t>BUTANTAN</t>
  </si>
  <si>
    <t>46426</t>
  </si>
  <si>
    <t>V50526002</t>
  </si>
  <si>
    <t>GC BIOPHARMA CORP</t>
  </si>
  <si>
    <t>29/01/2027</t>
  </si>
  <si>
    <t>V50526006</t>
  </si>
  <si>
    <t>GC BIOPHARMA CORP</t>
  </si>
  <si>
    <t>09/02/2026</t>
  </si>
  <si>
    <t>NJ0375</t>
  </si>
  <si>
    <t>PFIZER</t>
  </si>
  <si>
    <t>31/10/2027</t>
  </si>
  <si>
    <t>Y014828</t>
  </si>
  <si>
    <t>MERCK SHARP DOHME</t>
  </si>
  <si>
    <t>31/05/2027</t>
  </si>
  <si>
    <t>Y017576</t>
  </si>
  <si>
    <t>MERCK SHARP DOHME</t>
  </si>
  <si>
    <t>05/06/2027</t>
  </si>
  <si>
    <t>1485T007</t>
  </si>
  <si>
    <t>Serum</t>
  </si>
  <si>
    <t>31/01/2028</t>
  </si>
  <si>
    <t>P100819448</t>
  </si>
  <si>
    <t>CSL BEHRING</t>
  </si>
  <si>
    <t>24/03/2028</t>
  </si>
  <si>
    <t>08AR25015</t>
  </si>
  <si>
    <t>VINS BIOPRODUCTS LIMITED</t>
  </si>
  <si>
    <t>31/05/2027</t>
  </si>
  <si>
    <t>08AR25031</t>
  </si>
  <si>
    <t>VINS BIOPRODUCTS LIMITED</t>
  </si>
  <si>
    <t>30/07/2027</t>
  </si>
  <si>
    <t>0704S4011</t>
  </si>
  <si>
    <t>Serum</t>
  </si>
  <si>
    <t>30/06/2028</t>
  </si>
  <si>
    <t>0704S1005</t>
  </si>
  <si>
    <t>Serum</t>
  </si>
  <si>
    <t>31/08/2028</t>
  </si>
  <si>
    <t>0643S1010</t>
  </si>
  <si>
    <t>Serum</t>
  </si>
  <si>
    <t>30/04/2028</t>
  </si>
  <si>
    <t>0644S4011</t>
  </si>
  <si>
    <t>Serum</t>
  </si>
  <si>
    <t>30/06/2029</t>
  </si>
  <si>
    <t>0644S1004</t>
  </si>
  <si>
    <t>Serum</t>
  </si>
  <si>
    <t>31/08/2029</t>
  </si>
  <si>
    <t>0643S4002</t>
  </si>
  <si>
    <t>Serum</t>
  </si>
  <si>
    <t>30/04/2028</t>
  </si>
  <si>
    <t>0643S4003</t>
  </si>
  <si>
    <t>Serum</t>
  </si>
  <si>
    <t>31/08/2028</t>
  </si>
  <si>
    <t>Y4X16</t>
  </si>
  <si>
    <t>Sanofi Pasteur</t>
  </si>
  <si>
    <t>30/06/2027</t>
  </si>
  <si>
    <t>Y4X19</t>
  </si>
  <si>
    <t>Sanofi Pasteur</t>
  </si>
  <si>
    <t>31/08/2027</t>
  </si>
  <si>
    <t>90250603-1</t>
  </si>
  <si>
    <t>Sinovac</t>
  </si>
  <si>
    <t>05/06/2029</t>
  </si>
  <si>
    <t>0654S4016</t>
  </si>
  <si>
    <t>Serum</t>
  </si>
  <si>
    <t>31/07/2029</t>
  </si>
  <si>
    <t>252216</t>
  </si>
  <si>
    <t>30/08/2027</t>
  </si>
  <si>
    <t>AR13095</t>
  </si>
  <si>
    <t>NUBENCO</t>
  </si>
  <si>
    <t>30/09/2026</t>
  </si>
  <si>
    <t>AR13158</t>
  </si>
  <si>
    <t>NUBENCO</t>
  </si>
  <si>
    <t>31/03/2027</t>
  </si>
  <si>
    <t>2407226</t>
  </si>
  <si>
    <t>AR13133-8</t>
  </si>
  <si>
    <t>JIANGXI SANXIN MEDTEC</t>
  </si>
  <si>
    <t>31/03/2027</t>
  </si>
  <si>
    <t>20250903</t>
  </si>
  <si>
    <t>YIXIN China</t>
  </si>
  <si>
    <t>02/09/2030</t>
  </si>
  <si>
    <t>23FA1</t>
  </si>
  <si>
    <t>31/05/2028</t>
  </si>
  <si>
    <t>622204</t>
  </si>
  <si>
    <t>28/02/2027</t>
  </si>
  <si>
    <t>662202</t>
  </si>
  <si>
    <t>30/09/2027</t>
  </si>
  <si>
    <t>662203</t>
  </si>
  <si>
    <t>30/09/2027</t>
  </si>
  <si>
    <t>712401</t>
  </si>
  <si>
    <t>30/03/2029</t>
  </si>
  <si>
    <t>MT6633</t>
  </si>
  <si>
    <t>0126N030</t>
  </si>
  <si>
    <t>NJ0379</t>
  </si>
  <si>
    <t>0685I140</t>
  </si>
  <si>
    <t>3058112</t>
  </si>
  <si>
    <t>Moderna Biotech</t>
  </si>
  <si>
    <t>MEDICAL</t>
  </si>
  <si>
    <t>HAIOU</t>
  </si>
  <si>
    <t>0375MA027</t>
  </si>
  <si>
    <t>0325Q010C</t>
  </si>
  <si>
    <t>0345L003B</t>
  </si>
  <si>
    <t>MB202602003</t>
  </si>
  <si>
    <t>02/02/2028</t>
  </si>
  <si>
    <t>2855X008E</t>
  </si>
  <si>
    <t>2825X014A</t>
  </si>
  <si>
    <t>AROLE487AA</t>
  </si>
  <si>
    <t>ND3068</t>
  </si>
  <si>
    <t>2028-07-31 00:00:00</t>
  </si>
  <si>
    <t>515</t>
  </si>
  <si>
    <t>B202411048</t>
  </si>
  <si>
    <t>03/05/2028</t>
  </si>
  <si>
    <t>B202507054</t>
  </si>
  <si>
    <t>05/07/2027</t>
  </si>
  <si>
    <t>AC37B532AA</t>
  </si>
  <si>
    <t>31/12/2028</t>
  </si>
  <si>
    <t>2029-02-28 00:00:00</t>
  </si>
  <si>
    <t>Z004516</t>
  </si>
  <si>
    <t>22/09/2027</t>
  </si>
  <si>
    <t>1485O043</t>
  </si>
  <si>
    <t>P100914432</t>
  </si>
  <si>
    <t>09/07/2028</t>
  </si>
  <si>
    <t>0704S4013</t>
  </si>
  <si>
    <t>2030-11-30 00:00:00</t>
  </si>
  <si>
    <t>2029-09-30 00:00:00</t>
  </si>
  <si>
    <t>262</t>
  </si>
  <si>
    <t>0654S4018</t>
  </si>
  <si>
    <t>2029-07-29 00:00:00</t>
  </si>
  <si>
    <t>0244J11</t>
  </si>
  <si>
    <t>220270</t>
  </si>
  <si>
    <t>31/07/2027</t>
  </si>
  <si>
    <t/>
  </si>
  <si>
    <t>SERUM</t>
  </si>
  <si>
    <t>0644S4017</t>
  </si>
  <si>
    <t>30/11/2030</t>
  </si>
  <si>
    <t>200034</t>
  </si>
  <si>
    <t>192102</t>
  </si>
  <si>
    <t>432001</t>
  </si>
  <si>
    <t>28/02/2025</t>
  </si>
  <si>
    <t>31/12/2029</t>
  </si>
  <si>
    <t>AB202411048</t>
  </si>
  <si>
    <t>2600761</t>
  </si>
  <si>
    <t>25526</t>
  </si>
  <si>
    <t>20260321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</si>
</sst>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 #,##0.00_-;_-* &quot;-&quot;??_-;_-@_-"/>
    <numFmt numFmtId="164" formatCode="_(* #,##0.00_);_(* \(#,##0.00\);_(* &quot;-&quot;??_);_(@_)"/>
    <numFmt numFmtId="165" formatCode="_(* #,##0_);_(* \(#,##0\);_(* &quot;-&quot;??_);_(@_)"/>
    <numFmt numFmtId="166" formatCode="_ * #,##0.00_ ;_ * \-#,##0.00_ ;_ * &quot;-&quot;??_ ;_ @_ "/>
    <numFmt numFmtId="167" formatCode="_ * #,##0_ ;_ * \-#,##0_ ;_ * &quot;-&quot;??_ ;_ @_ "/>
    <numFmt numFmtId="168" formatCode="dd/mm/yyyy;@"/>
    <numFmt numFmtId="169" formatCode="d/mm/yyyy;@"/>
    <numFmt numFmtId="170" formatCode="0.0%"/>
    <numFmt numFmtId="171" formatCode="#,##0_ ;\-#,##0\ "/>
    <numFmt numFmtId="172" formatCode="#,##0.0"/>
    <numFmt numFmtId="173" formatCode="0.0"/>
    <numFmt numFmtId="174" formatCode="#,##0.0_ ;\-#,##0.0\ "/>
  </numFmts>
  <fonts count="98">
    <font>
      <sz val="11"/>
      <color theme="1"/>
      <name val="Calibri"/>
      <family val="2"/>
      <scheme val="minor"/>
    </font>
    <font>
      <sz val="11"/>
      <color theme="1"/>
      <name val="Calibri"/>
      <family val="2"/>
      <scheme val="minor"/>
    </font>
    <font>
      <sz val="11"/>
      <color theme="1"/>
      <name val="Arial "/>
    </font>
    <font>
      <b/>
      <sz val="14"/>
      <color theme="1"/>
      <name val="Arial "/>
    </font>
    <font>
      <b/>
      <sz val="11"/>
      <color theme="1"/>
      <name val="Arial "/>
    </font>
    <font>
      <b/>
      <sz val="18"/>
      <color rgb="FF0070C0"/>
      <name val="Arial "/>
    </font>
    <font>
      <b/>
      <sz val="18"/>
      <color rgb="FFFF0000"/>
      <name val="Arial "/>
    </font>
    <font>
      <sz val="18"/>
      <color rgb="FFFF0000"/>
      <name val="Arial "/>
    </font>
    <font>
      <b/>
      <sz val="16"/>
      <color theme="3" tint="-0.249977111117893"/>
      <name val="Arial "/>
    </font>
    <font>
      <b/>
      <sz val="9"/>
      <color theme="1"/>
      <name val="Arial "/>
    </font>
    <font>
      <b/>
      <sz val="8"/>
      <name val="Arial "/>
    </font>
    <font>
      <b/>
      <sz val="7"/>
      <name val="Arial "/>
    </font>
    <font>
      <b/>
      <sz val="10"/>
      <name val="Arial "/>
    </font>
    <font>
      <b/>
      <sz val="10"/>
      <color theme="1"/>
      <name val="Arial "/>
    </font>
    <font>
      <sz val="10"/>
      <name val="Arial"/>
      <family val="2"/>
    </font>
    <font>
      <b/>
      <sz val="12"/>
      <name val="Arial "/>
    </font>
    <font>
      <sz val="10"/>
      <name val="Arial "/>
    </font>
    <font>
      <sz val="14"/>
      <name val="Arial "/>
    </font>
    <font>
      <sz val="10"/>
      <color theme="1"/>
      <name val="Arial "/>
    </font>
    <font>
      <b/>
      <sz val="16"/>
      <color theme="1"/>
      <name val="Arial "/>
    </font>
    <font>
      <b/>
      <sz val="16"/>
      <color rgb="FFFF0000"/>
      <name val="Arial "/>
    </font>
    <font>
      <b/>
      <sz val="9"/>
      <color indexed="81"/>
      <name val="Tahoma"/>
      <family val="2"/>
    </font>
    <font>
      <sz val="9"/>
      <color indexed="81"/>
      <name val="Tahoma"/>
      <family val="2"/>
    </font>
    <font>
      <b/>
      <sz val="7"/>
      <color indexed="81"/>
      <name val="Tahoma"/>
      <family val="2"/>
    </font>
    <font>
      <sz val="7"/>
      <color indexed="81"/>
      <name val="Tahoma"/>
      <family val="2"/>
    </font>
    <font>
      <b/>
      <sz val="8"/>
      <color indexed="81"/>
      <name val="Tahoma"/>
      <family val="2"/>
    </font>
    <font>
      <sz val="8"/>
      <color indexed="81"/>
      <name val="Tahoma"/>
      <family val="2"/>
    </font>
    <font>
      <b/>
      <sz val="10"/>
      <color indexed="81"/>
      <name val="Tahoma"/>
      <family val="2"/>
    </font>
    <font>
      <sz val="8"/>
      <name val="Calibri"/>
      <family val="2"/>
      <scheme val="minor"/>
    </font>
    <font>
      <sz val="11"/>
      <color theme="1"/>
      <name val="Arial"/>
      <family val="2"/>
    </font>
    <font>
      <b/>
      <sz val="11"/>
      <color indexed="81"/>
      <name val="Tahoma"/>
      <family val="2"/>
    </font>
    <font>
      <sz val="11"/>
      <color indexed="81"/>
      <name val="Tahoma"/>
      <family val="2"/>
    </font>
    <font>
      <sz val="11"/>
      <color theme="1"/>
      <name val="Nunito "/>
    </font>
    <font>
      <b/>
      <sz val="14"/>
      <color theme="0"/>
      <name val="Nunito "/>
    </font>
    <font>
      <sz val="11"/>
      <color theme="1" tint="0.249977111117893"/>
      <name val="Nunito "/>
    </font>
    <font>
      <b/>
      <sz val="11"/>
      <color theme="1" tint="0.249977111117893"/>
      <name val="Nunito "/>
    </font>
    <font>
      <b/>
      <i/>
      <sz val="11"/>
      <color theme="1" tint="0.249977111117893"/>
      <name val="Nunito "/>
    </font>
    <font>
      <u/>
      <sz val="11"/>
      <color theme="1" tint="0.249977111117893"/>
      <name val="Nunito "/>
    </font>
    <font>
      <b/>
      <sz val="11"/>
      <color theme="0"/>
      <name val="Calibri"/>
      <family val="2"/>
      <scheme val="minor"/>
    </font>
    <font>
      <b/>
      <sz val="11"/>
      <color theme="1" tint="0.34998626667073579"/>
      <name val="Arial"/>
      <family val="2"/>
    </font>
    <font>
      <b/>
      <sz val="9"/>
      <color theme="1" tint="0.34998626667073579"/>
      <name val="Arial "/>
    </font>
    <font>
      <sz val="11"/>
      <color theme="1" tint="0.34998626667073579"/>
      <name val="Arial"/>
      <family val="2"/>
    </font>
    <font>
      <sz val="11"/>
      <color rgb="FF4B4B4B"/>
      <name val="Arial"/>
      <family val="2"/>
    </font>
    <font>
      <sz val="11"/>
      <color theme="0"/>
      <name val="Calibri"/>
      <family val="2"/>
      <scheme val="minor"/>
    </font>
    <font>
      <sz val="11"/>
      <color theme="1" tint="0.34998626667073579"/>
      <name val="Arial "/>
    </font>
    <font>
      <sz val="9"/>
      <color theme="1" tint="0.34998626667073579"/>
      <name val="Arial "/>
    </font>
    <font>
      <b/>
      <sz val="16"/>
      <color rgb="FF49877D"/>
      <name val="Arial Narrow"/>
      <family val="2"/>
    </font>
    <font>
      <sz val="11"/>
      <color theme="1"/>
      <name val="Arial Narrow"/>
      <family val="2"/>
    </font>
    <font>
      <b/>
      <sz val="14"/>
      <color theme="1"/>
      <name val="Arial Narrow"/>
      <family val="2"/>
    </font>
    <font>
      <b/>
      <sz val="11"/>
      <color theme="1"/>
      <name val="Arial Narrow"/>
      <family val="2"/>
    </font>
    <font>
      <b/>
      <sz val="39"/>
      <color rgb="FF73B3A9"/>
      <name val="Arial Narrow"/>
      <family val="2"/>
    </font>
    <font>
      <b/>
      <sz val="18"/>
      <color rgb="FFFF0000"/>
      <name val="Arial Narrow"/>
      <family val="2"/>
    </font>
    <font>
      <sz val="18"/>
      <color rgb="FFFF0000"/>
      <name val="Arial Narrow"/>
      <family val="2"/>
    </font>
    <font>
      <b/>
      <sz val="14"/>
      <color rgb="FF49877D"/>
      <name val="Arial Narrow"/>
      <family val="2"/>
    </font>
    <font>
      <sz val="14"/>
      <name val="Arial Narrow"/>
      <family val="2"/>
    </font>
    <font>
      <sz val="9"/>
      <color theme="1"/>
      <name val="Arial Narrow"/>
      <family val="2"/>
    </font>
    <font>
      <b/>
      <sz val="14"/>
      <color rgb="FFFF0000"/>
      <name val="Arial Narrow"/>
      <family val="2"/>
    </font>
    <font>
      <b/>
      <sz val="16"/>
      <color theme="3" tint="-0.249977111117893"/>
      <name val="Arial Narrow"/>
      <family val="2"/>
    </font>
    <font>
      <b/>
      <sz val="9"/>
      <color theme="1"/>
      <name val="Arial Narrow"/>
      <family val="2"/>
    </font>
    <font>
      <b/>
      <sz val="10"/>
      <color theme="1"/>
      <name val="Arial Narrow"/>
      <family val="2"/>
    </font>
    <font>
      <b/>
      <sz val="9"/>
      <color theme="0" tint="-4.9989318521683403E-2"/>
      <name val="Arial Narrow"/>
      <family val="2"/>
    </font>
    <font>
      <b/>
      <sz val="9"/>
      <name val="Arial Narrow"/>
      <family val="2"/>
    </font>
    <font>
      <b/>
      <sz val="11"/>
      <name val="Arial Narrow"/>
      <family val="2"/>
    </font>
    <font>
      <b/>
      <sz val="20"/>
      <name val="Arial Narrow"/>
      <family val="2"/>
    </font>
    <font>
      <b/>
      <sz val="10"/>
      <name val="Arial Narrow"/>
      <family val="2"/>
    </font>
    <font>
      <sz val="11"/>
      <name val="Arial Narrow"/>
      <family val="2"/>
    </font>
    <font>
      <sz val="9"/>
      <name val="Arial Narrow"/>
      <family val="2"/>
    </font>
    <font>
      <sz val="12"/>
      <name val="Arial Narrow"/>
      <family val="2"/>
    </font>
    <font>
      <b/>
      <sz val="12"/>
      <name val="Arial Narrow"/>
      <family val="2"/>
    </font>
    <font>
      <sz val="10"/>
      <name val="Arial Narrow"/>
      <family val="2"/>
    </font>
    <font>
      <sz val="10"/>
      <color theme="1"/>
      <name val="Arial Narrow"/>
      <family val="2"/>
    </font>
    <font>
      <b/>
      <sz val="12"/>
      <color theme="1"/>
      <name val="Arial Narrow"/>
      <family val="2"/>
    </font>
    <font>
      <b/>
      <sz val="8"/>
      <color theme="1"/>
      <name val="Arial Narrow"/>
      <family val="2"/>
    </font>
    <font>
      <b/>
      <sz val="8"/>
      <name val="Arial Narrow"/>
      <family val="2"/>
    </font>
    <font>
      <b/>
      <sz val="28"/>
      <color theme="0" tint="-4.9989318521683403E-2"/>
      <name val="Arial Narrow"/>
      <family val="2"/>
    </font>
    <font>
      <b/>
      <sz val="36"/>
      <color theme="0" tint="-4.9989318521683403E-2"/>
      <name val="Arial Narrow"/>
      <family val="2"/>
    </font>
    <font>
      <sz val="10"/>
      <color rgb="FF49877D"/>
      <name val="Arial Narrow"/>
      <family val="2"/>
    </font>
    <font>
      <b/>
      <sz val="20"/>
      <color theme="9" tint="-0.249977111117893"/>
      <name val="Arial Narrow"/>
      <family val="2"/>
    </font>
    <font>
      <b/>
      <sz val="22"/>
      <name val="Arial Narrow"/>
      <family val="2"/>
    </font>
    <font>
      <u/>
      <sz val="12"/>
      <name val="Arial Narrow"/>
      <family val="2"/>
    </font>
    <font>
      <b/>
      <sz val="20"/>
      <color theme="1"/>
      <name val="Arial Narrow"/>
      <family val="2"/>
    </font>
    <font>
      <b/>
      <sz val="16"/>
      <color theme="1"/>
      <name val="Arial Narrow"/>
      <family val="2"/>
    </font>
    <font>
      <b/>
      <sz val="9"/>
      <color theme="0"/>
      <name val="Arial Narrow"/>
      <family val="2"/>
    </font>
    <font>
      <sz val="12"/>
      <color theme="1"/>
      <name val="Arial Narrow"/>
      <family val="2"/>
    </font>
    <font>
      <sz val="10"/>
      <color indexed="81"/>
      <name val="Tahoma"/>
      <family val="2"/>
    </font>
    <font>
      <b/>
      <sz val="22"/>
      <color rgb="FFFF0000"/>
      <name val="Arial Narrow"/>
      <family val="2"/>
    </font>
    <font>
      <b/>
      <sz val="16"/>
      <color theme="0" tint="-4.9989318521683403E-2"/>
      <name val="Arial Narrow"/>
      <family val="2"/>
    </font>
    <font>
      <sz val="16"/>
      <color theme="0"/>
      <name val="Nunito "/>
    </font>
    <font>
      <b/>
      <sz val="16"/>
      <color theme="0"/>
      <name val="Nunito "/>
    </font>
    <font>
      <sz val="11"/>
      <name val="Nunito "/>
    </font>
    <font>
      <b/>
      <sz val="11"/>
      <color theme="1"/>
      <name val="Nunito "/>
    </font>
    <font>
      <b/>
      <u/>
      <sz val="11"/>
      <color theme="1"/>
      <name val="Nunito "/>
    </font>
    <font>
      <sz val="11"/>
      <color theme="1"/>
      <name val="Nunito"/>
    </font>
    <font>
      <b/>
      <sz val="12"/>
      <color theme="1" tint="0.249977111117893"/>
      <name val="Nunito "/>
    </font>
    <font>
      <b/>
      <sz val="11"/>
      <name val="Nunito "/>
    </font>
    <font>
      <b/>
      <i/>
      <sz val="11"/>
      <name val="Nunito "/>
    </font>
    <font>
      <b/>
      <sz val="9"/>
      <color rgb="FFFF0000"/>
      <name val="Arial Narrow"/>
      <family val="2"/>
    </font>
    <font>
      <sz val="10"/>
      <color theme="1"/>
      <name val="Arial"/>
      <family val="2"/>
    </font>
  </fonts>
  <fills count="37">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FFCC"/>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E3EBB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35615A"/>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B3"/>
        <bgColor indexed="64"/>
      </patternFill>
    </fill>
    <fill>
      <patternFill patternType="solid">
        <fgColor theme="8" tint="0.79998168889431442"/>
        <bgColor indexed="64"/>
      </patternFill>
    </fill>
    <fill>
      <patternFill patternType="solid">
        <fgColor rgb="FFFFFFC1"/>
        <bgColor indexed="64"/>
      </patternFill>
    </fill>
  </fills>
  <borders count="66">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s>
  <cellStyleXfs count="11">
    <xf numFmtId="0" fontId="0" fillId="0" borderId="0"/>
    <xf numFmtId="164" fontId="1" fillId="0" borderId="0" applyFont="0" applyFill="0" applyBorder="0" applyAlignment="0" applyProtection="0"/>
    <xf numFmtId="166" fontId="14" fillId="0" borderId="0" applyFont="0" applyFill="0" applyBorder="0" applyAlignment="0" applyProtection="0"/>
    <xf numFmtId="0" fontId="14" fillId="0" borderId="0"/>
    <xf numFmtId="9" fontId="1" fillId="0" borderId="0" applyFont="0" applyFill="0" applyBorder="0" applyAlignment="0" applyProtection="0"/>
    <xf numFmtId="164" fontId="1" fillId="0" borderId="0" applyFont="0" applyFill="0" applyBorder="0" applyAlignment="0" applyProtection="0"/>
    <xf numFmtId="0" fontId="29"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962">
    <xf numFmtId="0" fontId="0" fillId="0" borderId="0" xfId="0"/>
    <xf numFmtId="0" fontId="2" fillId="0" borderId="0" xfId="0" applyFont="1" applyAlignment="1">
      <alignment vertical="center" wrapText="1"/>
    </xf>
    <xf numFmtId="0" fontId="2" fillId="0" borderId="0" xfId="0" applyFont="1" applyAlignment="1">
      <alignment vertical="center"/>
    </xf>
    <xf numFmtId="0" fontId="3" fillId="0" borderId="0" xfId="0" applyFont="1" applyAlignment="1">
      <alignment vertical="center"/>
    </xf>
    <xf numFmtId="0" fontId="2" fillId="0" borderId="0" xfId="0" applyFont="1" applyAlignment="1">
      <alignment horizontal="center" vertical="center"/>
    </xf>
    <xf numFmtId="0" fontId="4" fillId="0" borderId="0" xfId="0" applyFont="1" applyAlignment="1">
      <alignment vertical="center"/>
    </xf>
    <xf numFmtId="0" fontId="5" fillId="3" borderId="0" xfId="0" applyFont="1" applyFill="1" applyAlignment="1">
      <alignment vertical="center"/>
    </xf>
    <xf numFmtId="0" fontId="6" fillId="3" borderId="0" xfId="0" applyFont="1" applyFill="1" applyAlignment="1">
      <alignment vertical="center"/>
    </xf>
    <xf numFmtId="0" fontId="7" fillId="3" borderId="0" xfId="0" applyFont="1" applyFill="1" applyAlignment="1">
      <alignment horizontal="center" vertical="center"/>
    </xf>
    <xf numFmtId="0" fontId="7" fillId="3" borderId="0" xfId="0" applyFont="1" applyFill="1" applyAlignment="1">
      <alignment vertical="center"/>
    </xf>
    <xf numFmtId="0" fontId="4" fillId="0" borderId="0" xfId="0" applyFont="1" applyAlignment="1">
      <alignment vertical="center" wrapText="1"/>
    </xf>
    <xf numFmtId="0" fontId="3" fillId="4" borderId="1" xfId="0" applyFont="1" applyFill="1" applyBorder="1" applyAlignment="1" applyProtection="1">
      <alignment horizontal="center" vertical="center" wrapText="1"/>
      <protection locked="0"/>
    </xf>
    <xf numFmtId="0" fontId="3" fillId="4" borderId="1" xfId="0" applyFont="1" applyFill="1" applyBorder="1" applyAlignment="1" applyProtection="1">
      <alignment horizontal="center" vertical="center"/>
      <protection locked="0"/>
    </xf>
    <xf numFmtId="0" fontId="8" fillId="0" borderId="0" xfId="0" applyFont="1" applyAlignment="1">
      <alignment vertical="center"/>
    </xf>
    <xf numFmtId="0" fontId="12" fillId="7" borderId="23" xfId="0" applyFont="1" applyFill="1" applyBorder="1" applyAlignment="1">
      <alignment vertical="center" wrapText="1"/>
    </xf>
    <xf numFmtId="0" fontId="9" fillId="8" borderId="24" xfId="0" applyFont="1" applyFill="1" applyBorder="1" applyAlignment="1">
      <alignment vertical="center" wrapText="1"/>
    </xf>
    <xf numFmtId="0" fontId="2" fillId="8" borderId="25" xfId="0" applyFont="1" applyFill="1" applyBorder="1" applyAlignment="1">
      <alignment vertical="center"/>
    </xf>
    <xf numFmtId="165" fontId="12" fillId="3" borderId="12" xfId="1" applyNumberFormat="1" applyFont="1" applyFill="1" applyBorder="1" applyAlignment="1" applyProtection="1">
      <alignment vertical="center" wrapText="1"/>
      <protection locked="0"/>
    </xf>
    <xf numFmtId="165" fontId="12" fillId="3" borderId="18" xfId="1" applyNumberFormat="1" applyFont="1" applyFill="1" applyBorder="1" applyAlignment="1" applyProtection="1">
      <alignment vertical="center" wrapText="1"/>
      <protection locked="0"/>
    </xf>
    <xf numFmtId="165" fontId="12" fillId="3" borderId="21" xfId="1" applyNumberFormat="1" applyFont="1" applyFill="1" applyBorder="1" applyAlignment="1" applyProtection="1">
      <alignment vertical="center" wrapText="1"/>
      <protection locked="0"/>
    </xf>
    <xf numFmtId="165" fontId="9" fillId="8" borderId="25" xfId="1" applyNumberFormat="1" applyFont="1" applyFill="1" applyBorder="1" applyAlignment="1">
      <alignment vertical="center" wrapText="1"/>
    </xf>
    <xf numFmtId="165" fontId="9" fillId="8" borderId="25" xfId="1" applyNumberFormat="1" applyFont="1" applyFill="1" applyBorder="1" applyAlignment="1">
      <alignment horizontal="center" vertical="center" wrapText="1"/>
    </xf>
    <xf numFmtId="165" fontId="12" fillId="9" borderId="34" xfId="1" applyNumberFormat="1" applyFont="1" applyFill="1" applyBorder="1" applyAlignment="1">
      <alignment vertical="center" wrapText="1"/>
    </xf>
    <xf numFmtId="165" fontId="9" fillId="8" borderId="24" xfId="1" applyNumberFormat="1" applyFont="1" applyFill="1" applyBorder="1" applyAlignment="1">
      <alignment vertical="center" wrapText="1"/>
    </xf>
    <xf numFmtId="165" fontId="9" fillId="8" borderId="2" xfId="1" applyNumberFormat="1" applyFont="1" applyFill="1" applyBorder="1" applyAlignment="1">
      <alignment vertical="center" wrapText="1"/>
    </xf>
    <xf numFmtId="165" fontId="2" fillId="8" borderId="23" xfId="1" applyNumberFormat="1" applyFont="1" applyFill="1" applyBorder="1" applyAlignment="1">
      <alignment vertical="center"/>
    </xf>
    <xf numFmtId="165" fontId="9" fillId="8" borderId="23" xfId="1" applyNumberFormat="1" applyFont="1" applyFill="1" applyBorder="1" applyAlignment="1">
      <alignment vertical="center" wrapText="1"/>
    </xf>
    <xf numFmtId="165" fontId="9" fillId="8" borderId="23" xfId="1" applyNumberFormat="1" applyFont="1" applyFill="1" applyBorder="1" applyAlignment="1">
      <alignment horizontal="center" vertical="center" wrapText="1"/>
    </xf>
    <xf numFmtId="165" fontId="12" fillId="9" borderId="38" xfId="1" applyNumberFormat="1" applyFont="1" applyFill="1" applyBorder="1" applyAlignment="1">
      <alignment vertical="center" wrapText="1"/>
    </xf>
    <xf numFmtId="165" fontId="12" fillId="10" borderId="23" xfId="1" applyNumberFormat="1" applyFont="1" applyFill="1" applyBorder="1" applyAlignment="1">
      <alignment vertical="center" wrapText="1"/>
    </xf>
    <xf numFmtId="165" fontId="12" fillId="10" borderId="23" xfId="1" applyNumberFormat="1" applyFont="1" applyFill="1" applyBorder="1" applyAlignment="1">
      <alignment horizontal="center" vertical="center" wrapText="1"/>
    </xf>
    <xf numFmtId="165" fontId="9" fillId="8" borderId="27" xfId="1" applyNumberFormat="1" applyFont="1" applyFill="1" applyBorder="1" applyAlignment="1">
      <alignment vertical="center" wrapText="1"/>
    </xf>
    <xf numFmtId="165" fontId="2" fillId="8" borderId="39" xfId="1" applyNumberFormat="1" applyFont="1" applyFill="1" applyBorder="1" applyAlignment="1">
      <alignment vertical="center"/>
    </xf>
    <xf numFmtId="165" fontId="12" fillId="11" borderId="23" xfId="1" applyNumberFormat="1" applyFont="1" applyFill="1" applyBorder="1" applyAlignment="1">
      <alignment vertical="center" wrapText="1"/>
    </xf>
    <xf numFmtId="165" fontId="12" fillId="11" borderId="23" xfId="1" applyNumberFormat="1" applyFont="1" applyFill="1" applyBorder="1" applyAlignment="1">
      <alignment horizontal="center" vertical="center" wrapText="1"/>
    </xf>
    <xf numFmtId="0" fontId="12" fillId="3" borderId="12" xfId="1" applyNumberFormat="1" applyFont="1" applyFill="1" applyBorder="1" applyAlignment="1" applyProtection="1">
      <alignment vertical="center" wrapText="1"/>
      <protection locked="0"/>
    </xf>
    <xf numFmtId="0" fontId="12" fillId="3" borderId="18" xfId="1" applyNumberFormat="1" applyFont="1" applyFill="1" applyBorder="1" applyAlignment="1" applyProtection="1">
      <alignment vertical="center" wrapText="1"/>
      <protection locked="0"/>
    </xf>
    <xf numFmtId="165" fontId="9" fillId="8" borderId="30" xfId="1" applyNumberFormat="1" applyFont="1" applyFill="1" applyBorder="1" applyAlignment="1">
      <alignment vertical="center" wrapText="1"/>
    </xf>
    <xf numFmtId="165" fontId="2" fillId="8" borderId="0" xfId="1" applyNumberFormat="1" applyFont="1" applyFill="1" applyBorder="1" applyAlignment="1">
      <alignment vertical="center"/>
    </xf>
    <xf numFmtId="49" fontId="14" fillId="0" borderId="1" xfId="0" applyNumberFormat="1" applyFont="1" applyBorder="1" applyAlignment="1" applyProtection="1">
      <alignment horizontal="center" vertical="center"/>
      <protection locked="0"/>
    </xf>
    <xf numFmtId="165" fontId="9" fillId="8" borderId="39" xfId="1" applyNumberFormat="1" applyFont="1" applyFill="1" applyBorder="1" applyAlignment="1">
      <alignment vertical="center" wrapText="1"/>
    </xf>
    <xf numFmtId="165" fontId="9" fillId="8" borderId="39" xfId="1" applyNumberFormat="1" applyFont="1" applyFill="1" applyBorder="1" applyAlignment="1">
      <alignment horizontal="center" vertical="center" wrapText="1"/>
    </xf>
    <xf numFmtId="165" fontId="12" fillId="9" borderId="47" xfId="1" applyNumberFormat="1" applyFont="1" applyFill="1" applyBorder="1" applyAlignment="1">
      <alignment vertical="center" wrapText="1"/>
    </xf>
    <xf numFmtId="165" fontId="2" fillId="8" borderId="25" xfId="1" applyNumberFormat="1" applyFont="1" applyFill="1" applyBorder="1" applyAlignment="1">
      <alignment vertical="center"/>
    </xf>
    <xf numFmtId="165" fontId="9" fillId="3" borderId="12" xfId="1" applyNumberFormat="1" applyFont="1" applyFill="1" applyBorder="1" applyAlignment="1" applyProtection="1">
      <alignment horizontal="center" vertical="center" wrapText="1"/>
      <protection locked="0"/>
    </xf>
    <xf numFmtId="167" fontId="15" fillId="9" borderId="12" xfId="2" applyNumberFormat="1" applyFont="1" applyFill="1" applyBorder="1" applyAlignment="1" applyProtection="1">
      <alignment horizontal="center" vertical="center" wrapText="1"/>
    </xf>
    <xf numFmtId="165" fontId="2" fillId="0" borderId="11" xfId="1" applyNumberFormat="1" applyFont="1" applyBorder="1" applyAlignment="1" applyProtection="1">
      <alignment horizontal="center" vertical="center"/>
      <protection locked="0"/>
    </xf>
    <xf numFmtId="165" fontId="2" fillId="0" borderId="12" xfId="1" applyNumberFormat="1" applyFont="1" applyBorder="1" applyAlignment="1" applyProtection="1">
      <alignment horizontal="center" vertical="center"/>
      <protection locked="0"/>
    </xf>
    <xf numFmtId="165" fontId="2" fillId="0" borderId="48" xfId="1" applyNumberFormat="1" applyFont="1" applyBorder="1" applyAlignment="1" applyProtection="1">
      <alignment horizontal="center" vertical="center"/>
      <protection locked="0"/>
    </xf>
    <xf numFmtId="165" fontId="9" fillId="3" borderId="18" xfId="1" applyNumberFormat="1" applyFont="1" applyFill="1" applyBorder="1" applyAlignment="1" applyProtection="1">
      <alignment horizontal="center" vertical="center" wrapText="1"/>
      <protection locked="0"/>
    </xf>
    <xf numFmtId="167" fontId="15" fillId="9" borderId="18" xfId="2" applyNumberFormat="1" applyFont="1" applyFill="1" applyBorder="1" applyAlignment="1" applyProtection="1">
      <alignment horizontal="center" vertical="center" wrapText="1"/>
    </xf>
    <xf numFmtId="165" fontId="2" fillId="0" borderId="17" xfId="1" applyNumberFormat="1" applyFont="1" applyBorder="1" applyAlignment="1" applyProtection="1">
      <alignment horizontal="center" vertical="center"/>
      <protection locked="0"/>
    </xf>
    <xf numFmtId="165" fontId="2" fillId="0" borderId="18" xfId="1" applyNumberFormat="1" applyFont="1" applyBorder="1" applyAlignment="1" applyProtection="1">
      <alignment horizontal="center" vertical="center"/>
      <protection locked="0"/>
    </xf>
    <xf numFmtId="165" fontId="2" fillId="0" borderId="8" xfId="1" applyNumberFormat="1" applyFont="1" applyBorder="1" applyAlignment="1" applyProtection="1">
      <alignment horizontal="center" vertical="center"/>
      <protection locked="0"/>
    </xf>
    <xf numFmtId="165" fontId="12" fillId="3" borderId="7" xfId="1" applyNumberFormat="1" applyFont="1" applyFill="1" applyBorder="1" applyAlignment="1" applyProtection="1">
      <alignment vertical="center" wrapText="1"/>
      <protection locked="0"/>
    </xf>
    <xf numFmtId="165" fontId="9" fillId="3" borderId="8" xfId="1" applyNumberFormat="1" applyFont="1" applyFill="1" applyBorder="1" applyAlignment="1" applyProtection="1">
      <alignment horizontal="center" vertical="center" wrapText="1"/>
      <protection locked="0"/>
    </xf>
    <xf numFmtId="165" fontId="9" fillId="3" borderId="21" xfId="1" applyNumberFormat="1" applyFont="1" applyFill="1" applyBorder="1" applyAlignment="1" applyProtection="1">
      <alignment horizontal="center" vertical="center" wrapText="1"/>
      <protection locked="0"/>
    </xf>
    <xf numFmtId="165" fontId="9" fillId="3" borderId="49" xfId="1" applyNumberFormat="1" applyFont="1" applyFill="1" applyBorder="1" applyAlignment="1" applyProtection="1">
      <alignment horizontal="center" vertical="center" wrapText="1"/>
      <protection locked="0"/>
    </xf>
    <xf numFmtId="167" fontId="15" fillId="9" borderId="21" xfId="2" applyNumberFormat="1" applyFont="1" applyFill="1" applyBorder="1" applyAlignment="1" applyProtection="1">
      <alignment horizontal="center" vertical="center" wrapText="1"/>
    </xf>
    <xf numFmtId="165" fontId="2" fillId="0" borderId="20" xfId="1" applyNumberFormat="1" applyFont="1" applyBorder="1" applyAlignment="1" applyProtection="1">
      <alignment horizontal="center" vertical="center"/>
      <protection locked="0"/>
    </xf>
    <xf numFmtId="165" fontId="2" fillId="0" borderId="21" xfId="1" applyNumberFormat="1" applyFont="1" applyBorder="1" applyAlignment="1" applyProtection="1">
      <alignment horizontal="center" vertical="center"/>
      <protection locked="0"/>
    </xf>
    <xf numFmtId="165" fontId="2" fillId="0" borderId="49" xfId="1" applyNumberFormat="1" applyFont="1" applyBorder="1" applyAlignment="1" applyProtection="1">
      <alignment horizontal="center" vertical="center"/>
      <protection locked="0"/>
    </xf>
    <xf numFmtId="0" fontId="16" fillId="0" borderId="0" xfId="0" applyFont="1" applyAlignment="1">
      <alignment horizontal="left" vertical="center" wrapText="1"/>
    </xf>
    <xf numFmtId="0" fontId="16" fillId="0" borderId="0" xfId="0" applyFont="1" applyAlignment="1">
      <alignment horizontal="right" vertical="center" wrapText="1"/>
    </xf>
    <xf numFmtId="0" fontId="16" fillId="0" borderId="0" xfId="0" applyFont="1" applyAlignment="1">
      <alignment horizontal="right" vertical="center"/>
    </xf>
    <xf numFmtId="0" fontId="16" fillId="0" borderId="0" xfId="0" applyFont="1" applyAlignment="1">
      <alignment horizontal="center" vertical="center"/>
    </xf>
    <xf numFmtId="0" fontId="12" fillId="0" borderId="0" xfId="0" applyFont="1" applyAlignment="1">
      <alignment horizontal="left" vertical="center"/>
    </xf>
    <xf numFmtId="165" fontId="2" fillId="0" borderId="0" xfId="0" applyNumberFormat="1" applyFont="1" applyAlignment="1">
      <alignment horizontal="center" vertical="center"/>
    </xf>
    <xf numFmtId="165" fontId="16" fillId="0" borderId="53" xfId="1" applyNumberFormat="1" applyFont="1" applyBorder="1" applyAlignment="1" applyProtection="1">
      <alignment horizontal="right" vertical="center"/>
      <protection locked="0"/>
    </xf>
    <xf numFmtId="165" fontId="18" fillId="8" borderId="18" xfId="1" applyNumberFormat="1" applyFont="1" applyFill="1" applyBorder="1" applyAlignment="1" applyProtection="1">
      <alignment horizontal="center" vertical="center"/>
    </xf>
    <xf numFmtId="165" fontId="12" fillId="10" borderId="0" xfId="1" applyNumberFormat="1" applyFont="1" applyFill="1" applyBorder="1" applyAlignment="1">
      <alignment vertical="center" wrapText="1"/>
    </xf>
    <xf numFmtId="165" fontId="4" fillId="8" borderId="30" xfId="1" applyNumberFormat="1" applyFont="1" applyFill="1" applyBorder="1" applyAlignment="1" applyProtection="1">
      <alignment horizontal="center" vertical="center"/>
      <protection locked="0"/>
    </xf>
    <xf numFmtId="165" fontId="4" fillId="8" borderId="0" xfId="1" applyNumberFormat="1" applyFont="1" applyFill="1" applyBorder="1" applyAlignment="1" applyProtection="1">
      <alignment horizontal="center" vertical="center"/>
      <protection locked="0"/>
    </xf>
    <xf numFmtId="165" fontId="16" fillId="0" borderId="12" xfId="1" applyNumberFormat="1" applyFont="1" applyBorder="1" applyAlignment="1" applyProtection="1">
      <alignment horizontal="right" vertical="center"/>
      <protection locked="0"/>
    </xf>
    <xf numFmtId="165" fontId="16" fillId="0" borderId="18" xfId="1" applyNumberFormat="1" applyFont="1" applyBorder="1" applyAlignment="1" applyProtection="1">
      <alignment horizontal="right" vertical="center"/>
      <protection locked="0"/>
    </xf>
    <xf numFmtId="165" fontId="16" fillId="0" borderId="21" xfId="1" applyNumberFormat="1" applyFont="1" applyBorder="1" applyAlignment="1" applyProtection="1">
      <alignment horizontal="right" vertical="center"/>
      <protection locked="0"/>
    </xf>
    <xf numFmtId="165" fontId="12" fillId="11" borderId="0" xfId="1" applyNumberFormat="1" applyFont="1" applyFill="1" applyBorder="1" applyAlignment="1">
      <alignment vertical="center" wrapText="1"/>
    </xf>
    <xf numFmtId="0" fontId="19" fillId="0" borderId="0" xfId="0" applyFont="1" applyAlignment="1">
      <alignment vertical="center"/>
    </xf>
    <xf numFmtId="165" fontId="16" fillId="0" borderId="12" xfId="1" applyNumberFormat="1" applyFont="1" applyBorder="1" applyAlignment="1" applyProtection="1">
      <alignment horizontal="right" vertical="center"/>
    </xf>
    <xf numFmtId="165" fontId="16" fillId="0" borderId="11" xfId="1" applyNumberFormat="1" applyFont="1" applyBorder="1" applyAlignment="1" applyProtection="1">
      <alignment horizontal="right" vertical="center"/>
    </xf>
    <xf numFmtId="165" fontId="16" fillId="0" borderId="18" xfId="1" applyNumberFormat="1" applyFont="1" applyBorder="1" applyAlignment="1" applyProtection="1">
      <alignment horizontal="right" vertical="center"/>
    </xf>
    <xf numFmtId="165" fontId="16" fillId="0" borderId="17" xfId="1" applyNumberFormat="1" applyFont="1" applyBorder="1" applyAlignment="1" applyProtection="1">
      <alignment horizontal="right" vertical="center"/>
    </xf>
    <xf numFmtId="165" fontId="16" fillId="0" borderId="21" xfId="1" applyNumberFormat="1" applyFont="1" applyBorder="1" applyAlignment="1" applyProtection="1">
      <alignment horizontal="right" vertical="center" wrapText="1"/>
    </xf>
    <xf numFmtId="165" fontId="16" fillId="0" borderId="21" xfId="1" applyNumberFormat="1" applyFont="1" applyBorder="1" applyAlignment="1" applyProtection="1">
      <alignment horizontal="right" vertical="center"/>
    </xf>
    <xf numFmtId="165" fontId="16" fillId="0" borderId="20" xfId="1" applyNumberFormat="1" applyFont="1" applyBorder="1" applyAlignment="1" applyProtection="1">
      <alignment horizontal="right" vertical="center" wrapText="1"/>
    </xf>
    <xf numFmtId="165" fontId="12" fillId="10" borderId="38" xfId="1" applyNumberFormat="1" applyFont="1" applyFill="1" applyBorder="1" applyAlignment="1">
      <alignment vertical="center" wrapText="1"/>
    </xf>
    <xf numFmtId="165" fontId="13" fillId="10" borderId="23" xfId="1" applyNumberFormat="1" applyFont="1" applyFill="1" applyBorder="1" applyAlignment="1">
      <alignment horizontal="center" vertical="center"/>
    </xf>
    <xf numFmtId="165" fontId="4" fillId="8" borderId="30" xfId="1" applyNumberFormat="1" applyFont="1" applyFill="1" applyBorder="1" applyAlignment="1">
      <alignment horizontal="center" vertical="center"/>
    </xf>
    <xf numFmtId="165" fontId="4" fillId="8" borderId="0" xfId="1" applyNumberFormat="1" applyFont="1" applyFill="1" applyBorder="1" applyAlignment="1">
      <alignment horizontal="center" vertical="center"/>
    </xf>
    <xf numFmtId="165" fontId="4" fillId="8" borderId="0" xfId="1" applyNumberFormat="1" applyFont="1" applyFill="1" applyBorder="1" applyAlignment="1" applyProtection="1">
      <alignment horizontal="center" vertical="center"/>
    </xf>
    <xf numFmtId="165" fontId="16" fillId="0" borderId="53" xfId="1" applyNumberFormat="1" applyFont="1" applyBorder="1" applyAlignment="1" applyProtection="1">
      <alignment horizontal="right" vertical="center" wrapText="1"/>
    </xf>
    <xf numFmtId="165" fontId="16" fillId="0" borderId="53" xfId="1" applyNumberFormat="1" applyFont="1" applyBorder="1" applyAlignment="1" applyProtection="1">
      <alignment horizontal="right" vertical="center"/>
    </xf>
    <xf numFmtId="165" fontId="16" fillId="0" borderId="11" xfId="1" applyNumberFormat="1" applyFont="1" applyBorder="1" applyAlignment="1" applyProtection="1">
      <alignment horizontal="right" vertical="center" wrapText="1"/>
    </xf>
    <xf numFmtId="165" fontId="16" fillId="0" borderId="12" xfId="1" applyNumberFormat="1" applyFont="1" applyBorder="1" applyAlignment="1" applyProtection="1">
      <alignment horizontal="right" vertical="center" wrapText="1"/>
    </xf>
    <xf numFmtId="165" fontId="16" fillId="0" borderId="18" xfId="1" applyNumberFormat="1" applyFont="1" applyBorder="1" applyAlignment="1" applyProtection="1">
      <alignment horizontal="right" vertical="center" wrapText="1"/>
    </xf>
    <xf numFmtId="165" fontId="16" fillId="0" borderId="17" xfId="1" applyNumberFormat="1" applyFont="1" applyBorder="1" applyAlignment="1" applyProtection="1">
      <alignment horizontal="right" vertical="center" wrapText="1"/>
    </xf>
    <xf numFmtId="165" fontId="16" fillId="0" borderId="17" xfId="1" applyNumberFormat="1" applyFont="1" applyFill="1" applyBorder="1" applyAlignment="1" applyProtection="1">
      <alignment horizontal="right" vertical="center" wrapText="1"/>
    </xf>
    <xf numFmtId="165" fontId="16" fillId="0" borderId="18" xfId="1" applyNumberFormat="1" applyFont="1" applyFill="1" applyBorder="1" applyAlignment="1" applyProtection="1">
      <alignment horizontal="right" vertical="center" wrapText="1"/>
    </xf>
    <xf numFmtId="165" fontId="16" fillId="0" borderId="7" xfId="1" applyNumberFormat="1" applyFont="1" applyBorder="1" applyAlignment="1" applyProtection="1">
      <alignment horizontal="right" vertical="center" wrapText="1"/>
    </xf>
    <xf numFmtId="165" fontId="16" fillId="0" borderId="7" xfId="1" applyNumberFormat="1" applyFont="1" applyBorder="1" applyAlignment="1" applyProtection="1">
      <alignment horizontal="right" vertical="center"/>
    </xf>
    <xf numFmtId="165" fontId="12" fillId="11" borderId="38" xfId="1" applyNumberFormat="1" applyFont="1" applyFill="1" applyBorder="1" applyAlignment="1" applyProtection="1">
      <alignment vertical="center" wrapText="1"/>
    </xf>
    <xf numFmtId="165" fontId="12" fillId="11" borderId="23" xfId="1" applyNumberFormat="1" applyFont="1" applyFill="1" applyBorder="1" applyAlignment="1" applyProtection="1">
      <alignment vertical="center" wrapText="1"/>
    </xf>
    <xf numFmtId="165" fontId="13" fillId="11" borderId="23" xfId="1" applyNumberFormat="1" applyFont="1" applyFill="1" applyBorder="1" applyAlignment="1" applyProtection="1">
      <alignment horizontal="center" vertical="center"/>
    </xf>
    <xf numFmtId="165" fontId="12" fillId="8" borderId="14" xfId="1" applyNumberFormat="1" applyFont="1" applyFill="1" applyBorder="1" applyAlignment="1" applyProtection="1">
      <alignment vertical="center" wrapText="1"/>
    </xf>
    <xf numFmtId="165" fontId="12" fillId="9" borderId="35" xfId="1" applyNumberFormat="1" applyFont="1" applyFill="1" applyBorder="1" applyAlignment="1" applyProtection="1">
      <alignment vertical="center" wrapText="1"/>
    </xf>
    <xf numFmtId="165" fontId="9" fillId="8" borderId="38" xfId="1" applyNumberFormat="1" applyFont="1" applyFill="1" applyBorder="1" applyAlignment="1" applyProtection="1">
      <alignment vertical="center" wrapText="1"/>
    </xf>
    <xf numFmtId="165" fontId="13" fillId="8" borderId="35" xfId="1" applyNumberFormat="1" applyFont="1" applyFill="1" applyBorder="1" applyAlignment="1" applyProtection="1">
      <alignment vertical="center"/>
    </xf>
    <xf numFmtId="165" fontId="12" fillId="10" borderId="23" xfId="1" applyNumberFormat="1" applyFont="1" applyFill="1" applyBorder="1" applyAlignment="1" applyProtection="1">
      <alignment vertical="center" wrapText="1"/>
    </xf>
    <xf numFmtId="165" fontId="12" fillId="10" borderId="23" xfId="1" applyNumberFormat="1" applyFont="1" applyFill="1" applyBorder="1" applyAlignment="1" applyProtection="1">
      <alignment horizontal="center" vertical="center" wrapText="1"/>
    </xf>
    <xf numFmtId="165" fontId="12" fillId="11" borderId="23" xfId="1" applyNumberFormat="1" applyFont="1" applyFill="1" applyBorder="1" applyAlignment="1" applyProtection="1">
      <alignment horizontal="center" vertical="center" wrapText="1"/>
    </xf>
    <xf numFmtId="165" fontId="9" fillId="8" borderId="47" xfId="1" applyNumberFormat="1" applyFont="1" applyFill="1" applyBorder="1" applyAlignment="1" applyProtection="1">
      <alignment vertical="center" wrapText="1"/>
    </xf>
    <xf numFmtId="165" fontId="13" fillId="8" borderId="28" xfId="1" applyNumberFormat="1" applyFont="1" applyFill="1" applyBorder="1" applyAlignment="1" applyProtection="1">
      <alignment vertical="center"/>
    </xf>
    <xf numFmtId="165" fontId="12" fillId="9" borderId="28" xfId="1" applyNumberFormat="1" applyFont="1" applyFill="1" applyBorder="1" applyAlignment="1" applyProtection="1">
      <alignment vertical="center" wrapText="1"/>
    </xf>
    <xf numFmtId="165" fontId="12" fillId="10" borderId="14" xfId="1" applyNumberFormat="1" applyFont="1" applyFill="1" applyBorder="1" applyAlignment="1" applyProtection="1">
      <alignment vertical="center" wrapText="1"/>
    </xf>
    <xf numFmtId="165" fontId="12" fillId="11" borderId="14" xfId="1" applyNumberFormat="1" applyFont="1" applyFill="1" applyBorder="1" applyAlignment="1" applyProtection="1">
      <alignment vertical="center" wrapText="1"/>
    </xf>
    <xf numFmtId="0" fontId="8" fillId="0" borderId="0" xfId="0" applyFont="1" applyAlignment="1">
      <alignment horizontal="left" vertical="center"/>
    </xf>
    <xf numFmtId="168" fontId="12" fillId="3" borderId="0" xfId="1" applyNumberFormat="1" applyFont="1" applyFill="1" applyBorder="1" applyAlignment="1" applyProtection="1">
      <alignment vertical="center" wrapText="1"/>
      <protection locked="0"/>
    </xf>
    <xf numFmtId="169" fontId="9" fillId="8" borderId="0" xfId="1" applyNumberFormat="1" applyFont="1" applyFill="1" applyBorder="1" applyAlignment="1">
      <alignment vertical="center" wrapText="1"/>
    </xf>
    <xf numFmtId="14" fontId="14" fillId="0" borderId="0" xfId="0" applyNumberFormat="1" applyFont="1" applyProtection="1">
      <protection locked="0"/>
    </xf>
    <xf numFmtId="169" fontId="12" fillId="11" borderId="0" xfId="1" applyNumberFormat="1" applyFont="1" applyFill="1" applyBorder="1" applyAlignment="1">
      <alignment horizontal="center" vertical="center" wrapText="1"/>
    </xf>
    <xf numFmtId="14" fontId="14" fillId="0" borderId="0" xfId="0" applyNumberFormat="1" applyFont="1" applyAlignment="1" applyProtection="1">
      <alignment horizontal="center" vertical="center"/>
      <protection locked="0"/>
    </xf>
    <xf numFmtId="0" fontId="17" fillId="13" borderId="0" xfId="0" applyFont="1" applyFill="1" applyAlignment="1" applyProtection="1">
      <alignment horizontal="center" vertical="center" wrapText="1"/>
      <protection locked="0"/>
    </xf>
    <xf numFmtId="0" fontId="8" fillId="0" borderId="39" xfId="0" applyFont="1" applyBorder="1" applyAlignment="1">
      <alignment horizontal="center" vertical="center"/>
    </xf>
    <xf numFmtId="168" fontId="12" fillId="3" borderId="0" xfId="1" applyNumberFormat="1" applyFont="1" applyFill="1" applyBorder="1" applyAlignment="1" applyProtection="1">
      <alignment vertical="center" wrapText="1"/>
    </xf>
    <xf numFmtId="165" fontId="12" fillId="3" borderId="48" xfId="1" applyNumberFormat="1" applyFont="1" applyFill="1" applyBorder="1" applyAlignment="1" applyProtection="1">
      <alignment vertical="center" wrapText="1"/>
      <protection locked="0"/>
    </xf>
    <xf numFmtId="165" fontId="12" fillId="3" borderId="8" xfId="1" applyNumberFormat="1" applyFont="1" applyFill="1" applyBorder="1" applyAlignment="1" applyProtection="1">
      <alignment vertical="center" wrapText="1"/>
      <protection locked="0"/>
    </xf>
    <xf numFmtId="165" fontId="12" fillId="3" borderId="49" xfId="1" applyNumberFormat="1" applyFont="1" applyFill="1" applyBorder="1" applyAlignment="1" applyProtection="1">
      <alignment vertical="center" wrapText="1"/>
      <protection locked="0"/>
    </xf>
    <xf numFmtId="0" fontId="12" fillId="7" borderId="18" xfId="0" applyFont="1" applyFill="1" applyBorder="1" applyAlignment="1">
      <alignment vertical="center" wrapText="1"/>
    </xf>
    <xf numFmtId="168" fontId="12" fillId="3" borderId="18" xfId="1" applyNumberFormat="1" applyFont="1" applyFill="1" applyBorder="1" applyAlignment="1" applyProtection="1">
      <alignment vertical="center" wrapText="1"/>
      <protection locked="0"/>
    </xf>
    <xf numFmtId="169" fontId="9" fillId="8" borderId="18" xfId="1" applyNumberFormat="1" applyFont="1" applyFill="1" applyBorder="1" applyAlignment="1">
      <alignment vertical="center" wrapText="1"/>
    </xf>
    <xf numFmtId="169" fontId="12" fillId="10" borderId="18" xfId="1" applyNumberFormat="1" applyFont="1" applyFill="1" applyBorder="1" applyAlignment="1">
      <alignment horizontal="center" vertical="center" wrapText="1"/>
    </xf>
    <xf numFmtId="169" fontId="12" fillId="10" borderId="18" xfId="1" applyNumberFormat="1" applyFont="1" applyFill="1" applyBorder="1" applyAlignment="1" applyProtection="1">
      <alignment horizontal="center" vertical="center" wrapText="1"/>
    </xf>
    <xf numFmtId="14" fontId="14" fillId="0" borderId="18" xfId="0" applyNumberFormat="1" applyFont="1" applyBorder="1" applyProtection="1">
      <protection locked="0"/>
    </xf>
    <xf numFmtId="169" fontId="9" fillId="8" borderId="8" xfId="1" applyNumberFormat="1" applyFont="1" applyFill="1" applyBorder="1" applyAlignment="1">
      <alignment vertical="center" wrapText="1"/>
    </xf>
    <xf numFmtId="169" fontId="12" fillId="11" borderId="25" xfId="1" applyNumberFormat="1" applyFont="1" applyFill="1" applyBorder="1" applyAlignment="1">
      <alignment horizontal="center" vertical="center" wrapText="1"/>
    </xf>
    <xf numFmtId="168" fontId="12" fillId="3" borderId="48" xfId="1" applyNumberFormat="1" applyFont="1" applyFill="1" applyBorder="1" applyAlignment="1" applyProtection="1">
      <alignment vertical="center" wrapText="1"/>
      <protection locked="0"/>
    </xf>
    <xf numFmtId="168" fontId="12" fillId="3" borderId="8" xfId="1" applyNumberFormat="1" applyFont="1" applyFill="1" applyBorder="1" applyAlignment="1" applyProtection="1">
      <alignment vertical="center" wrapText="1"/>
      <protection locked="0"/>
    </xf>
    <xf numFmtId="168" fontId="12" fillId="3" borderId="49" xfId="1" applyNumberFormat="1" applyFont="1" applyFill="1" applyBorder="1" applyAlignment="1" applyProtection="1">
      <alignment vertical="center" wrapText="1"/>
      <protection locked="0"/>
    </xf>
    <xf numFmtId="169" fontId="9" fillId="8" borderId="23" xfId="1" applyNumberFormat="1" applyFont="1" applyFill="1" applyBorder="1" applyAlignment="1">
      <alignment vertical="center" wrapText="1"/>
    </xf>
    <xf numFmtId="14" fontId="14" fillId="0" borderId="2" xfId="0" applyNumberFormat="1" applyFont="1" applyBorder="1" applyProtection="1">
      <protection locked="0"/>
    </xf>
    <xf numFmtId="14" fontId="14" fillId="0" borderId="2" xfId="0" applyNumberFormat="1" applyFont="1" applyBorder="1" applyAlignment="1" applyProtection="1">
      <alignment horizontal="center" vertical="center"/>
      <protection locked="0"/>
    </xf>
    <xf numFmtId="169" fontId="9" fillId="8" borderId="39" xfId="1" applyNumberFormat="1" applyFont="1" applyFill="1" applyBorder="1" applyAlignment="1">
      <alignment vertical="center" wrapText="1"/>
    </xf>
    <xf numFmtId="168" fontId="12" fillId="3" borderId="5" xfId="1" applyNumberFormat="1" applyFont="1" applyFill="1" applyBorder="1" applyAlignment="1" applyProtection="1">
      <alignment vertical="center" wrapText="1"/>
      <protection locked="0"/>
    </xf>
    <xf numFmtId="169" fontId="12" fillId="11" borderId="18" xfId="1" applyNumberFormat="1" applyFont="1" applyFill="1" applyBorder="1" applyAlignment="1">
      <alignment horizontal="center" vertical="center" wrapText="1"/>
    </xf>
    <xf numFmtId="0" fontId="17" fillId="3" borderId="0" xfId="0" applyFont="1" applyFill="1" applyAlignment="1" applyProtection="1">
      <alignment horizontal="center" vertical="center" wrapText="1"/>
      <protection locked="0"/>
    </xf>
    <xf numFmtId="0" fontId="2" fillId="0" borderId="18" xfId="0" applyFont="1" applyBorder="1" applyAlignment="1">
      <alignment horizontal="center" vertical="center"/>
    </xf>
    <xf numFmtId="0" fontId="8" fillId="0" borderId="0" xfId="0" applyFont="1" applyAlignment="1">
      <alignment horizontal="center" vertical="center"/>
    </xf>
    <xf numFmtId="0" fontId="12" fillId="15" borderId="18" xfId="0" applyFont="1" applyFill="1" applyBorder="1" applyAlignment="1">
      <alignment horizontal="center" vertical="center" wrapText="1"/>
    </xf>
    <xf numFmtId="168" fontId="12" fillId="3" borderId="18" xfId="1" applyNumberFormat="1" applyFont="1" applyFill="1" applyBorder="1" applyAlignment="1" applyProtection="1">
      <alignment horizontal="center" vertical="center" wrapText="1"/>
    </xf>
    <xf numFmtId="169" fontId="9" fillId="8" borderId="18" xfId="1" applyNumberFormat="1" applyFont="1" applyFill="1" applyBorder="1" applyAlignment="1" applyProtection="1">
      <alignment horizontal="center" vertical="center" wrapText="1"/>
    </xf>
    <xf numFmtId="14" fontId="14" fillId="0" borderId="18" xfId="0" applyNumberFormat="1" applyFont="1" applyBorder="1" applyAlignment="1">
      <alignment horizontal="center" vertical="center"/>
    </xf>
    <xf numFmtId="169" fontId="9" fillId="8" borderId="18" xfId="1" applyNumberFormat="1" applyFont="1" applyFill="1" applyBorder="1" applyAlignment="1">
      <alignment horizontal="center" vertical="center" wrapText="1"/>
    </xf>
    <xf numFmtId="165" fontId="9" fillId="3" borderId="11" xfId="1" applyNumberFormat="1" applyFont="1" applyFill="1" applyBorder="1" applyAlignment="1" applyProtection="1">
      <alignment horizontal="center" vertical="center" wrapText="1"/>
    </xf>
    <xf numFmtId="165" fontId="9" fillId="3" borderId="17" xfId="1" applyNumberFormat="1" applyFont="1" applyFill="1" applyBorder="1" applyAlignment="1" applyProtection="1">
      <alignment horizontal="center" vertical="center" wrapText="1"/>
    </xf>
    <xf numFmtId="165" fontId="9" fillId="3" borderId="20" xfId="1" applyNumberFormat="1" applyFont="1" applyFill="1" applyBorder="1" applyAlignment="1" applyProtection="1">
      <alignment horizontal="center" vertical="center" wrapText="1"/>
    </xf>
    <xf numFmtId="165" fontId="16" fillId="0" borderId="51" xfId="1" applyNumberFormat="1" applyFont="1" applyBorder="1" applyAlignment="1" applyProtection="1">
      <alignment horizontal="right" vertical="center"/>
    </xf>
    <xf numFmtId="165" fontId="12" fillId="10" borderId="18" xfId="1" applyNumberFormat="1" applyFont="1" applyFill="1" applyBorder="1" applyAlignment="1" applyProtection="1">
      <alignment vertical="center" wrapText="1"/>
    </xf>
    <xf numFmtId="165" fontId="12" fillId="11" borderId="18" xfId="1" applyNumberFormat="1" applyFont="1" applyFill="1" applyBorder="1" applyAlignment="1" applyProtection="1">
      <alignment vertical="center" wrapText="1"/>
    </xf>
    <xf numFmtId="165" fontId="13" fillId="11" borderId="18" xfId="1" applyNumberFormat="1" applyFont="1" applyFill="1" applyBorder="1" applyAlignment="1" applyProtection="1">
      <alignment horizontal="center" vertical="center"/>
    </xf>
    <xf numFmtId="165" fontId="2" fillId="0" borderId="0" xfId="0" applyNumberFormat="1" applyFont="1" applyAlignment="1">
      <alignment vertical="center"/>
    </xf>
    <xf numFmtId="170" fontId="2" fillId="0" borderId="18" xfId="4" applyNumberFormat="1" applyFont="1" applyBorder="1" applyAlignment="1">
      <alignment vertical="center"/>
    </xf>
    <xf numFmtId="0" fontId="9" fillId="0" borderId="0" xfId="0" applyFont="1" applyAlignment="1">
      <alignment horizontal="center" vertical="center" wrapText="1"/>
    </xf>
    <xf numFmtId="0" fontId="12" fillId="0" borderId="0" xfId="0" applyFont="1" applyAlignment="1">
      <alignment vertical="center" wrapText="1"/>
    </xf>
    <xf numFmtId="0" fontId="0" fillId="5" borderId="0" xfId="0" applyFill="1"/>
    <xf numFmtId="0" fontId="0" fillId="0" borderId="0" xfId="0" applyAlignment="1">
      <alignment wrapText="1"/>
    </xf>
    <xf numFmtId="0" fontId="2" fillId="3" borderId="0" xfId="0" applyFont="1" applyFill="1" applyAlignment="1">
      <alignment horizontal="center" vertical="center"/>
    </xf>
    <xf numFmtId="0" fontId="19" fillId="3" borderId="0" xfId="0" applyFont="1" applyFill="1" applyAlignment="1">
      <alignment vertical="center"/>
    </xf>
    <xf numFmtId="165" fontId="13" fillId="8" borderId="36" xfId="1" applyNumberFormat="1" applyFont="1" applyFill="1" applyBorder="1" applyAlignment="1" applyProtection="1">
      <alignment horizontal="center" vertical="center"/>
    </xf>
    <xf numFmtId="165" fontId="16" fillId="0" borderId="52" xfId="1" applyNumberFormat="1" applyFont="1" applyBorder="1" applyAlignment="1" applyProtection="1">
      <alignment horizontal="right" vertical="center"/>
      <protection locked="0"/>
    </xf>
    <xf numFmtId="165" fontId="16" fillId="0" borderId="48" xfId="1" applyNumberFormat="1" applyFont="1" applyBorder="1" applyAlignment="1" applyProtection="1">
      <alignment horizontal="right" vertical="center"/>
      <protection locked="0"/>
    </xf>
    <xf numFmtId="165" fontId="16" fillId="0" borderId="8" xfId="1" applyNumberFormat="1" applyFont="1" applyBorder="1" applyAlignment="1" applyProtection="1">
      <alignment horizontal="right" vertical="center"/>
      <protection locked="0"/>
    </xf>
    <xf numFmtId="165" fontId="16" fillId="0" borderId="49" xfId="1" applyNumberFormat="1" applyFont="1" applyBorder="1" applyAlignment="1" applyProtection="1">
      <alignment horizontal="right" vertical="center"/>
      <protection locked="0"/>
    </xf>
    <xf numFmtId="165" fontId="12" fillId="10" borderId="18" xfId="1" applyNumberFormat="1" applyFont="1" applyFill="1" applyBorder="1" applyAlignment="1">
      <alignment vertical="center" wrapText="1"/>
    </xf>
    <xf numFmtId="165" fontId="12" fillId="11" borderId="18" xfId="1" applyNumberFormat="1" applyFont="1" applyFill="1" applyBorder="1" applyAlignment="1">
      <alignment vertical="center" wrapText="1"/>
    </xf>
    <xf numFmtId="0" fontId="4" fillId="2" borderId="40" xfId="0" applyFont="1" applyFill="1" applyBorder="1" applyAlignment="1">
      <alignment vertical="center"/>
    </xf>
    <xf numFmtId="167" fontId="12" fillId="9" borderId="18" xfId="2" applyNumberFormat="1" applyFont="1" applyFill="1" applyBorder="1" applyAlignment="1" applyProtection="1">
      <alignment horizontal="center" vertical="center" wrapText="1"/>
    </xf>
    <xf numFmtId="165" fontId="16" fillId="4" borderId="48" xfId="1" applyNumberFormat="1" applyFont="1" applyFill="1" applyBorder="1" applyAlignment="1" applyProtection="1">
      <alignment horizontal="right" vertical="center"/>
    </xf>
    <xf numFmtId="165" fontId="16" fillId="4" borderId="8" xfId="1" applyNumberFormat="1" applyFont="1" applyFill="1" applyBorder="1" applyAlignment="1" applyProtection="1">
      <alignment horizontal="right" vertical="center"/>
    </xf>
    <xf numFmtId="165" fontId="16" fillId="14" borderId="53" xfId="1" applyNumberFormat="1" applyFont="1" applyFill="1" applyBorder="1" applyAlignment="1" applyProtection="1">
      <alignment horizontal="right" vertical="center"/>
    </xf>
    <xf numFmtId="165" fontId="16" fillId="14" borderId="18" xfId="1" applyNumberFormat="1" applyFont="1" applyFill="1" applyBorder="1" applyAlignment="1" applyProtection="1">
      <alignment horizontal="right" vertical="center"/>
    </xf>
    <xf numFmtId="165" fontId="16" fillId="4" borderId="49" xfId="1" applyNumberFormat="1" applyFont="1" applyFill="1" applyBorder="1" applyAlignment="1" applyProtection="1">
      <alignment horizontal="right" vertical="center"/>
    </xf>
    <xf numFmtId="165" fontId="16" fillId="4" borderId="52" xfId="1" applyNumberFormat="1" applyFont="1" applyFill="1" applyBorder="1" applyAlignment="1" applyProtection="1">
      <alignment horizontal="right" vertical="center"/>
    </xf>
    <xf numFmtId="165" fontId="16" fillId="4" borderId="5" xfId="1" applyNumberFormat="1" applyFont="1" applyFill="1" applyBorder="1" applyAlignment="1" applyProtection="1">
      <alignment horizontal="right" vertical="center"/>
    </xf>
    <xf numFmtId="165" fontId="16" fillId="14" borderId="18" xfId="1" applyNumberFormat="1" applyFont="1" applyFill="1" applyBorder="1" applyAlignment="1" applyProtection="1">
      <alignment horizontal="right" vertical="center" wrapText="1"/>
    </xf>
    <xf numFmtId="165" fontId="16" fillId="14" borderId="7" xfId="1" applyNumberFormat="1" applyFont="1" applyFill="1" applyBorder="1" applyAlignment="1" applyProtection="1">
      <alignment horizontal="right" vertical="center" wrapText="1"/>
    </xf>
    <xf numFmtId="165" fontId="16" fillId="14" borderId="53" xfId="1" applyNumberFormat="1" applyFont="1" applyFill="1" applyBorder="1" applyAlignment="1" applyProtection="1">
      <alignment horizontal="right" vertical="center" wrapText="1"/>
    </xf>
    <xf numFmtId="165" fontId="12" fillId="11" borderId="1" xfId="1" applyNumberFormat="1" applyFont="1" applyFill="1" applyBorder="1" applyAlignment="1" applyProtection="1">
      <alignment vertical="center" wrapText="1"/>
    </xf>
    <xf numFmtId="165" fontId="12" fillId="10" borderId="1" xfId="1" applyNumberFormat="1" applyFont="1" applyFill="1" applyBorder="1" applyAlignment="1">
      <alignment vertical="center" wrapText="1"/>
    </xf>
    <xf numFmtId="165" fontId="9" fillId="8" borderId="34" xfId="1" applyNumberFormat="1" applyFont="1" applyFill="1" applyBorder="1" applyAlignment="1" applyProtection="1">
      <alignment vertical="center" wrapText="1"/>
    </xf>
    <xf numFmtId="165" fontId="13" fillId="8" borderId="33" xfId="1" applyNumberFormat="1" applyFont="1" applyFill="1" applyBorder="1" applyAlignment="1" applyProtection="1">
      <alignment vertical="center"/>
    </xf>
    <xf numFmtId="165" fontId="13" fillId="8" borderId="7" xfId="1" applyNumberFormat="1" applyFont="1" applyFill="1" applyBorder="1" applyAlignment="1" applyProtection="1">
      <alignment horizontal="center" vertical="center"/>
    </xf>
    <xf numFmtId="165" fontId="13" fillId="8" borderId="21" xfId="1" applyNumberFormat="1" applyFont="1" applyFill="1" applyBorder="1" applyAlignment="1" applyProtection="1">
      <alignment horizontal="center" vertical="center"/>
    </xf>
    <xf numFmtId="165" fontId="13" fillId="10" borderId="18" xfId="1" applyNumberFormat="1" applyFont="1" applyFill="1" applyBorder="1" applyAlignment="1" applyProtection="1">
      <alignment horizontal="center" vertical="center"/>
    </xf>
    <xf numFmtId="0" fontId="4" fillId="8" borderId="26" xfId="0" applyFont="1" applyFill="1" applyBorder="1" applyAlignment="1">
      <alignment vertical="center"/>
    </xf>
    <xf numFmtId="0" fontId="4" fillId="8" borderId="3" xfId="0" applyFont="1" applyFill="1" applyBorder="1" applyAlignment="1">
      <alignment vertical="center"/>
    </xf>
    <xf numFmtId="0" fontId="4" fillId="8" borderId="40" xfId="0" applyFont="1" applyFill="1" applyBorder="1" applyAlignment="1">
      <alignment vertical="center"/>
    </xf>
    <xf numFmtId="0" fontId="4" fillId="8" borderId="46" xfId="0" applyFont="1" applyFill="1" applyBorder="1" applyAlignment="1">
      <alignment vertical="center"/>
    </xf>
    <xf numFmtId="165" fontId="4" fillId="6" borderId="13" xfId="0" applyNumberFormat="1" applyFont="1" applyFill="1" applyBorder="1" applyAlignment="1">
      <alignment horizontal="center" vertical="center"/>
    </xf>
    <xf numFmtId="0" fontId="2" fillId="0" borderId="46" xfId="0" applyFont="1" applyBorder="1" applyAlignment="1">
      <alignment vertical="center"/>
    </xf>
    <xf numFmtId="0" fontId="10" fillId="6" borderId="50" xfId="0" applyFont="1" applyFill="1" applyBorder="1" applyAlignment="1">
      <alignment horizontal="center" vertical="center" wrapText="1"/>
    </xf>
    <xf numFmtId="0" fontId="10" fillId="6" borderId="31" xfId="0" applyFont="1" applyFill="1" applyBorder="1" applyAlignment="1">
      <alignment horizontal="center" vertical="center" wrapText="1"/>
    </xf>
    <xf numFmtId="0" fontId="10" fillId="6" borderId="40" xfId="0" applyFont="1" applyFill="1" applyBorder="1" applyAlignment="1">
      <alignment horizontal="center" vertical="center" wrapText="1"/>
    </xf>
    <xf numFmtId="0" fontId="0" fillId="0" borderId="0" xfId="0" applyAlignment="1">
      <alignment horizontal="left" vertical="center" wrapText="1"/>
    </xf>
    <xf numFmtId="0" fontId="32" fillId="0" borderId="0" xfId="0" applyFont="1" applyAlignment="1">
      <alignment vertical="center"/>
    </xf>
    <xf numFmtId="0" fontId="0" fillId="0" borderId="0" xfId="0" applyAlignment="1">
      <alignment vertical="center"/>
    </xf>
    <xf numFmtId="0" fontId="33" fillId="26" borderId="18" xfId="0" applyFont="1" applyFill="1" applyBorder="1" applyAlignment="1">
      <alignment horizontal="center" vertical="center" wrapText="1"/>
    </xf>
    <xf numFmtId="0" fontId="34" fillId="3" borderId="18" xfId="0" applyFont="1" applyFill="1" applyBorder="1" applyAlignment="1">
      <alignment horizontal="justify" vertical="center" wrapText="1"/>
    </xf>
    <xf numFmtId="0" fontId="35" fillId="23" borderId="7" xfId="0" applyFont="1" applyFill="1" applyBorder="1" applyAlignment="1">
      <alignment horizontal="justify" vertical="center"/>
    </xf>
    <xf numFmtId="0" fontId="35" fillId="23" borderId="16" xfId="0" applyFont="1" applyFill="1" applyBorder="1" applyAlignment="1">
      <alignment vertical="center"/>
    </xf>
    <xf numFmtId="0" fontId="34" fillId="23" borderId="53" xfId="0" applyFont="1" applyFill="1" applyBorder="1" applyAlignment="1">
      <alignment horizontal="justify" vertical="center"/>
    </xf>
    <xf numFmtId="0" fontId="35" fillId="23" borderId="18" xfId="0" applyFont="1" applyFill="1" applyBorder="1" applyAlignment="1">
      <alignment horizontal="justify" vertical="center"/>
    </xf>
    <xf numFmtId="0" fontId="35" fillId="23" borderId="18" xfId="0" applyFont="1" applyFill="1" applyBorder="1" applyAlignment="1">
      <alignment horizontal="justify" vertical="center" wrapText="1"/>
    </xf>
    <xf numFmtId="0" fontId="0" fillId="0" borderId="0" xfId="0" applyAlignment="1">
      <alignment horizontal="left" vertical="center"/>
    </xf>
    <xf numFmtId="0" fontId="35" fillId="3" borderId="18" xfId="0" applyFont="1" applyFill="1" applyBorder="1" applyAlignment="1">
      <alignment horizontal="justify" vertical="center"/>
    </xf>
    <xf numFmtId="0" fontId="38" fillId="26" borderId="18" xfId="0" applyFont="1" applyFill="1" applyBorder="1" applyAlignment="1">
      <alignment horizontal="left" vertical="center"/>
    </xf>
    <xf numFmtId="0" fontId="44" fillId="0" borderId="18" xfId="0" applyFont="1" applyBorder="1" applyAlignment="1">
      <alignment horizontal="left" vertical="center" wrapText="1"/>
    </xf>
    <xf numFmtId="0" fontId="41" fillId="23" borderId="18" xfId="0" applyFont="1" applyFill="1" applyBorder="1" applyAlignment="1">
      <alignment horizontal="left" vertical="center" wrapText="1"/>
    </xf>
    <xf numFmtId="0" fontId="41" fillId="0" borderId="18" xfId="0" applyFont="1" applyBorder="1" applyAlignment="1">
      <alignment horizontal="left" vertical="center" wrapText="1"/>
    </xf>
    <xf numFmtId="0" fontId="0" fillId="0" borderId="0" xfId="0" applyAlignment="1">
      <alignment horizontal="center" vertical="center"/>
    </xf>
    <xf numFmtId="0" fontId="43" fillId="26" borderId="18" xfId="0" applyFont="1" applyFill="1" applyBorder="1" applyAlignment="1">
      <alignment horizontal="center" vertical="center"/>
    </xf>
    <xf numFmtId="0" fontId="35" fillId="0" borderId="18" xfId="0" applyFont="1" applyBorder="1" applyAlignment="1">
      <alignment horizontal="left" vertical="center" wrapText="1"/>
    </xf>
    <xf numFmtId="0" fontId="38" fillId="26" borderId="18" xfId="0" applyFont="1" applyFill="1" applyBorder="1" applyAlignment="1">
      <alignment horizontal="center" vertical="center" wrapText="1"/>
    </xf>
    <xf numFmtId="0" fontId="41" fillId="0" borderId="18" xfId="0" applyFont="1" applyBorder="1" applyAlignment="1">
      <alignment vertical="center" wrapText="1"/>
    </xf>
    <xf numFmtId="0" fontId="41" fillId="23" borderId="18" xfId="0" applyFont="1" applyFill="1" applyBorder="1" applyAlignment="1">
      <alignment vertical="center" wrapText="1"/>
    </xf>
    <xf numFmtId="0" fontId="42" fillId="0" borderId="18" xfId="0" applyFont="1" applyBorder="1" applyAlignment="1">
      <alignment vertical="center" wrapText="1"/>
    </xf>
    <xf numFmtId="0" fontId="0" fillId="0" borderId="0" xfId="0" applyAlignment="1">
      <alignment vertical="center" wrapText="1"/>
    </xf>
    <xf numFmtId="0" fontId="35" fillId="0" borderId="18" xfId="0" applyFont="1" applyBorder="1" applyAlignment="1">
      <alignment vertical="center" wrapText="1"/>
    </xf>
    <xf numFmtId="0" fontId="35" fillId="0" borderId="18" xfId="0" applyFont="1" applyBorder="1" applyAlignment="1">
      <alignment horizontal="justify" vertical="center" wrapText="1"/>
    </xf>
    <xf numFmtId="0" fontId="46" fillId="0" borderId="0" xfId="0" applyFont="1" applyAlignment="1">
      <alignment horizontal="centerContinuous" vertical="center" readingOrder="1"/>
    </xf>
    <xf numFmtId="0" fontId="47" fillId="0" borderId="0" xfId="0" applyFont="1" applyAlignment="1">
      <alignment horizontal="centerContinuous" vertical="center"/>
    </xf>
    <xf numFmtId="0" fontId="48" fillId="0" borderId="0" xfId="0" applyFont="1" applyAlignment="1">
      <alignment horizontal="centerContinuous" vertical="center"/>
    </xf>
    <xf numFmtId="0" fontId="47" fillId="0" borderId="0" xfId="0" applyFont="1" applyAlignment="1">
      <alignment vertical="center"/>
    </xf>
    <xf numFmtId="0" fontId="47" fillId="0" borderId="0" xfId="0" applyFont="1" applyAlignment="1">
      <alignment horizontal="center" vertical="center"/>
    </xf>
    <xf numFmtId="0" fontId="49" fillId="0" borderId="0" xfId="0" applyFont="1" applyAlignment="1">
      <alignment horizontal="center" vertical="center"/>
    </xf>
    <xf numFmtId="0" fontId="47" fillId="0" borderId="0" xfId="0" applyFont="1" applyAlignment="1">
      <alignment horizontal="centerContinuous" vertical="center" wrapText="1"/>
    </xf>
    <xf numFmtId="0" fontId="50" fillId="0" borderId="0" xfId="0" applyFont="1" applyAlignment="1">
      <alignment horizontal="centerContinuous" vertical="center" readingOrder="1"/>
    </xf>
    <xf numFmtId="0" fontId="51" fillId="3" borderId="0" xfId="0" applyFont="1" applyFill="1" applyAlignment="1">
      <alignment horizontal="centerContinuous" vertical="center"/>
    </xf>
    <xf numFmtId="0" fontId="52" fillId="3" borderId="0" xfId="0" applyFont="1" applyFill="1" applyAlignment="1">
      <alignment horizontal="centerContinuous" vertical="center"/>
    </xf>
    <xf numFmtId="0" fontId="52" fillId="3" borderId="0" xfId="0" applyFont="1" applyFill="1" applyAlignment="1">
      <alignment vertical="center"/>
    </xf>
    <xf numFmtId="0" fontId="52" fillId="3" borderId="0" xfId="0" applyFont="1" applyFill="1" applyAlignment="1">
      <alignment horizontal="center" vertical="center"/>
    </xf>
    <xf numFmtId="0" fontId="47" fillId="0" borderId="0" xfId="0" applyFont="1" applyAlignment="1">
      <alignment vertical="center" wrapText="1"/>
    </xf>
    <xf numFmtId="0" fontId="48" fillId="0" borderId="0" xfId="0" applyFont="1" applyAlignment="1">
      <alignment vertical="center"/>
    </xf>
    <xf numFmtId="0" fontId="48" fillId="21" borderId="1" xfId="0" applyFont="1" applyFill="1" applyBorder="1" applyAlignment="1" applyProtection="1">
      <alignment horizontal="center" vertical="center" wrapText="1"/>
      <protection locked="0"/>
    </xf>
    <xf numFmtId="14" fontId="54" fillId="13" borderId="18" xfId="0" applyNumberFormat="1" applyFont="1" applyFill="1" applyBorder="1" applyAlignment="1">
      <alignment horizontal="center" vertical="center"/>
    </xf>
    <xf numFmtId="0" fontId="53" fillId="0" borderId="0" xfId="0" applyFont="1" applyAlignment="1">
      <alignment horizontal="left" vertical="center" readingOrder="1"/>
    </xf>
    <xf numFmtId="0" fontId="56" fillId="0" borderId="4" xfId="0" applyFont="1" applyBorder="1" applyAlignment="1">
      <alignment horizontal="left" vertical="center"/>
    </xf>
    <xf numFmtId="0" fontId="56" fillId="0" borderId="0" xfId="0" applyFont="1" applyAlignment="1">
      <alignment horizontal="left" vertical="center"/>
    </xf>
    <xf numFmtId="0" fontId="57" fillId="0" borderId="0" xfId="0" applyFont="1" applyAlignment="1">
      <alignment horizontal="left" vertical="center"/>
    </xf>
    <xf numFmtId="0" fontId="57" fillId="0" borderId="0" xfId="0" applyFont="1" applyAlignment="1">
      <alignment vertical="center"/>
    </xf>
    <xf numFmtId="0" fontId="57" fillId="0" borderId="0" xfId="0" applyFont="1" applyAlignment="1">
      <alignment horizontal="center" vertical="center"/>
    </xf>
    <xf numFmtId="0" fontId="60" fillId="0" borderId="0" xfId="0" applyFont="1" applyAlignment="1">
      <alignment horizontal="center" vertical="center" wrapText="1"/>
    </xf>
    <xf numFmtId="0" fontId="58" fillId="0" borderId="0" xfId="0" applyFont="1" applyAlignment="1">
      <alignment vertical="center" wrapText="1"/>
    </xf>
    <xf numFmtId="0" fontId="49" fillId="0" borderId="0" xfId="0" applyFont="1" applyAlignment="1">
      <alignment vertical="center"/>
    </xf>
    <xf numFmtId="3" fontId="64" fillId="3" borderId="18" xfId="1" applyNumberFormat="1" applyFont="1" applyFill="1" applyBorder="1" applyAlignment="1" applyProtection="1">
      <alignment horizontal="center" vertical="center" wrapText="1"/>
      <protection locked="0"/>
    </xf>
    <xf numFmtId="49" fontId="64" fillId="3" borderId="18" xfId="1" applyNumberFormat="1" applyFont="1" applyFill="1" applyBorder="1" applyAlignment="1" applyProtection="1">
      <alignment horizontal="center" vertical="center" wrapText="1"/>
      <protection locked="0"/>
    </xf>
    <xf numFmtId="168" fontId="64" fillId="3" borderId="18" xfId="1" applyNumberFormat="1" applyFont="1" applyFill="1" applyBorder="1" applyAlignment="1" applyProtection="1">
      <alignment horizontal="center" vertical="center" wrapText="1"/>
      <protection locked="0"/>
    </xf>
    <xf numFmtId="0" fontId="64" fillId="0" borderId="18" xfId="1" applyNumberFormat="1" applyFont="1" applyFill="1" applyBorder="1" applyAlignment="1" applyProtection="1">
      <alignment horizontal="center" vertical="center" wrapText="1"/>
    </xf>
    <xf numFmtId="3" fontId="65" fillId="18" borderId="18" xfId="1" applyNumberFormat="1" applyFont="1" applyFill="1" applyBorder="1" applyAlignment="1" applyProtection="1">
      <alignment horizontal="center" vertical="center" wrapText="1"/>
      <protection locked="0"/>
    </xf>
    <xf numFmtId="49" fontId="64" fillId="18" borderId="18" xfId="1" applyNumberFormat="1" applyFont="1" applyFill="1" applyBorder="1" applyAlignment="1" applyProtection="1">
      <alignment horizontal="center" vertical="center" wrapText="1"/>
      <protection locked="0"/>
    </xf>
    <xf numFmtId="168" fontId="64" fillId="18" borderId="18" xfId="1" applyNumberFormat="1" applyFont="1" applyFill="1" applyBorder="1" applyAlignment="1" applyProtection="1">
      <alignment horizontal="center" vertical="center" wrapText="1"/>
      <protection locked="0"/>
    </xf>
    <xf numFmtId="168" fontId="64" fillId="0" borderId="0" xfId="1" applyNumberFormat="1" applyFont="1" applyFill="1" applyBorder="1" applyAlignment="1" applyProtection="1">
      <alignment horizontal="center" vertical="center" wrapText="1"/>
      <protection locked="0"/>
    </xf>
    <xf numFmtId="165" fontId="64" fillId="0" borderId="0" xfId="1" applyNumberFormat="1" applyFont="1" applyFill="1" applyBorder="1" applyAlignment="1" applyProtection="1">
      <alignment vertical="center" wrapText="1"/>
      <protection locked="0"/>
    </xf>
    <xf numFmtId="0" fontId="64" fillId="3" borderId="18" xfId="1" applyNumberFormat="1" applyFont="1" applyFill="1" applyBorder="1" applyAlignment="1" applyProtection="1">
      <alignment horizontal="center" vertical="center" wrapText="1"/>
    </xf>
    <xf numFmtId="3" fontId="64" fillId="9" borderId="18" xfId="1" applyNumberFormat="1" applyFont="1" applyFill="1" applyBorder="1" applyAlignment="1">
      <alignment horizontal="center" vertical="center" wrapText="1"/>
    </xf>
    <xf numFmtId="165" fontId="66" fillId="9" borderId="8" xfId="1" applyNumberFormat="1" applyFont="1" applyFill="1" applyBorder="1" applyAlignment="1" applyProtection="1">
      <alignment vertical="center"/>
    </xf>
    <xf numFmtId="165" fontId="66" fillId="9" borderId="9" xfId="1" applyNumberFormat="1" applyFont="1" applyFill="1" applyBorder="1" applyAlignment="1" applyProtection="1">
      <alignment vertical="center"/>
    </xf>
    <xf numFmtId="165" fontId="67" fillId="9" borderId="9" xfId="1" applyNumberFormat="1" applyFont="1" applyFill="1" applyBorder="1" applyAlignment="1" applyProtection="1">
      <alignment vertical="center" wrapText="1"/>
    </xf>
    <xf numFmtId="3" fontId="68" fillId="9" borderId="9" xfId="1" applyNumberFormat="1" applyFont="1" applyFill="1" applyBorder="1" applyAlignment="1" applyProtection="1">
      <alignment horizontal="center" vertical="center" wrapText="1"/>
    </xf>
    <xf numFmtId="165" fontId="67" fillId="0" borderId="0" xfId="1" applyNumberFormat="1" applyFont="1" applyFill="1" applyBorder="1" applyAlignment="1" applyProtection="1">
      <alignment vertical="center" wrapText="1"/>
      <protection locked="0"/>
    </xf>
    <xf numFmtId="3" fontId="67" fillId="9" borderId="8" xfId="1" applyNumberFormat="1" applyFont="1" applyFill="1" applyBorder="1" applyAlignment="1" applyProtection="1">
      <alignment horizontal="center" vertical="center" wrapText="1"/>
      <protection locked="0"/>
    </xf>
    <xf numFmtId="3" fontId="67" fillId="9" borderId="9" xfId="1" applyNumberFormat="1" applyFont="1" applyFill="1" applyBorder="1" applyAlignment="1" applyProtection="1">
      <alignment horizontal="center" vertical="center" wrapText="1"/>
    </xf>
    <xf numFmtId="3" fontId="69" fillId="9" borderId="10" xfId="1" applyNumberFormat="1" applyFont="1" applyFill="1" applyBorder="1" applyAlignment="1" applyProtection="1">
      <alignment horizontal="center" vertical="center" wrapText="1"/>
      <protection locked="0"/>
    </xf>
    <xf numFmtId="165" fontId="64" fillId="0" borderId="0" xfId="1" applyNumberFormat="1" applyFont="1" applyFill="1" applyBorder="1" applyAlignment="1">
      <alignment vertical="center" wrapText="1"/>
    </xf>
    <xf numFmtId="165" fontId="58" fillId="0" borderId="0" xfId="1" applyNumberFormat="1" applyFont="1" applyFill="1" applyBorder="1" applyAlignment="1">
      <alignment vertical="center" wrapText="1"/>
    </xf>
    <xf numFmtId="3" fontId="67" fillId="0" borderId="14" xfId="1" applyNumberFormat="1" applyFont="1" applyFill="1" applyBorder="1" applyAlignment="1" applyProtection="1">
      <alignment horizontal="center" vertical="center" wrapText="1"/>
      <protection locked="0"/>
    </xf>
    <xf numFmtId="169" fontId="64" fillId="22" borderId="9" xfId="1" applyNumberFormat="1" applyFont="1" applyFill="1" applyBorder="1" applyAlignment="1" applyProtection="1">
      <alignment vertical="center" wrapText="1"/>
    </xf>
    <xf numFmtId="165" fontId="67" fillId="9" borderId="18" xfId="1" applyNumberFormat="1" applyFont="1" applyFill="1" applyBorder="1" applyAlignment="1" applyProtection="1">
      <alignment vertical="center"/>
    </xf>
    <xf numFmtId="165" fontId="67" fillId="0" borderId="0" xfId="1" applyNumberFormat="1" applyFont="1" applyFill="1" applyBorder="1" applyAlignment="1" applyProtection="1">
      <alignment vertical="center"/>
      <protection locked="0"/>
    </xf>
    <xf numFmtId="0" fontId="49" fillId="23" borderId="0" xfId="0" applyFont="1" applyFill="1" applyAlignment="1">
      <alignment vertical="center"/>
    </xf>
    <xf numFmtId="165" fontId="64" fillId="23" borderId="8" xfId="1" applyNumberFormat="1" applyFont="1" applyFill="1" applyBorder="1" applyAlignment="1" applyProtection="1">
      <alignment vertical="center" wrapText="1"/>
      <protection locked="0"/>
    </xf>
    <xf numFmtId="165" fontId="64" fillId="23" borderId="9" xfId="1" applyNumberFormat="1" applyFont="1" applyFill="1" applyBorder="1" applyAlignment="1" applyProtection="1">
      <alignment vertical="center" wrapText="1"/>
    </xf>
    <xf numFmtId="165" fontId="64" fillId="23" borderId="9" xfId="1" applyNumberFormat="1" applyFont="1" applyFill="1" applyBorder="1" applyAlignment="1" applyProtection="1">
      <alignment vertical="center" wrapText="1"/>
      <protection locked="0"/>
    </xf>
    <xf numFmtId="165" fontId="64" fillId="23" borderId="9" xfId="1" applyNumberFormat="1" applyFont="1" applyFill="1" applyBorder="1" applyAlignment="1" applyProtection="1">
      <alignment horizontal="center" vertical="center" wrapText="1"/>
    </xf>
    <xf numFmtId="3" fontId="64" fillId="23" borderId="9" xfId="1" applyNumberFormat="1" applyFont="1" applyFill="1" applyBorder="1" applyAlignment="1">
      <alignment horizontal="center" vertical="center" wrapText="1"/>
    </xf>
    <xf numFmtId="165" fontId="64" fillId="23" borderId="9" xfId="1" applyNumberFormat="1" applyFont="1" applyFill="1" applyBorder="1" applyAlignment="1">
      <alignment horizontal="center" vertical="center" wrapText="1"/>
    </xf>
    <xf numFmtId="169" fontId="64" fillId="23" borderId="9" xfId="1" applyNumberFormat="1" applyFont="1" applyFill="1" applyBorder="1" applyAlignment="1" applyProtection="1">
      <alignment horizontal="center" vertical="center" wrapText="1"/>
      <protection locked="0"/>
    </xf>
    <xf numFmtId="169" fontId="64" fillId="23" borderId="9" xfId="1" applyNumberFormat="1" applyFont="1" applyFill="1" applyBorder="1" applyAlignment="1" applyProtection="1">
      <alignment horizontal="center" vertical="center" wrapText="1"/>
    </xf>
    <xf numFmtId="49" fontId="64" fillId="23" borderId="9" xfId="1" applyNumberFormat="1" applyFont="1" applyFill="1" applyBorder="1" applyAlignment="1" applyProtection="1">
      <alignment horizontal="center" vertical="center" wrapText="1"/>
      <protection locked="0"/>
    </xf>
    <xf numFmtId="169" fontId="64" fillId="23" borderId="10" xfId="1" applyNumberFormat="1" applyFont="1" applyFill="1" applyBorder="1" applyAlignment="1" applyProtection="1">
      <alignment horizontal="center" vertical="center" wrapText="1"/>
      <protection locked="0"/>
    </xf>
    <xf numFmtId="169" fontId="64" fillId="0" borderId="0" xfId="1" applyNumberFormat="1" applyFont="1" applyFill="1" applyBorder="1" applyAlignment="1" applyProtection="1">
      <alignment horizontal="center" vertical="center" wrapText="1"/>
      <protection locked="0"/>
    </xf>
    <xf numFmtId="3" fontId="58" fillId="23" borderId="8" xfId="1" applyNumberFormat="1" applyFont="1" applyFill="1" applyBorder="1" applyAlignment="1" applyProtection="1">
      <alignment horizontal="center" vertical="center" wrapText="1"/>
      <protection locked="0"/>
    </xf>
    <xf numFmtId="3" fontId="64" fillId="23" borderId="9" xfId="1" applyNumberFormat="1" applyFont="1" applyFill="1" applyBorder="1" applyAlignment="1" applyProtection="1">
      <alignment horizontal="center" vertical="center" wrapText="1"/>
    </xf>
    <xf numFmtId="0" fontId="64" fillId="0" borderId="0" xfId="1" applyNumberFormat="1" applyFont="1" applyFill="1" applyBorder="1" applyAlignment="1" applyProtection="1">
      <alignment vertical="center" wrapText="1"/>
      <protection locked="0"/>
    </xf>
    <xf numFmtId="0" fontId="49" fillId="0" borderId="18" xfId="0" applyFont="1" applyBorder="1" applyAlignment="1">
      <alignment horizontal="center" vertical="center"/>
    </xf>
    <xf numFmtId="3" fontId="59" fillId="3" borderId="18" xfId="1" applyNumberFormat="1" applyFont="1" applyFill="1" applyBorder="1" applyAlignment="1" applyProtection="1">
      <alignment horizontal="center" vertical="center" wrapText="1"/>
    </xf>
    <xf numFmtId="0" fontId="69" fillId="0" borderId="0" xfId="0" applyFont="1" applyAlignment="1">
      <alignment horizontal="left" vertical="center"/>
    </xf>
    <xf numFmtId="165" fontId="58" fillId="0" borderId="0" xfId="1" applyNumberFormat="1" applyFont="1" applyFill="1" applyBorder="1" applyAlignment="1" applyProtection="1">
      <alignment horizontal="center" vertical="center" wrapText="1"/>
    </xf>
    <xf numFmtId="165" fontId="58" fillId="0" borderId="0" xfId="1" applyNumberFormat="1" applyFont="1" applyFill="1" applyBorder="1" applyAlignment="1" applyProtection="1">
      <alignment horizontal="center" vertical="center" wrapText="1"/>
      <protection locked="0"/>
    </xf>
    <xf numFmtId="165" fontId="59" fillId="0" borderId="0" xfId="1" applyNumberFormat="1" applyFont="1" applyFill="1" applyBorder="1" applyAlignment="1" applyProtection="1">
      <alignment horizontal="center" vertical="center"/>
    </xf>
    <xf numFmtId="167" fontId="68" fillId="0" borderId="0" xfId="2" applyNumberFormat="1" applyFont="1" applyFill="1" applyBorder="1" applyAlignment="1" applyProtection="1">
      <alignment vertical="center" wrapText="1"/>
    </xf>
    <xf numFmtId="168" fontId="64" fillId="0" borderId="0" xfId="1" applyNumberFormat="1" applyFont="1" applyFill="1" applyBorder="1" applyAlignment="1" applyProtection="1">
      <alignment vertical="center" wrapText="1"/>
      <protection locked="0"/>
    </xf>
    <xf numFmtId="168" fontId="64" fillId="0" borderId="0" xfId="1" applyNumberFormat="1" applyFont="1" applyFill="1" applyBorder="1" applyAlignment="1" applyProtection="1">
      <alignment horizontal="center" vertical="center" wrapText="1"/>
    </xf>
    <xf numFmtId="168" fontId="64" fillId="0" borderId="0" xfId="1" applyNumberFormat="1" applyFont="1" applyFill="1" applyBorder="1" applyAlignment="1" applyProtection="1">
      <alignment vertical="center" wrapText="1"/>
    </xf>
    <xf numFmtId="49" fontId="64" fillId="0" borderId="0" xfId="1" applyNumberFormat="1" applyFont="1" applyFill="1" applyBorder="1" applyAlignment="1" applyProtection="1">
      <alignment vertical="center" wrapText="1"/>
      <protection locked="0"/>
    </xf>
    <xf numFmtId="3" fontId="47" fillId="0" borderId="0" xfId="1" applyNumberFormat="1" applyFont="1" applyFill="1" applyBorder="1" applyAlignment="1" applyProtection="1">
      <alignment horizontal="center" vertical="center"/>
      <protection locked="0"/>
    </xf>
    <xf numFmtId="165" fontId="67" fillId="9" borderId="9" xfId="1" applyNumberFormat="1" applyFont="1" applyFill="1" applyBorder="1" applyAlignment="1" applyProtection="1">
      <alignment horizontal="left" vertical="center" wrapText="1"/>
    </xf>
    <xf numFmtId="165" fontId="67" fillId="9" borderId="10" xfId="1" applyNumberFormat="1" applyFont="1" applyFill="1" applyBorder="1" applyAlignment="1" applyProtection="1">
      <alignment horizontal="left" vertical="center" wrapText="1"/>
      <protection locked="0"/>
    </xf>
    <xf numFmtId="165" fontId="67" fillId="0" borderId="0" xfId="1" applyNumberFormat="1" applyFont="1" applyFill="1" applyBorder="1" applyAlignment="1" applyProtection="1">
      <alignment horizontal="left" vertical="center" wrapText="1"/>
      <protection locked="0"/>
    </xf>
    <xf numFmtId="165" fontId="67" fillId="9" borderId="8" xfId="1" applyNumberFormat="1" applyFont="1" applyFill="1" applyBorder="1" applyAlignment="1" applyProtection="1">
      <alignment horizontal="left" vertical="center"/>
      <protection locked="0"/>
    </xf>
    <xf numFmtId="165" fontId="67" fillId="9" borderId="8" xfId="1" applyNumberFormat="1" applyFont="1" applyFill="1" applyBorder="1" applyAlignment="1" applyProtection="1">
      <alignment horizontal="left" vertical="center"/>
    </xf>
    <xf numFmtId="49" fontId="67" fillId="9" borderId="8" xfId="1" applyNumberFormat="1" applyFont="1" applyFill="1" applyBorder="1" applyAlignment="1" applyProtection="1">
      <alignment horizontal="left" vertical="center"/>
      <protection locked="0"/>
    </xf>
    <xf numFmtId="3" fontId="67" fillId="9" borderId="10" xfId="1" applyNumberFormat="1" applyFont="1" applyFill="1" applyBorder="1" applyAlignment="1" applyProtection="1">
      <alignment horizontal="center" vertical="center" wrapText="1"/>
    </xf>
    <xf numFmtId="0" fontId="62" fillId="0" borderId="0" xfId="0" applyFont="1" applyAlignment="1" applyProtection="1">
      <alignment horizontal="left" vertical="top"/>
      <protection locked="0"/>
    </xf>
    <xf numFmtId="0" fontId="69" fillId="0" borderId="0" xfId="0" applyFont="1" applyAlignment="1" applyProtection="1">
      <alignment horizontal="left" vertical="center" wrapText="1"/>
      <protection locked="0"/>
    </xf>
    <xf numFmtId="0" fontId="69" fillId="0" borderId="0" xfId="0" applyFont="1" applyAlignment="1" applyProtection="1">
      <alignment horizontal="right" vertical="center" wrapText="1"/>
      <protection locked="0"/>
    </xf>
    <xf numFmtId="0" fontId="69" fillId="0" borderId="0" xfId="0" applyFont="1" applyAlignment="1" applyProtection="1">
      <alignment horizontal="right" vertical="center"/>
      <protection locked="0"/>
    </xf>
    <xf numFmtId="0" fontId="69" fillId="0" borderId="0" xfId="0" applyFont="1" applyAlignment="1" applyProtection="1">
      <alignment horizontal="center" vertical="center"/>
      <protection locked="0"/>
    </xf>
    <xf numFmtId="0" fontId="69" fillId="0" borderId="0" xfId="0" applyFont="1" applyAlignment="1">
      <alignment horizontal="center" vertical="center"/>
    </xf>
    <xf numFmtId="3" fontId="47" fillId="0" borderId="0" xfId="0" applyNumberFormat="1" applyFont="1" applyAlignment="1" applyProtection="1">
      <alignment horizontal="center" vertical="center"/>
      <protection locked="0"/>
    </xf>
    <xf numFmtId="3" fontId="49" fillId="0" borderId="0" xfId="0" applyNumberFormat="1" applyFont="1" applyAlignment="1" applyProtection="1">
      <alignment horizontal="center" vertical="center"/>
      <protection locked="0"/>
    </xf>
    <xf numFmtId="0" fontId="74" fillId="22" borderId="8" xfId="0" applyFont="1" applyFill="1" applyBorder="1" applyAlignment="1">
      <alignment horizontal="centerContinuous" vertical="center" wrapText="1"/>
    </xf>
    <xf numFmtId="0" fontId="75" fillId="22" borderId="9" xfId="0" applyFont="1" applyFill="1" applyBorder="1" applyAlignment="1">
      <alignment horizontal="centerContinuous" vertical="center" wrapText="1"/>
    </xf>
    <xf numFmtId="0" fontId="75" fillId="22" borderId="10" xfId="0" applyFont="1" applyFill="1" applyBorder="1" applyAlignment="1">
      <alignment horizontal="centerContinuous" vertical="center" wrapText="1"/>
    </xf>
    <xf numFmtId="0" fontId="47" fillId="0" borderId="0" xfId="0" applyFont="1" applyAlignment="1" applyProtection="1">
      <alignment horizontal="center" vertical="center"/>
      <protection locked="0"/>
    </xf>
    <xf numFmtId="0" fontId="49" fillId="0" borderId="0" xfId="0" applyFont="1" applyAlignment="1" applyProtection="1">
      <alignment horizontal="center" vertical="center"/>
      <protection locked="0"/>
    </xf>
    <xf numFmtId="0" fontId="46" fillId="0" borderId="8" xfId="0" applyFont="1" applyBorder="1" applyAlignment="1">
      <alignment horizontal="centerContinuous" vertical="center"/>
    </xf>
    <xf numFmtId="0" fontId="46" fillId="0" borderId="9" xfId="0" applyFont="1" applyBorder="1" applyAlignment="1">
      <alignment horizontal="centerContinuous" vertical="center"/>
    </xf>
    <xf numFmtId="0" fontId="76" fillId="0" borderId="0" xfId="0" applyFont="1" applyAlignment="1">
      <alignment horizontal="centerContinuous" vertical="center"/>
    </xf>
    <xf numFmtId="0" fontId="57" fillId="0" borderId="0" xfId="0" applyFont="1" applyAlignment="1" applyProtection="1">
      <alignment horizontal="center" vertical="center"/>
      <protection locked="0"/>
    </xf>
    <xf numFmtId="0" fontId="61" fillId="0" borderId="14" xfId="0" applyFont="1" applyBorder="1" applyAlignment="1">
      <alignment horizontal="center" vertical="center" wrapText="1"/>
    </xf>
    <xf numFmtId="0" fontId="59" fillId="13" borderId="18" xfId="0" applyFont="1" applyFill="1" applyBorder="1" applyAlignment="1">
      <alignment horizontal="center" vertical="center" wrapText="1"/>
    </xf>
    <xf numFmtId="0" fontId="64" fillId="0" borderId="14" xfId="0" applyFont="1" applyBorder="1" applyAlignment="1">
      <alignment horizontal="center" vertical="center" wrapText="1"/>
    </xf>
    <xf numFmtId="0" fontId="73" fillId="0" borderId="0" xfId="0" applyFont="1" applyAlignment="1">
      <alignment vertical="center" wrapText="1"/>
    </xf>
    <xf numFmtId="0" fontId="73" fillId="0" borderId="14" xfId="0" applyFont="1" applyBorder="1" applyAlignment="1">
      <alignment vertical="center" wrapText="1"/>
    </xf>
    <xf numFmtId="165" fontId="47" fillId="0" borderId="0" xfId="1" applyNumberFormat="1" applyFont="1" applyFill="1" applyBorder="1" applyAlignment="1" applyProtection="1">
      <alignment horizontal="center" vertical="center"/>
      <protection locked="0"/>
    </xf>
    <xf numFmtId="3" fontId="65" fillId="11" borderId="18" xfId="1" applyNumberFormat="1" applyFont="1" applyFill="1" applyBorder="1" applyAlignment="1" applyProtection="1">
      <alignment horizontal="center" vertical="center"/>
    </xf>
    <xf numFmtId="3" fontId="65" fillId="29" borderId="18" xfId="1" applyNumberFormat="1" applyFont="1" applyFill="1" applyBorder="1" applyAlignment="1" applyProtection="1">
      <alignment horizontal="center" vertical="center"/>
    </xf>
    <xf numFmtId="3" fontId="79" fillId="25" borderId="18" xfId="1" applyNumberFormat="1" applyFont="1" applyFill="1" applyBorder="1" applyAlignment="1" applyProtection="1">
      <alignment horizontal="center" vertical="center"/>
    </xf>
    <xf numFmtId="3" fontId="69" fillId="0" borderId="18" xfId="1" applyNumberFormat="1" applyFont="1" applyBorder="1" applyAlignment="1" applyProtection="1">
      <alignment horizontal="center" vertical="center"/>
      <protection locked="0"/>
    </xf>
    <xf numFmtId="3" fontId="69" fillId="34" borderId="18" xfId="1" applyNumberFormat="1" applyFont="1" applyFill="1" applyBorder="1" applyAlignment="1" applyProtection="1">
      <alignment horizontal="center" vertical="center"/>
    </xf>
    <xf numFmtId="3" fontId="70" fillId="28" borderId="18" xfId="1" applyNumberFormat="1" applyFont="1" applyFill="1" applyBorder="1" applyAlignment="1" applyProtection="1">
      <alignment horizontal="center" vertical="center"/>
    </xf>
    <xf numFmtId="3" fontId="59" fillId="19" borderId="18" xfId="0" applyNumberFormat="1" applyFont="1" applyFill="1" applyBorder="1" applyAlignment="1">
      <alignment horizontal="center" vertical="center"/>
    </xf>
    <xf numFmtId="172" fontId="47" fillId="0" borderId="18" xfId="0" applyNumberFormat="1" applyFont="1" applyBorder="1" applyAlignment="1">
      <alignment horizontal="center" vertical="center"/>
    </xf>
    <xf numFmtId="2" fontId="47" fillId="0" borderId="18" xfId="0" applyNumberFormat="1" applyFont="1" applyBorder="1" applyAlignment="1">
      <alignment horizontal="center" vertical="center"/>
    </xf>
    <xf numFmtId="173" fontId="47" fillId="0" borderId="18" xfId="0" applyNumberFormat="1" applyFont="1" applyBorder="1" applyAlignment="1">
      <alignment horizontal="center" vertical="center"/>
    </xf>
    <xf numFmtId="1" fontId="47" fillId="0" borderId="18" xfId="0" applyNumberFormat="1" applyFont="1" applyBorder="1" applyAlignment="1">
      <alignment horizontal="center" vertical="center"/>
    </xf>
    <xf numFmtId="3" fontId="64" fillId="23" borderId="9" xfId="1" applyNumberFormat="1" applyFont="1" applyFill="1" applyBorder="1" applyAlignment="1" applyProtection="1">
      <alignment vertical="center" wrapText="1"/>
    </xf>
    <xf numFmtId="3" fontId="64" fillId="23" borderId="9" xfId="1" applyNumberFormat="1" applyFont="1" applyFill="1" applyBorder="1" applyAlignment="1" applyProtection="1">
      <alignment vertical="center" wrapText="1"/>
      <protection locked="0"/>
    </xf>
    <xf numFmtId="3" fontId="64" fillId="23" borderId="10" xfId="1" applyNumberFormat="1" applyFont="1" applyFill="1" applyBorder="1" applyAlignment="1" applyProtection="1">
      <alignment vertical="center" wrapText="1"/>
    </xf>
    <xf numFmtId="3" fontId="49" fillId="23" borderId="9" xfId="1" applyNumberFormat="1" applyFont="1" applyFill="1" applyBorder="1" applyAlignment="1" applyProtection="1">
      <alignment horizontal="center" vertical="center"/>
    </xf>
    <xf numFmtId="3" fontId="49" fillId="0" borderId="14" xfId="1" applyNumberFormat="1" applyFont="1" applyFill="1" applyBorder="1" applyAlignment="1" applyProtection="1">
      <alignment horizontal="center" vertical="center"/>
      <protection locked="0"/>
    </xf>
    <xf numFmtId="3" fontId="64" fillId="0" borderId="0" xfId="1" applyNumberFormat="1" applyFont="1" applyFill="1" applyBorder="1" applyAlignment="1" applyProtection="1">
      <alignment horizontal="center" vertical="center"/>
    </xf>
    <xf numFmtId="172" fontId="47" fillId="0" borderId="0" xfId="0" applyNumberFormat="1" applyFont="1" applyAlignment="1">
      <alignment horizontal="center" vertical="center"/>
    </xf>
    <xf numFmtId="173" fontId="47" fillId="0" borderId="0" xfId="0" applyNumberFormat="1" applyFont="1" applyAlignment="1">
      <alignment horizontal="center" vertical="center"/>
    </xf>
    <xf numFmtId="1" fontId="47" fillId="0" borderId="0" xfId="0" applyNumberFormat="1" applyFont="1" applyAlignment="1">
      <alignment horizontal="center" vertical="center"/>
    </xf>
    <xf numFmtId="0" fontId="47" fillId="0" borderId="0" xfId="0" applyFont="1" applyAlignment="1" applyProtection="1">
      <alignment vertical="center"/>
      <protection locked="0"/>
    </xf>
    <xf numFmtId="0" fontId="47" fillId="0" borderId="0" xfId="0" applyFont="1" applyAlignment="1" applyProtection="1">
      <alignment vertical="center" wrapText="1"/>
      <protection locked="0"/>
    </xf>
    <xf numFmtId="165" fontId="47" fillId="0" borderId="0" xfId="0" applyNumberFormat="1" applyFont="1" applyAlignment="1" applyProtection="1">
      <alignment horizontal="center" vertical="center"/>
      <protection locked="0"/>
    </xf>
    <xf numFmtId="0" fontId="80" fillId="22" borderId="8" xfId="0" applyFont="1" applyFill="1" applyBorder="1" applyAlignment="1">
      <alignment horizontal="centerContinuous" vertical="center" wrapText="1"/>
    </xf>
    <xf numFmtId="0" fontId="80" fillId="22" borderId="9" xfId="0" applyFont="1" applyFill="1" applyBorder="1" applyAlignment="1">
      <alignment horizontal="centerContinuous" vertical="center" wrapText="1"/>
    </xf>
    <xf numFmtId="0" fontId="80" fillId="22" borderId="10" xfId="0" applyFont="1" applyFill="1" applyBorder="1" applyAlignment="1">
      <alignment horizontal="centerContinuous" vertical="center" wrapText="1"/>
    </xf>
    <xf numFmtId="0" fontId="53" fillId="0" borderId="8" xfId="0" applyFont="1" applyBorder="1" applyAlignment="1">
      <alignment horizontal="centerContinuous" vertical="center"/>
    </xf>
    <xf numFmtId="0" fontId="56" fillId="0" borderId="9" xfId="0" applyFont="1" applyBorder="1" applyAlignment="1">
      <alignment horizontal="centerContinuous" vertical="center"/>
    </xf>
    <xf numFmtId="165" fontId="47" fillId="0" borderId="0" xfId="0" applyNumberFormat="1" applyFont="1" applyAlignment="1" applyProtection="1">
      <alignment horizontal="centerContinuous" vertical="center"/>
      <protection locked="0"/>
    </xf>
    <xf numFmtId="0" fontId="81" fillId="0" borderId="0" xfId="0" applyFont="1" applyAlignment="1">
      <alignment vertical="center"/>
    </xf>
    <xf numFmtId="0" fontId="81" fillId="0" borderId="0" xfId="0" applyFont="1" applyAlignment="1" applyProtection="1">
      <alignment horizontal="center" vertical="center"/>
      <protection locked="0"/>
    </xf>
    <xf numFmtId="0" fontId="49" fillId="0" borderId="0" xfId="0" applyFont="1" applyAlignment="1">
      <alignment horizontal="center" vertical="center" wrapText="1"/>
    </xf>
    <xf numFmtId="0" fontId="61" fillId="0" borderId="14" xfId="0" applyFont="1" applyBorder="1" applyAlignment="1">
      <alignment vertical="center" wrapText="1"/>
    </xf>
    <xf numFmtId="0" fontId="61" fillId="0" borderId="0" xfId="0" applyFont="1" applyAlignment="1">
      <alignment vertical="center" wrapText="1"/>
    </xf>
    <xf numFmtId="0" fontId="64" fillId="0" borderId="14" xfId="0" applyFont="1" applyBorder="1" applyAlignment="1">
      <alignment vertical="center" wrapText="1"/>
    </xf>
    <xf numFmtId="0" fontId="72" fillId="20" borderId="7" xfId="0" applyFont="1" applyFill="1" applyBorder="1" applyAlignment="1">
      <alignment horizontal="center" vertical="center" wrapText="1"/>
    </xf>
    <xf numFmtId="0" fontId="72" fillId="11" borderId="7" xfId="0" applyFont="1" applyFill="1" applyBorder="1" applyAlignment="1">
      <alignment horizontal="center" vertical="center" wrapText="1"/>
    </xf>
    <xf numFmtId="171" fontId="64" fillId="32" borderId="52" xfId="2" applyNumberFormat="1" applyFont="1" applyFill="1" applyBorder="1" applyAlignment="1" applyProtection="1">
      <alignment horizontal="center" vertical="center" wrapText="1"/>
    </xf>
    <xf numFmtId="171" fontId="69" fillId="0" borderId="52" xfId="2" applyNumberFormat="1" applyFont="1" applyFill="1" applyBorder="1" applyAlignment="1" applyProtection="1">
      <alignment horizontal="center" vertical="center" wrapText="1"/>
    </xf>
    <xf numFmtId="171" fontId="69" fillId="11" borderId="52" xfId="2" applyNumberFormat="1" applyFont="1" applyFill="1" applyBorder="1" applyAlignment="1" applyProtection="1">
      <alignment horizontal="center" vertical="center" wrapText="1"/>
    </xf>
    <xf numFmtId="171" fontId="69" fillId="30" borderId="52" xfId="2" applyNumberFormat="1" applyFont="1" applyFill="1" applyBorder="1" applyAlignment="1" applyProtection="1">
      <alignment horizontal="center" vertical="center" wrapText="1"/>
    </xf>
    <xf numFmtId="3" fontId="59" fillId="31" borderId="18" xfId="0" applyNumberFormat="1" applyFont="1" applyFill="1" applyBorder="1" applyAlignment="1">
      <alignment horizontal="center" vertical="center"/>
    </xf>
    <xf numFmtId="171" fontId="64" fillId="23" borderId="52" xfId="2" applyNumberFormat="1" applyFont="1" applyFill="1" applyBorder="1" applyAlignment="1" applyProtection="1">
      <alignment horizontal="center" vertical="center" wrapText="1"/>
    </xf>
    <xf numFmtId="171" fontId="69" fillId="33" borderId="52" xfId="2" applyNumberFormat="1" applyFont="1" applyFill="1" applyBorder="1" applyAlignment="1" applyProtection="1">
      <alignment horizontal="center" vertical="center" wrapText="1"/>
    </xf>
    <xf numFmtId="171" fontId="69" fillId="27" borderId="52" xfId="2" applyNumberFormat="1" applyFont="1" applyFill="1" applyBorder="1" applyAlignment="1" applyProtection="1">
      <alignment horizontal="center" vertical="center" wrapText="1"/>
    </xf>
    <xf numFmtId="3" fontId="64" fillId="18" borderId="18" xfId="1" applyNumberFormat="1" applyFont="1" applyFill="1" applyBorder="1" applyAlignment="1" applyProtection="1">
      <alignment horizontal="center" vertical="center" wrapText="1"/>
    </xf>
    <xf numFmtId="3" fontId="69" fillId="0" borderId="18" xfId="1" applyNumberFormat="1" applyFont="1" applyBorder="1" applyAlignment="1" applyProtection="1">
      <alignment horizontal="center" vertical="center"/>
    </xf>
    <xf numFmtId="3" fontId="59" fillId="18" borderId="8" xfId="1" applyNumberFormat="1" applyFont="1" applyFill="1" applyBorder="1" applyAlignment="1" applyProtection="1">
      <alignment horizontal="center" vertical="center"/>
    </xf>
    <xf numFmtId="3" fontId="69" fillId="0" borderId="14" xfId="1" applyNumberFormat="1" applyFont="1" applyFill="1" applyBorder="1" applyAlignment="1" applyProtection="1">
      <alignment vertical="center"/>
    </xf>
    <xf numFmtId="3" fontId="59" fillId="0" borderId="0" xfId="0" applyNumberFormat="1" applyFont="1" applyAlignment="1">
      <alignment horizontal="center" vertical="center"/>
    </xf>
    <xf numFmtId="165" fontId="64" fillId="23" borderId="8" xfId="1" applyNumberFormat="1" applyFont="1" applyFill="1" applyBorder="1" applyAlignment="1">
      <alignment vertical="center" wrapText="1"/>
    </xf>
    <xf numFmtId="165" fontId="64" fillId="23" borderId="9" xfId="1" applyNumberFormat="1" applyFont="1" applyFill="1" applyBorder="1" applyAlignment="1">
      <alignment vertical="center" wrapText="1"/>
    </xf>
    <xf numFmtId="165" fontId="59" fillId="23" borderId="9" xfId="1" applyNumberFormat="1" applyFont="1" applyFill="1" applyBorder="1" applyAlignment="1" applyProtection="1">
      <alignment horizontal="center" vertical="center"/>
    </xf>
    <xf numFmtId="165" fontId="69" fillId="23" borderId="9" xfId="1" applyNumberFormat="1" applyFont="1" applyFill="1" applyBorder="1" applyAlignment="1" applyProtection="1">
      <alignment vertical="center" wrapText="1"/>
    </xf>
    <xf numFmtId="165" fontId="64" fillId="23" borderId="10" xfId="1" applyNumberFormat="1" applyFont="1" applyFill="1" applyBorder="1" applyAlignment="1" applyProtection="1">
      <alignment vertical="center" wrapText="1"/>
      <protection locked="0"/>
    </xf>
    <xf numFmtId="3" fontId="49" fillId="23" borderId="8" xfId="1" applyNumberFormat="1" applyFont="1" applyFill="1" applyBorder="1" applyAlignment="1" applyProtection="1">
      <alignment horizontal="center" vertical="center"/>
    </xf>
    <xf numFmtId="3" fontId="49" fillId="0" borderId="14" xfId="1" applyNumberFormat="1" applyFont="1" applyFill="1" applyBorder="1" applyAlignment="1" applyProtection="1">
      <alignment horizontal="center" vertical="center"/>
    </xf>
    <xf numFmtId="165" fontId="64" fillId="23" borderId="8" xfId="1" applyNumberFormat="1" applyFont="1" applyFill="1" applyBorder="1" applyAlignment="1" applyProtection="1">
      <alignment vertical="center" wrapText="1"/>
    </xf>
    <xf numFmtId="165" fontId="59" fillId="23" borderId="9" xfId="1" applyNumberFormat="1" applyFont="1" applyFill="1" applyBorder="1" applyAlignment="1" applyProtection="1">
      <alignment horizontal="center" vertical="center"/>
      <protection locked="0"/>
    </xf>
    <xf numFmtId="0" fontId="71" fillId="0" borderId="18" xfId="0" applyFont="1" applyBorder="1" applyAlignment="1">
      <alignment horizontal="center" vertical="center" wrapText="1"/>
    </xf>
    <xf numFmtId="0" fontId="83" fillId="0" borderId="18" xfId="0" applyFont="1" applyBorder="1" applyAlignment="1">
      <alignment vertical="center" wrapText="1"/>
    </xf>
    <xf numFmtId="0" fontId="83" fillId="0" borderId="18" xfId="0" applyFont="1" applyBorder="1" applyAlignment="1">
      <alignment horizontal="center" vertical="center" wrapText="1"/>
    </xf>
    <xf numFmtId="0" fontId="83" fillId="0" borderId="0" xfId="0" applyFont="1" applyAlignment="1">
      <alignment vertical="center" wrapText="1"/>
    </xf>
    <xf numFmtId="0" fontId="83" fillId="0" borderId="0" xfId="0" applyFont="1" applyAlignment="1">
      <alignment horizontal="center" vertical="center" wrapText="1"/>
    </xf>
    <xf numFmtId="0" fontId="47" fillId="0" borderId="0" xfId="0" applyFont="1" applyAlignment="1">
      <alignment horizontal="center" vertical="center" wrapText="1"/>
    </xf>
    <xf numFmtId="0" fontId="64" fillId="22" borderId="18" xfId="0" applyFont="1" applyFill="1" applyBorder="1" applyAlignment="1">
      <alignment horizontal="centerContinuous" vertical="center" wrapText="1"/>
    </xf>
    <xf numFmtId="0" fontId="49" fillId="0" borderId="0" xfId="0" applyFont="1" applyAlignment="1" applyProtection="1">
      <alignment vertical="center"/>
      <protection locked="0"/>
    </xf>
    <xf numFmtId="0" fontId="47" fillId="0" borderId="5" xfId="0" applyFont="1" applyBorder="1" applyAlignment="1" applyProtection="1">
      <alignment vertical="center"/>
      <protection locked="0"/>
    </xf>
    <xf numFmtId="0" fontId="47" fillId="0" borderId="14" xfId="0" applyFont="1" applyBorder="1" applyAlignment="1" applyProtection="1">
      <alignment vertical="center"/>
      <protection locked="0"/>
    </xf>
    <xf numFmtId="171" fontId="69" fillId="0" borderId="9" xfId="2" applyNumberFormat="1" applyFont="1" applyFill="1" applyBorder="1" applyAlignment="1" applyProtection="1">
      <alignment horizontal="center" vertical="center" wrapText="1"/>
    </xf>
    <xf numFmtId="0" fontId="49" fillId="0" borderId="9" xfId="0" applyFont="1" applyBorder="1" applyAlignment="1">
      <alignment horizontal="center" vertical="center"/>
    </xf>
    <xf numFmtId="0" fontId="69" fillId="0" borderId="9" xfId="0" applyFont="1" applyBorder="1" applyAlignment="1">
      <alignment horizontal="left" vertical="center"/>
    </xf>
    <xf numFmtId="171" fontId="64" fillId="0" borderId="9" xfId="2" applyNumberFormat="1" applyFont="1" applyFill="1" applyBorder="1" applyAlignment="1" applyProtection="1">
      <alignment horizontal="center" vertical="center" wrapText="1"/>
    </xf>
    <xf numFmtId="3" fontId="59" fillId="0" borderId="9" xfId="0" applyNumberFormat="1" applyFont="1" applyBorder="1" applyAlignment="1">
      <alignment horizontal="center" vertical="center"/>
    </xf>
    <xf numFmtId="3" fontId="64" fillId="0" borderId="9" xfId="1" applyNumberFormat="1" applyFont="1" applyFill="1" applyBorder="1" applyAlignment="1" applyProtection="1">
      <alignment horizontal="center" vertical="center" wrapText="1"/>
    </xf>
    <xf numFmtId="49" fontId="64" fillId="0" borderId="9" xfId="1" applyNumberFormat="1" applyFont="1" applyFill="1" applyBorder="1" applyAlignment="1" applyProtection="1">
      <alignment horizontal="center" vertical="center" wrapText="1"/>
      <protection locked="0"/>
    </xf>
    <xf numFmtId="168" fontId="64" fillId="0" borderId="9" xfId="1" applyNumberFormat="1" applyFont="1" applyFill="1" applyBorder="1" applyAlignment="1" applyProtection="1">
      <alignment horizontal="center" vertical="center" wrapText="1"/>
      <protection locked="0"/>
    </xf>
    <xf numFmtId="0" fontId="47" fillId="0" borderId="9" xfId="0" applyFont="1" applyBorder="1" applyAlignment="1">
      <alignment horizontal="center" vertical="center"/>
    </xf>
    <xf numFmtId="3" fontId="69" fillId="0" borderId="18" xfId="1" applyNumberFormat="1" applyFont="1" applyFill="1" applyBorder="1" applyAlignment="1" applyProtection="1">
      <alignment horizontal="center" vertical="center"/>
    </xf>
    <xf numFmtId="3" fontId="49" fillId="22" borderId="9" xfId="1" applyNumberFormat="1" applyFont="1" applyFill="1" applyBorder="1" applyAlignment="1" applyProtection="1">
      <alignment horizontal="center" vertical="center"/>
    </xf>
    <xf numFmtId="3" fontId="64" fillId="7" borderId="18" xfId="1" applyNumberFormat="1" applyFont="1" applyFill="1" applyBorder="1" applyAlignment="1" applyProtection="1">
      <alignment horizontal="center" vertical="center"/>
    </xf>
    <xf numFmtId="0" fontId="55" fillId="0" borderId="0" xfId="0" applyFont="1" applyAlignment="1">
      <alignment vertical="center"/>
    </xf>
    <xf numFmtId="172" fontId="55" fillId="0" borderId="0" xfId="0" applyNumberFormat="1" applyFont="1" applyAlignment="1">
      <alignment horizontal="center" vertical="center"/>
    </xf>
    <xf numFmtId="173" fontId="55" fillId="0" borderId="0" xfId="0" applyNumberFormat="1" applyFont="1" applyAlignment="1">
      <alignment horizontal="center" vertical="center"/>
    </xf>
    <xf numFmtId="1" fontId="55" fillId="0" borderId="0" xfId="0" applyNumberFormat="1" applyFont="1" applyAlignment="1">
      <alignment horizontal="center" vertical="center"/>
    </xf>
    <xf numFmtId="0" fontId="58" fillId="25" borderId="7" xfId="0" applyFont="1" applyFill="1" applyBorder="1" applyAlignment="1">
      <alignment horizontal="center" vertical="center" wrapText="1"/>
    </xf>
    <xf numFmtId="3" fontId="59" fillId="18" borderId="18" xfId="1" applyNumberFormat="1" applyFont="1" applyFill="1" applyBorder="1" applyAlignment="1" applyProtection="1">
      <alignment horizontal="center" vertical="center"/>
    </xf>
    <xf numFmtId="0" fontId="47" fillId="0" borderId="14" xfId="0" applyFont="1" applyBorder="1" applyAlignment="1">
      <alignment horizontal="center" vertical="center"/>
    </xf>
    <xf numFmtId="3" fontId="65" fillId="0" borderId="18" xfId="1" applyNumberFormat="1" applyFont="1" applyBorder="1" applyAlignment="1" applyProtection="1">
      <alignment horizontal="center" vertical="center"/>
    </xf>
    <xf numFmtId="174" fontId="69" fillId="0" borderId="52" xfId="2" applyNumberFormat="1" applyFont="1" applyFill="1" applyBorder="1" applyAlignment="1" applyProtection="1">
      <alignment horizontal="center" vertical="center" wrapText="1"/>
    </xf>
    <xf numFmtId="168" fontId="69" fillId="18" borderId="18" xfId="1" applyNumberFormat="1" applyFont="1" applyFill="1" applyBorder="1" applyAlignment="1" applyProtection="1">
      <alignment horizontal="left" vertical="center" wrapText="1"/>
      <protection locked="0"/>
    </xf>
    <xf numFmtId="0" fontId="83" fillId="0" borderId="53" xfId="0" applyFont="1" applyBorder="1" applyAlignment="1">
      <alignment vertical="center" wrapText="1"/>
    </xf>
    <xf numFmtId="3" fontId="65" fillId="11" borderId="18" xfId="1" applyNumberFormat="1" applyFont="1" applyFill="1" applyBorder="1" applyAlignment="1" applyProtection="1">
      <alignment horizontal="center" vertical="center"/>
      <protection locked="0"/>
    </xf>
    <xf numFmtId="3" fontId="65" fillId="29" borderId="18" xfId="1" applyNumberFormat="1" applyFont="1" applyFill="1" applyBorder="1" applyAlignment="1" applyProtection="1">
      <alignment horizontal="center" vertical="center"/>
      <protection locked="0"/>
    </xf>
    <xf numFmtId="0" fontId="70" fillId="0" borderId="18" xfId="0" applyFont="1" applyBorder="1" applyAlignment="1">
      <alignment horizontal="center" vertical="center"/>
    </xf>
    <xf numFmtId="0" fontId="70" fillId="16" borderId="18" xfId="0" applyFont="1" applyFill="1" applyBorder="1" applyAlignment="1">
      <alignment horizontal="center" vertical="center"/>
    </xf>
    <xf numFmtId="0" fontId="70" fillId="0" borderId="18" xfId="0" applyFont="1" applyBorder="1" applyAlignment="1">
      <alignment horizontal="center" vertical="center" wrapText="1"/>
    </xf>
    <xf numFmtId="0" fontId="70" fillId="5" borderId="18" xfId="0" applyFont="1" applyFill="1" applyBorder="1" applyAlignment="1">
      <alignment horizontal="center" vertical="center"/>
    </xf>
    <xf numFmtId="0" fontId="70" fillId="17" borderId="18" xfId="0" applyFont="1" applyFill="1" applyBorder="1" applyAlignment="1">
      <alignment horizontal="center" vertical="center"/>
    </xf>
    <xf numFmtId="168" fontId="85" fillId="18" borderId="18" xfId="1" applyNumberFormat="1" applyFont="1" applyFill="1" applyBorder="1" applyAlignment="1" applyProtection="1">
      <alignment horizontal="center" vertical="center" wrapText="1"/>
      <protection locked="0"/>
    </xf>
    <xf numFmtId="0" fontId="86" fillId="22" borderId="9" xfId="0" applyFont="1" applyFill="1" applyBorder="1" applyAlignment="1">
      <alignment horizontal="centerContinuous" vertical="center" wrapText="1"/>
    </xf>
    <xf numFmtId="0" fontId="35" fillId="23" borderId="53" xfId="0" applyFont="1" applyFill="1" applyBorder="1" applyAlignment="1">
      <alignment horizontal="justify" vertical="center" wrapText="1"/>
    </xf>
    <xf numFmtId="0" fontId="35" fillId="23" borderId="7" xfId="0" applyFont="1" applyFill="1" applyBorder="1" applyAlignment="1">
      <alignment horizontal="justify" vertical="center" wrapText="1"/>
    </xf>
    <xf numFmtId="0" fontId="86" fillId="22" borderId="1" xfId="0" applyFont="1" applyFill="1" applyBorder="1" applyAlignment="1">
      <alignment horizontal="centerContinuous" vertical="center" wrapText="1"/>
    </xf>
    <xf numFmtId="0" fontId="35" fillId="23" borderId="7" xfId="0" applyFont="1" applyFill="1" applyBorder="1" applyAlignment="1">
      <alignment horizontal="left" vertical="center" wrapText="1"/>
    </xf>
    <xf numFmtId="0" fontId="86" fillId="22" borderId="65" xfId="0" applyFont="1" applyFill="1" applyBorder="1" applyAlignment="1">
      <alignment horizontal="centerContinuous" vertical="center" wrapText="1"/>
    </xf>
    <xf numFmtId="0" fontId="45" fillId="23" borderId="18" xfId="0" applyFont="1" applyFill="1" applyBorder="1" applyAlignment="1">
      <alignment horizontal="center" vertical="center" wrapText="1"/>
    </xf>
    <xf numFmtId="0" fontId="40" fillId="23" borderId="18" xfId="0" applyFont="1" applyFill="1" applyBorder="1" applyAlignment="1">
      <alignment horizontal="left" vertical="center" wrapText="1"/>
    </xf>
    <xf numFmtId="0" fontId="45" fillId="0" borderId="18" xfId="0" applyFont="1" applyBorder="1" applyAlignment="1">
      <alignment horizontal="center" vertical="center" wrapText="1"/>
    </xf>
    <xf numFmtId="0" fontId="40" fillId="0" borderId="18" xfId="0" applyFont="1" applyBorder="1" applyAlignment="1">
      <alignment horizontal="left" vertical="center" wrapText="1"/>
    </xf>
    <xf numFmtId="0" fontId="52" fillId="0" borderId="0" xfId="0" applyFont="1" applyAlignment="1">
      <alignment horizontal="centerContinuous" vertical="center"/>
    </xf>
    <xf numFmtId="0" fontId="53" fillId="0" borderId="0" xfId="0" applyFont="1" applyAlignment="1">
      <alignment horizontal="centerContinuous" vertical="center" readingOrder="1"/>
    </xf>
    <xf numFmtId="165" fontId="61" fillId="0" borderId="18" xfId="1" applyNumberFormat="1" applyFont="1" applyFill="1" applyBorder="1" applyAlignment="1" applyProtection="1">
      <alignment vertical="center" wrapText="1"/>
    </xf>
    <xf numFmtId="0" fontId="35" fillId="0" borderId="18" xfId="0" applyFont="1" applyBorder="1" applyAlignment="1">
      <alignment vertical="top" wrapText="1"/>
    </xf>
    <xf numFmtId="0" fontId="35" fillId="0" borderId="16" xfId="0" applyFont="1" applyBorder="1" applyAlignment="1">
      <alignment horizontal="justify" vertical="center"/>
    </xf>
    <xf numFmtId="0" fontId="35" fillId="0" borderId="7" xfId="0" applyFont="1" applyBorder="1" applyAlignment="1">
      <alignment horizontal="justify" vertical="center" wrapText="1"/>
    </xf>
    <xf numFmtId="0" fontId="35" fillId="0" borderId="53" xfId="0" applyFont="1" applyBorder="1" applyAlignment="1">
      <alignment horizontal="justify" vertical="center"/>
    </xf>
    <xf numFmtId="0" fontId="35" fillId="0" borderId="7" xfId="0" applyFont="1" applyBorder="1" applyAlignment="1">
      <alignment horizontal="justify" vertical="center"/>
    </xf>
    <xf numFmtId="0" fontId="89" fillId="0" borderId="18" xfId="0" applyFont="1" applyBorder="1" applyAlignment="1">
      <alignment horizontal="justify" vertical="center" wrapText="1"/>
    </xf>
    <xf numFmtId="0" fontId="35" fillId="0" borderId="18" xfId="0" applyFont="1" applyBorder="1" applyAlignment="1">
      <alignment horizontal="justify" vertical="center"/>
    </xf>
    <xf numFmtId="0" fontId="58" fillId="22" borderId="7" xfId="0" applyFont="1" applyFill="1" applyBorder="1" applyAlignment="1">
      <alignment horizontal="center" vertical="center" wrapText="1"/>
    </xf>
    <xf numFmtId="3" fontId="59" fillId="29" borderId="53" xfId="0" applyNumberFormat="1" applyFont="1" applyFill="1" applyBorder="1" applyAlignment="1">
      <alignment horizontal="center" vertical="center"/>
    </xf>
    <xf numFmtId="3" fontId="47" fillId="0" borderId="18" xfId="1" applyNumberFormat="1" applyFont="1" applyBorder="1" applyAlignment="1" applyProtection="1">
      <alignment horizontal="center" vertical="center"/>
      <protection locked="0"/>
    </xf>
    <xf numFmtId="3" fontId="49" fillId="33" borderId="18" xfId="1" applyNumberFormat="1" applyFont="1" applyFill="1" applyBorder="1" applyAlignment="1" applyProtection="1">
      <alignment horizontal="center" vertical="center"/>
    </xf>
    <xf numFmtId="0" fontId="64" fillId="23" borderId="18" xfId="0" applyFont="1" applyFill="1" applyBorder="1" applyAlignment="1">
      <alignment horizontal="center" vertical="center" wrapText="1"/>
    </xf>
    <xf numFmtId="3" fontId="47" fillId="0" borderId="14" xfId="1" applyNumberFormat="1" applyFont="1" applyFill="1" applyBorder="1" applyAlignment="1" applyProtection="1">
      <alignment horizontal="center" vertical="center"/>
      <protection locked="0"/>
    </xf>
    <xf numFmtId="3" fontId="59" fillId="8" borderId="18" xfId="1" applyNumberFormat="1" applyFont="1" applyFill="1" applyBorder="1" applyAlignment="1" applyProtection="1">
      <alignment horizontal="center" vertical="center"/>
    </xf>
    <xf numFmtId="3" fontId="49" fillId="35" borderId="18" xfId="1" applyNumberFormat="1" applyFont="1" applyFill="1" applyBorder="1" applyAlignment="1" applyProtection="1">
      <alignment horizontal="center" vertical="center"/>
    </xf>
    <xf numFmtId="0" fontId="64" fillId="24" borderId="18" xfId="0" applyFont="1" applyFill="1" applyBorder="1" applyAlignment="1">
      <alignment horizontal="center" vertical="center" wrapText="1"/>
    </xf>
    <xf numFmtId="0" fontId="35" fillId="23" borderId="18" xfId="0" applyFont="1" applyFill="1" applyBorder="1" applyAlignment="1">
      <alignment horizontal="justify" vertical="top" wrapText="1"/>
    </xf>
    <xf numFmtId="0" fontId="93" fillId="23" borderId="18" xfId="0" applyFont="1" applyFill="1" applyBorder="1" applyAlignment="1">
      <alignment horizontal="center" vertical="top" wrapText="1"/>
    </xf>
    <xf numFmtId="0" fontId="32" fillId="0" borderId="18" xfId="0" applyFont="1" applyBorder="1" applyAlignment="1">
      <alignment vertical="top" wrapText="1"/>
    </xf>
    <xf numFmtId="0" fontId="92" fillId="0" borderId="18" xfId="0" applyFont="1" applyBorder="1" applyAlignment="1">
      <alignment vertical="top" wrapText="1"/>
    </xf>
    <xf numFmtId="0" fontId="92" fillId="0" borderId="18" xfId="0" applyFont="1" applyBorder="1" applyAlignment="1">
      <alignment vertical="center"/>
    </xf>
    <xf numFmtId="0" fontId="32" fillId="0" borderId="18" xfId="0" applyFont="1" applyBorder="1" applyAlignment="1">
      <alignment vertical="center"/>
    </xf>
    <xf numFmtId="0" fontId="94" fillId="23" borderId="7" xfId="0" applyFont="1" applyFill="1" applyBorder="1" applyAlignment="1">
      <alignment horizontal="justify" vertical="center"/>
    </xf>
    <xf numFmtId="0" fontId="94" fillId="0" borderId="7" xfId="0" applyFont="1" applyBorder="1" applyAlignment="1">
      <alignment horizontal="justify" vertical="center"/>
    </xf>
    <xf numFmtId="0" fontId="35" fillId="23" borderId="18" xfId="0" applyFont="1" applyFill="1" applyBorder="1" applyAlignment="1">
      <alignment horizontal="left" vertical="center" wrapText="1"/>
    </xf>
    <xf numFmtId="0" fontId="53" fillId="0" borderId="0" xfId="0" applyFont="1" applyAlignment="1">
      <alignment horizontal="right" vertical="center" readingOrder="1"/>
    </xf>
    <xf numFmtId="0" fontId="83" fillId="0" borderId="53" xfId="0" applyFont="1" applyBorder="1" applyAlignment="1" applyProtection="1">
      <alignment horizontal="center" vertical="center" wrapText="1"/>
      <protection locked="0"/>
    </xf>
    <xf numFmtId="0" fontId="83" fillId="0" borderId="18" xfId="0" applyFont="1" applyBorder="1" applyAlignment="1" applyProtection="1">
      <alignment horizontal="center" vertical="center" wrapText="1"/>
      <protection locked="0"/>
    </xf>
    <xf numFmtId="171" fontId="63" fillId="0" borderId="18" xfId="2" applyNumberFormat="1" applyFont="1" applyFill="1" applyBorder="1" applyAlignment="1" applyProtection="1">
      <alignment horizontal="center" vertical="center" wrapText="1"/>
    </xf>
    <xf numFmtId="171" fontId="77" fillId="0" borderId="18" xfId="2" applyNumberFormat="1" applyFont="1" applyFill="1" applyBorder="1" applyAlignment="1" applyProtection="1">
      <alignment horizontal="center" vertical="center" wrapText="1"/>
    </xf>
    <xf numFmtId="0" fontId="61" fillId="0" borderId="0" xfId="0" applyFont="1" applyAlignment="1" applyProtection="1">
      <alignment vertical="center" wrapText="1"/>
      <protection locked="0"/>
    </xf>
    <xf numFmtId="0" fontId="64" fillId="0" borderId="0" xfId="0" applyFont="1" applyAlignment="1">
      <alignment horizontal="center" vertical="center" wrapText="1"/>
    </xf>
    <xf numFmtId="0" fontId="96" fillId="0" borderId="0" xfId="0" applyFont="1" applyAlignment="1">
      <alignment vertical="center" wrapText="1"/>
    </xf>
    <xf numFmtId="3" fontId="47" fillId="0" borderId="0" xfId="1" applyNumberFormat="1" applyFont="1" applyFill="1" applyBorder="1" applyAlignment="1" applyProtection="1">
      <alignment vertical="center"/>
      <protection locked="0"/>
    </xf>
    <xf numFmtId="3" fontId="49" fillId="0" borderId="0" xfId="0" applyNumberFormat="1" applyFont="1" applyAlignment="1">
      <alignment vertical="center"/>
    </xf>
    <xf numFmtId="3" fontId="65" fillId="0" borderId="0" xfId="1" applyNumberFormat="1" applyFont="1" applyFill="1" applyBorder="1" applyAlignment="1" applyProtection="1">
      <alignment horizontal="center" vertical="center" wrapText="1"/>
      <protection locked="0"/>
    </xf>
    <xf numFmtId="3" fontId="67" fillId="0" borderId="0" xfId="1" applyNumberFormat="1" applyFont="1" applyFill="1" applyBorder="1" applyAlignment="1" applyProtection="1">
      <alignment horizontal="center" vertical="center" wrapText="1"/>
      <protection locked="0"/>
    </xf>
    <xf numFmtId="3" fontId="49" fillId="0" borderId="0" xfId="0" applyNumberFormat="1" applyFont="1" applyAlignment="1">
      <alignment horizontal="center" vertical="center"/>
    </xf>
    <xf numFmtId="3" fontId="69" fillId="3" borderId="18" xfId="1" applyNumberFormat="1" applyFont="1" applyFill="1" applyBorder="1" applyAlignment="1" applyProtection="1">
      <alignment horizontal="center" vertical="center" wrapText="1"/>
      <protection locked="0"/>
    </xf>
    <xf numFmtId="49" fontId="69" fillId="3" borderId="18" xfId="1" applyNumberFormat="1" applyFont="1" applyFill="1" applyBorder="1" applyAlignment="1" applyProtection="1">
      <alignment horizontal="center" vertical="center" wrapText="1"/>
      <protection locked="0"/>
    </xf>
    <xf numFmtId="168" fontId="69" fillId="3" borderId="18" xfId="1" applyNumberFormat="1" applyFont="1" applyFill="1" applyBorder="1" applyAlignment="1" applyProtection="1">
      <alignment horizontal="center" vertical="center" wrapText="1"/>
      <protection locked="0"/>
    </xf>
    <xf numFmtId="49" fontId="69" fillId="18" borderId="18" xfId="1" applyNumberFormat="1" applyFont="1" applyFill="1" applyBorder="1" applyAlignment="1" applyProtection="1">
      <alignment horizontal="center" vertical="center" wrapText="1"/>
      <protection locked="0"/>
    </xf>
    <xf numFmtId="168" fontId="69" fillId="18" borderId="18" xfId="1" applyNumberFormat="1" applyFont="1" applyFill="1" applyBorder="1" applyAlignment="1" applyProtection="1">
      <alignment horizontal="center" vertical="center" wrapText="1"/>
      <protection locked="0"/>
    </xf>
    <xf numFmtId="3" fontId="64" fillId="9" borderId="18" xfId="1" applyNumberFormat="1" applyFont="1" applyFill="1" applyBorder="1" applyAlignment="1" applyProtection="1">
      <alignment horizontal="center" vertical="center" wrapText="1"/>
    </xf>
    <xf numFmtId="49" fontId="67" fillId="9" borderId="9" xfId="1" applyNumberFormat="1" applyFont="1" applyFill="1" applyBorder="1" applyAlignment="1" applyProtection="1">
      <alignment vertical="center" wrapText="1"/>
    </xf>
    <xf numFmtId="165" fontId="67" fillId="9" borderId="10" xfId="1" applyNumberFormat="1" applyFont="1" applyFill="1" applyBorder="1" applyAlignment="1" applyProtection="1">
      <alignment vertical="center" wrapText="1"/>
    </xf>
    <xf numFmtId="49" fontId="67" fillId="9" borderId="18" xfId="1" applyNumberFormat="1" applyFont="1" applyFill="1" applyBorder="1" applyAlignment="1" applyProtection="1">
      <alignment vertical="center"/>
    </xf>
    <xf numFmtId="3" fontId="70" fillId="3" borderId="18" xfId="1" applyNumberFormat="1" applyFont="1" applyFill="1" applyBorder="1" applyAlignment="1" applyProtection="1">
      <alignment horizontal="center" vertical="center" wrapText="1"/>
      <protection locked="0"/>
    </xf>
    <xf numFmtId="3" fontId="70" fillId="3" borderId="18" xfId="1" applyNumberFormat="1" applyFont="1" applyFill="1" applyBorder="1" applyAlignment="1" applyProtection="1">
      <alignment horizontal="center" vertical="center" wrapText="1"/>
    </xf>
    <xf numFmtId="0" fontId="61" fillId="0" borderId="53" xfId="0" applyFont="1" applyBorder="1" applyAlignment="1">
      <alignment horizontal="center" vertical="center" wrapText="1"/>
    </xf>
    <xf numFmtId="3" fontId="67" fillId="9" borderId="8" xfId="1" applyNumberFormat="1" applyFont="1" applyFill="1" applyBorder="1" applyAlignment="1" applyProtection="1">
      <alignment horizontal="center" vertical="center" wrapText="1"/>
    </xf>
    <xf numFmtId="3" fontId="69" fillId="9" borderId="9" xfId="1" applyNumberFormat="1" applyFont="1" applyFill="1" applyBorder="1" applyAlignment="1" applyProtection="1">
      <alignment horizontal="center" vertical="center" wrapText="1"/>
    </xf>
    <xf numFmtId="3" fontId="58" fillId="22" borderId="8" xfId="1" applyNumberFormat="1" applyFont="1" applyFill="1" applyBorder="1" applyAlignment="1" applyProtection="1">
      <alignment horizontal="center" vertical="center" wrapText="1"/>
    </xf>
    <xf numFmtId="3" fontId="58" fillId="22" borderId="9" xfId="1" applyNumberFormat="1" applyFont="1" applyFill="1" applyBorder="1" applyAlignment="1" applyProtection="1">
      <alignment horizontal="center" vertical="center" wrapText="1"/>
    </xf>
    <xf numFmtId="3" fontId="47" fillId="22" borderId="9" xfId="1" applyNumberFormat="1" applyFont="1" applyFill="1" applyBorder="1" applyAlignment="1" applyProtection="1">
      <alignment horizontal="center" vertical="center"/>
    </xf>
    <xf numFmtId="3" fontId="70" fillId="22" borderId="9" xfId="1" applyNumberFormat="1" applyFont="1" applyFill="1" applyBorder="1" applyAlignment="1" applyProtection="1">
      <alignment horizontal="center" vertical="center"/>
    </xf>
    <xf numFmtId="3" fontId="58" fillId="23" borderId="9" xfId="1" applyNumberFormat="1" applyFont="1" applyFill="1" applyBorder="1" applyAlignment="1" applyProtection="1">
      <alignment horizontal="center" vertical="center" wrapText="1"/>
    </xf>
    <xf numFmtId="3" fontId="47" fillId="23" borderId="9" xfId="1" applyNumberFormat="1" applyFont="1" applyFill="1" applyBorder="1" applyAlignment="1" applyProtection="1">
      <alignment horizontal="center" vertical="center"/>
    </xf>
    <xf numFmtId="3" fontId="70" fillId="23" borderId="9" xfId="1" applyNumberFormat="1" applyFont="1" applyFill="1" applyBorder="1" applyAlignment="1" applyProtection="1">
      <alignment horizontal="center" vertical="center"/>
    </xf>
    <xf numFmtId="49" fontId="67" fillId="9" borderId="9" xfId="1" applyNumberFormat="1" applyFont="1" applyFill="1" applyBorder="1" applyAlignment="1" applyProtection="1">
      <alignment horizontal="left" vertical="center" wrapText="1"/>
    </xf>
    <xf numFmtId="165" fontId="67" fillId="9" borderId="10" xfId="1" applyNumberFormat="1" applyFont="1" applyFill="1" applyBorder="1" applyAlignment="1" applyProtection="1">
      <alignment horizontal="left" vertical="center" wrapText="1"/>
    </xf>
    <xf numFmtId="169" fontId="64" fillId="22" borderId="8" xfId="1" applyNumberFormat="1" applyFont="1" applyFill="1" applyBorder="1" applyAlignment="1" applyProtection="1">
      <alignment vertical="center" wrapText="1"/>
    </xf>
    <xf numFmtId="49" fontId="64" fillId="22" borderId="9" xfId="1" applyNumberFormat="1" applyFont="1" applyFill="1" applyBorder="1" applyAlignment="1" applyProtection="1">
      <alignment vertical="center" wrapText="1"/>
    </xf>
    <xf numFmtId="169" fontId="64" fillId="22" borderId="10" xfId="1" applyNumberFormat="1" applyFont="1" applyFill="1" applyBorder="1" applyAlignment="1" applyProtection="1">
      <alignment vertical="center" wrapText="1"/>
    </xf>
    <xf numFmtId="169" fontId="64" fillId="0" borderId="0" xfId="1" applyNumberFormat="1" applyFont="1" applyFill="1" applyBorder="1" applyAlignment="1" applyProtection="1">
      <alignment vertical="center" wrapText="1"/>
    </xf>
    <xf numFmtId="3" fontId="47" fillId="0" borderId="14" xfId="1" applyNumberFormat="1" applyFont="1" applyFill="1" applyBorder="1" applyAlignment="1" applyProtection="1">
      <alignment horizontal="center" vertical="center"/>
    </xf>
    <xf numFmtId="165" fontId="64" fillId="0" borderId="0" xfId="1" applyNumberFormat="1" applyFont="1" applyFill="1" applyBorder="1" applyAlignment="1" applyProtection="1">
      <alignment vertical="center" wrapText="1"/>
    </xf>
    <xf numFmtId="3" fontId="69" fillId="9" borderId="10" xfId="1" applyNumberFormat="1" applyFont="1" applyFill="1" applyBorder="1" applyAlignment="1" applyProtection="1">
      <alignment horizontal="center" vertical="center" wrapText="1"/>
    </xf>
    <xf numFmtId="171" fontId="47" fillId="0" borderId="0" xfId="0" applyNumberFormat="1" applyFont="1" applyAlignment="1">
      <alignment horizontal="center" vertical="center"/>
    </xf>
    <xf numFmtId="3" fontId="49" fillId="18" borderId="18" xfId="0" applyNumberFormat="1" applyFont="1" applyFill="1" applyBorder="1" applyAlignment="1">
      <alignment horizontal="center" vertical="center"/>
    </xf>
    <xf numFmtId="0" fontId="80" fillId="22" borderId="18" xfId="0" applyFont="1" applyFill="1" applyBorder="1" applyAlignment="1">
      <alignment horizontal="centerContinuous" vertical="center" wrapText="1"/>
    </xf>
    <xf numFmtId="0" fontId="49" fillId="22" borderId="18" xfId="0" applyFont="1" applyFill="1" applyBorder="1" applyAlignment="1">
      <alignment vertical="center"/>
    </xf>
    <xf numFmtId="165" fontId="58" fillId="0" borderId="0" xfId="0" applyNumberFormat="1" applyFont="1" applyAlignment="1">
      <alignment vertical="center" wrapText="1"/>
    </xf>
    <xf numFmtId="49" fontId="97" fillId="3" borderId="18" xfId="1" applyNumberFormat="1" applyFont="1" applyFill="1" applyBorder="1" applyAlignment="1" applyProtection="1">
      <alignment horizontal="center" vertical="center" wrapText="1"/>
      <protection locked="0"/>
    </xf>
    <xf numFmtId="168" fontId="97" fillId="3" borderId="18" xfId="1" applyNumberFormat="1" applyFont="1" applyFill="1" applyBorder="1" applyAlignment="1" applyProtection="1">
      <alignment horizontal="center" vertical="center" wrapText="1"/>
      <protection locked="0"/>
    </xf>
    <xf numFmtId="0" fontId="47" fillId="0" borderId="8" xfId="0" applyFont="1" applyBorder="1" applyAlignment="1" applyProtection="1">
      <alignment horizontal="left" vertical="center"/>
      <protection locked="0"/>
    </xf>
    <xf numFmtId="0" fontId="47" fillId="0" borderId="9" xfId="0" applyFont="1" applyBorder="1" applyAlignment="1" applyProtection="1">
      <alignment horizontal="left" vertical="center"/>
      <protection locked="0"/>
    </xf>
    <xf numFmtId="0" fontId="47" fillId="0" borderId="10" xfId="0" applyFont="1" applyBorder="1" applyAlignment="1" applyProtection="1">
      <alignment horizontal="left" vertical="center"/>
      <protection locked="0"/>
    </xf>
    <xf numFmtId="0" fontId="71" fillId="24" borderId="18" xfId="0" applyFont="1" applyFill="1" applyBorder="1" applyAlignment="1">
      <alignment horizontal="center" vertical="center" wrapText="1"/>
    </xf>
    <xf numFmtId="0" fontId="62" fillId="7" borderId="8" xfId="0" applyFont="1" applyFill="1" applyBorder="1" applyAlignment="1">
      <alignment horizontal="left" vertical="center" wrapText="1"/>
    </xf>
    <xf numFmtId="0" fontId="62" fillId="7" borderId="10" xfId="0" applyFont="1" applyFill="1" applyBorder="1" applyAlignment="1">
      <alignment horizontal="left" vertical="center" wrapText="1"/>
    </xf>
    <xf numFmtId="0" fontId="49" fillId="0" borderId="8" xfId="0" applyFont="1" applyBorder="1" applyAlignment="1">
      <alignment horizontal="center" vertical="center"/>
    </xf>
    <xf numFmtId="0" fontId="49" fillId="0" borderId="9" xfId="0" applyFont="1" applyBorder="1" applyAlignment="1">
      <alignment horizontal="center" vertical="center"/>
    </xf>
    <xf numFmtId="0" fontId="49" fillId="0" borderId="10" xfId="0" applyFont="1" applyBorder="1" applyAlignment="1">
      <alignment horizontal="center" vertical="center"/>
    </xf>
    <xf numFmtId="0" fontId="61" fillId="18" borderId="18" xfId="0" applyFont="1" applyFill="1" applyBorder="1" applyAlignment="1">
      <alignment horizontal="center" vertical="center" wrapText="1"/>
    </xf>
    <xf numFmtId="0" fontId="64" fillId="23" borderId="18" xfId="0" applyFont="1" applyFill="1" applyBorder="1" applyAlignment="1">
      <alignment horizontal="center" vertical="center" wrapText="1"/>
    </xf>
    <xf numFmtId="0" fontId="61" fillId="0" borderId="18" xfId="0" applyFont="1" applyBorder="1" applyAlignment="1">
      <alignment horizontal="center" vertical="center" wrapText="1"/>
    </xf>
    <xf numFmtId="0" fontId="61" fillId="23" borderId="7" xfId="0" applyFont="1" applyFill="1" applyBorder="1" applyAlignment="1">
      <alignment horizontal="center" vertical="center" wrapText="1"/>
    </xf>
    <xf numFmtId="0" fontId="61" fillId="23" borderId="53" xfId="0" applyFont="1" applyFill="1" applyBorder="1" applyAlignment="1">
      <alignment horizontal="center" vertical="center" wrapText="1"/>
    </xf>
    <xf numFmtId="0" fontId="61" fillId="24" borderId="18" xfId="0" applyFont="1" applyFill="1" applyBorder="1" applyAlignment="1">
      <alignment horizontal="center" vertical="center" wrapText="1"/>
    </xf>
    <xf numFmtId="165" fontId="58" fillId="22" borderId="7" xfId="0" applyNumberFormat="1" applyFont="1" applyFill="1" applyBorder="1" applyAlignment="1">
      <alignment horizontal="center" vertical="center" wrapText="1"/>
    </xf>
    <xf numFmtId="165" fontId="58" fillId="22" borderId="16" xfId="0" applyNumberFormat="1" applyFont="1" applyFill="1" applyBorder="1" applyAlignment="1">
      <alignment horizontal="center" vertical="center" wrapText="1"/>
    </xf>
    <xf numFmtId="165" fontId="58" fillId="22" borderId="53" xfId="0" applyNumberFormat="1" applyFont="1" applyFill="1" applyBorder="1" applyAlignment="1">
      <alignment horizontal="center" vertical="center" wrapText="1"/>
    </xf>
    <xf numFmtId="0" fontId="58" fillId="2" borderId="7" xfId="0" applyFont="1" applyFill="1" applyBorder="1" applyAlignment="1">
      <alignment horizontal="center" vertical="center" wrapText="1"/>
    </xf>
    <xf numFmtId="0" fontId="58" fillId="2" borderId="16" xfId="0" applyFont="1" applyFill="1" applyBorder="1" applyAlignment="1">
      <alignment horizontal="center" vertical="center" wrapText="1"/>
    </xf>
    <xf numFmtId="0" fontId="58" fillId="2" borderId="53" xfId="0" applyFont="1" applyFill="1" applyBorder="1" applyAlignment="1">
      <alignment horizontal="center" vertical="center" wrapText="1"/>
    </xf>
    <xf numFmtId="0" fontId="82" fillId="16" borderId="18" xfId="0" applyFont="1" applyFill="1" applyBorder="1" applyAlignment="1">
      <alignment horizontal="center" vertical="center" wrapText="1"/>
    </xf>
    <xf numFmtId="0" fontId="59" fillId="10" borderId="18" xfId="0" applyFont="1" applyFill="1" applyBorder="1" applyAlignment="1">
      <alignment horizontal="center" vertical="center"/>
    </xf>
    <xf numFmtId="0" fontId="58" fillId="22" borderId="7" xfId="0" applyFont="1" applyFill="1" applyBorder="1" applyAlignment="1">
      <alignment horizontal="center" vertical="center" wrapText="1"/>
    </xf>
    <xf numFmtId="0" fontId="58" fillId="22" borderId="16" xfId="0" applyFont="1" applyFill="1" applyBorder="1" applyAlignment="1">
      <alignment horizontal="center" vertical="center" wrapText="1"/>
    </xf>
    <xf numFmtId="0" fontId="58" fillId="22" borderId="53" xfId="0" applyFont="1" applyFill="1" applyBorder="1" applyAlignment="1">
      <alignment horizontal="center" vertical="center" wrapText="1"/>
    </xf>
    <xf numFmtId="0" fontId="58" fillId="23" borderId="7" xfId="0" applyFont="1" applyFill="1" applyBorder="1" applyAlignment="1">
      <alignment horizontal="center" vertical="center" wrapText="1"/>
    </xf>
    <xf numFmtId="0" fontId="58" fillId="23" borderId="16" xfId="0" applyFont="1" applyFill="1" applyBorder="1" applyAlignment="1">
      <alignment horizontal="center" vertical="center" wrapText="1"/>
    </xf>
    <xf numFmtId="0" fontId="58" fillId="23" borderId="53" xfId="0" applyFont="1" applyFill="1" applyBorder="1" applyAlignment="1">
      <alignment horizontal="center" vertical="center" wrapText="1"/>
    </xf>
    <xf numFmtId="0" fontId="58" fillId="10" borderId="18" xfId="0" applyFont="1" applyFill="1" applyBorder="1" applyAlignment="1">
      <alignment horizontal="center" vertical="center" wrapText="1"/>
    </xf>
    <xf numFmtId="0" fontId="61" fillId="24" borderId="7" xfId="0" applyFont="1" applyFill="1" applyBorder="1" applyAlignment="1">
      <alignment horizontal="center" vertical="center" wrapText="1"/>
    </xf>
    <xf numFmtId="0" fontId="61" fillId="24" borderId="53" xfId="0" applyFont="1" applyFill="1" applyBorder="1" applyAlignment="1">
      <alignment horizontal="center" vertical="center" wrapText="1"/>
    </xf>
    <xf numFmtId="0" fontId="61" fillId="22" borderId="8" xfId="0" applyFont="1" applyFill="1" applyBorder="1" applyAlignment="1">
      <alignment horizontal="center" vertical="center" wrapText="1"/>
    </xf>
    <xf numFmtId="0" fontId="61" fillId="22" borderId="9" xfId="0" applyFont="1" applyFill="1" applyBorder="1" applyAlignment="1">
      <alignment horizontal="center" vertical="center" wrapText="1"/>
    </xf>
    <xf numFmtId="0" fontId="61" fillId="22" borderId="10" xfId="0" applyFont="1" applyFill="1" applyBorder="1" applyAlignment="1">
      <alignment horizontal="center" vertical="center" wrapText="1"/>
    </xf>
    <xf numFmtId="0" fontId="82" fillId="16" borderId="7" xfId="0" applyFont="1" applyFill="1" applyBorder="1" applyAlignment="1">
      <alignment horizontal="center" vertical="center" wrapText="1"/>
    </xf>
    <xf numFmtId="0" fontId="82" fillId="16" borderId="16" xfId="0" applyFont="1" applyFill="1" applyBorder="1" applyAlignment="1">
      <alignment horizontal="center" vertical="center" wrapText="1"/>
    </xf>
    <xf numFmtId="0" fontId="82" fillId="16" borderId="53" xfId="0" applyFont="1" applyFill="1" applyBorder="1" applyAlignment="1">
      <alignment horizontal="center" vertical="center" wrapText="1"/>
    </xf>
    <xf numFmtId="0" fontId="58" fillId="0" borderId="0" xfId="0" applyFont="1" applyAlignment="1">
      <alignment horizontal="center" vertical="center" wrapText="1"/>
    </xf>
    <xf numFmtId="165" fontId="58" fillId="0" borderId="0" xfId="0" applyNumberFormat="1" applyFont="1" applyAlignment="1">
      <alignment horizontal="center" vertical="center" wrapText="1"/>
    </xf>
    <xf numFmtId="0" fontId="58" fillId="10" borderId="7" xfId="0" applyFont="1" applyFill="1" applyBorder="1" applyAlignment="1">
      <alignment horizontal="center" vertical="center" wrapText="1"/>
    </xf>
    <xf numFmtId="0" fontId="58" fillId="10" borderId="16" xfId="0" applyFont="1" applyFill="1" applyBorder="1" applyAlignment="1">
      <alignment horizontal="center" vertical="center" wrapText="1"/>
    </xf>
    <xf numFmtId="0" fontId="58" fillId="10" borderId="53" xfId="0" applyFont="1" applyFill="1" applyBorder="1" applyAlignment="1">
      <alignment horizontal="center" vertical="center" wrapText="1"/>
    </xf>
    <xf numFmtId="0" fontId="64" fillId="24" borderId="18" xfId="0" applyFont="1" applyFill="1" applyBorder="1" applyAlignment="1">
      <alignment horizontal="center" vertical="center" wrapText="1"/>
    </xf>
    <xf numFmtId="0" fontId="59" fillId="13" borderId="7" xfId="0" applyFont="1" applyFill="1" applyBorder="1" applyAlignment="1">
      <alignment horizontal="center" vertical="center" wrapText="1"/>
    </xf>
    <xf numFmtId="0" fontId="59" fillId="13" borderId="53" xfId="0" applyFont="1" applyFill="1" applyBorder="1" applyAlignment="1">
      <alignment horizontal="center" vertical="center" wrapText="1"/>
    </xf>
    <xf numFmtId="0" fontId="59" fillId="22" borderId="18" xfId="0" applyFont="1" applyFill="1" applyBorder="1" applyAlignment="1">
      <alignment horizontal="center" vertical="center" wrapText="1"/>
    </xf>
    <xf numFmtId="3" fontId="47" fillId="0" borderId="7" xfId="1" applyNumberFormat="1" applyFont="1" applyBorder="1" applyAlignment="1" applyProtection="1">
      <alignment horizontal="center" vertical="center"/>
      <protection locked="0"/>
    </xf>
    <xf numFmtId="3" fontId="47" fillId="0" borderId="16" xfId="1" applyNumberFormat="1" applyFont="1" applyBorder="1" applyAlignment="1" applyProtection="1">
      <alignment horizontal="center" vertical="center"/>
      <protection locked="0"/>
    </xf>
    <xf numFmtId="3" fontId="47" fillId="0" borderId="53" xfId="1" applyNumberFormat="1" applyFont="1" applyBorder="1" applyAlignment="1" applyProtection="1">
      <alignment horizontal="center" vertical="center"/>
      <protection locked="0"/>
    </xf>
    <xf numFmtId="3" fontId="49" fillId="18" borderId="18" xfId="0" applyNumberFormat="1" applyFont="1" applyFill="1" applyBorder="1" applyAlignment="1">
      <alignment horizontal="center" vertical="center"/>
    </xf>
    <xf numFmtId="3" fontId="59" fillId="29" borderId="7" xfId="0" applyNumberFormat="1" applyFont="1" applyFill="1" applyBorder="1" applyAlignment="1">
      <alignment horizontal="center" vertical="center"/>
    </xf>
    <xf numFmtId="3" fontId="59" fillId="29" borderId="16" xfId="0" applyNumberFormat="1" applyFont="1" applyFill="1" applyBorder="1" applyAlignment="1">
      <alignment horizontal="center" vertical="center"/>
    </xf>
    <xf numFmtId="3" fontId="59" fillId="29" borderId="53" xfId="0" applyNumberFormat="1" applyFont="1" applyFill="1" applyBorder="1" applyAlignment="1">
      <alignment horizontal="center" vertical="center"/>
    </xf>
    <xf numFmtId="3" fontId="70" fillId="28" borderId="7" xfId="1" applyNumberFormat="1" applyFont="1" applyFill="1" applyBorder="1" applyAlignment="1" applyProtection="1">
      <alignment horizontal="center" vertical="center"/>
    </xf>
    <xf numFmtId="3" fontId="70" fillId="28" borderId="16" xfId="1" applyNumberFormat="1" applyFont="1" applyFill="1" applyBorder="1" applyAlignment="1" applyProtection="1">
      <alignment horizontal="center" vertical="center"/>
    </xf>
    <xf numFmtId="3" fontId="70" fillId="28" borderId="53" xfId="1" applyNumberFormat="1" applyFont="1" applyFill="1" applyBorder="1" applyAlignment="1" applyProtection="1">
      <alignment horizontal="center" vertical="center"/>
    </xf>
    <xf numFmtId="3" fontId="59" fillId="19" borderId="7" xfId="0" applyNumberFormat="1" applyFont="1" applyFill="1" applyBorder="1" applyAlignment="1">
      <alignment horizontal="center" vertical="center"/>
    </xf>
    <xf numFmtId="3" fontId="59" fillId="19" borderId="16" xfId="0" applyNumberFormat="1" applyFont="1" applyFill="1" applyBorder="1" applyAlignment="1">
      <alignment horizontal="center" vertical="center"/>
    </xf>
    <xf numFmtId="3" fontId="59" fillId="19" borderId="53" xfId="0" applyNumberFormat="1" applyFont="1" applyFill="1" applyBorder="1" applyAlignment="1">
      <alignment horizontal="center" vertical="center"/>
    </xf>
    <xf numFmtId="171" fontId="77" fillId="0" borderId="53" xfId="2" applyNumberFormat="1" applyFont="1" applyFill="1" applyBorder="1" applyAlignment="1" applyProtection="1">
      <alignment horizontal="center" vertical="center" wrapText="1"/>
    </xf>
    <xf numFmtId="171" fontId="77" fillId="0" borderId="18" xfId="2" applyNumberFormat="1" applyFont="1" applyFill="1" applyBorder="1" applyAlignment="1" applyProtection="1">
      <alignment horizontal="center" vertical="center" wrapText="1"/>
    </xf>
    <xf numFmtId="0" fontId="49" fillId="0" borderId="18" xfId="0" applyFont="1" applyBorder="1" applyAlignment="1">
      <alignment horizontal="center" vertical="center"/>
    </xf>
    <xf numFmtId="0" fontId="64" fillId="33" borderId="5" xfId="0" applyFont="1" applyFill="1" applyBorder="1" applyAlignment="1">
      <alignment horizontal="left" vertical="center" wrapText="1"/>
    </xf>
    <xf numFmtId="0" fontId="64" fillId="33" borderId="6" xfId="0" applyFont="1" applyFill="1" applyBorder="1" applyAlignment="1">
      <alignment horizontal="left" vertical="center" wrapText="1"/>
    </xf>
    <xf numFmtId="0" fontId="64" fillId="33" borderId="14" xfId="0" applyFont="1" applyFill="1" applyBorder="1" applyAlignment="1">
      <alignment horizontal="left" vertical="center" wrapText="1"/>
    </xf>
    <xf numFmtId="0" fontId="64" fillId="33" borderId="15" xfId="0" applyFont="1" applyFill="1" applyBorder="1" applyAlignment="1">
      <alignment horizontal="left" vertical="center" wrapText="1"/>
    </xf>
    <xf numFmtId="0" fontId="64" fillId="33" borderId="52" xfId="0" applyFont="1" applyFill="1" applyBorder="1" applyAlignment="1">
      <alignment horizontal="left" vertical="center" wrapText="1"/>
    </xf>
    <xf numFmtId="0" fontId="64" fillId="33" borderId="56" xfId="0" applyFont="1" applyFill="1" applyBorder="1" applyAlignment="1">
      <alignment horizontal="left" vertical="center" wrapText="1"/>
    </xf>
    <xf numFmtId="3" fontId="70" fillId="3" borderId="7" xfId="1" applyNumberFormat="1" applyFont="1" applyFill="1" applyBorder="1" applyAlignment="1" applyProtection="1">
      <alignment horizontal="center" vertical="center" wrapText="1"/>
    </xf>
    <xf numFmtId="3" fontId="70" fillId="3" borderId="16" xfId="1" applyNumberFormat="1" applyFont="1" applyFill="1" applyBorder="1" applyAlignment="1" applyProtection="1">
      <alignment horizontal="center" vertical="center" wrapText="1"/>
    </xf>
    <xf numFmtId="3" fontId="70" fillId="3" borderId="53" xfId="1" applyNumberFormat="1" applyFont="1" applyFill="1" applyBorder="1" applyAlignment="1" applyProtection="1">
      <alignment horizontal="center" vertical="center" wrapText="1"/>
    </xf>
    <xf numFmtId="3" fontId="69" fillId="34" borderId="7" xfId="1" applyNumberFormat="1" applyFont="1" applyFill="1" applyBorder="1" applyAlignment="1" applyProtection="1">
      <alignment horizontal="center" vertical="center"/>
    </xf>
    <xf numFmtId="3" fontId="69" fillId="34" borderId="16" xfId="1" applyNumberFormat="1" applyFont="1" applyFill="1" applyBorder="1" applyAlignment="1" applyProtection="1">
      <alignment horizontal="center" vertical="center"/>
    </xf>
    <xf numFmtId="3" fontId="69" fillId="34" borderId="53" xfId="1" applyNumberFormat="1" applyFont="1" applyFill="1" applyBorder="1" applyAlignment="1" applyProtection="1">
      <alignment horizontal="center" vertical="center"/>
    </xf>
    <xf numFmtId="0" fontId="64" fillId="18" borderId="7" xfId="0" applyFont="1" applyFill="1" applyBorder="1" applyAlignment="1">
      <alignment horizontal="center" vertical="center" wrapText="1"/>
    </xf>
    <xf numFmtId="0" fontId="64" fillId="18" borderId="16" xfId="0" applyFont="1" applyFill="1" applyBorder="1" applyAlignment="1">
      <alignment horizontal="center" vertical="center" wrapText="1"/>
    </xf>
    <xf numFmtId="0" fontId="64" fillId="18" borderId="53" xfId="0" applyFont="1" applyFill="1" applyBorder="1" applyAlignment="1">
      <alignment horizontal="center" vertical="center" wrapText="1"/>
    </xf>
    <xf numFmtId="3" fontId="70" fillId="3" borderId="7" xfId="1" applyNumberFormat="1" applyFont="1" applyFill="1" applyBorder="1" applyAlignment="1" applyProtection="1">
      <alignment horizontal="center" vertical="center" wrapText="1"/>
      <protection locked="0"/>
    </xf>
    <xf numFmtId="3" fontId="70" fillId="3" borderId="16" xfId="1" applyNumberFormat="1" applyFont="1" applyFill="1" applyBorder="1" applyAlignment="1" applyProtection="1">
      <alignment horizontal="center" vertical="center" wrapText="1"/>
      <protection locked="0"/>
    </xf>
    <xf numFmtId="3" fontId="70" fillId="3" borderId="53" xfId="1" applyNumberFormat="1" applyFont="1" applyFill="1" applyBorder="1" applyAlignment="1" applyProtection="1">
      <alignment horizontal="center" vertical="center" wrapText="1"/>
      <protection locked="0"/>
    </xf>
    <xf numFmtId="172" fontId="47" fillId="0" borderId="7" xfId="0" applyNumberFormat="1" applyFont="1" applyBorder="1" applyAlignment="1">
      <alignment horizontal="center" vertical="center"/>
    </xf>
    <xf numFmtId="172" fontId="47" fillId="0" borderId="16" xfId="0" applyNumberFormat="1" applyFont="1" applyBorder="1" applyAlignment="1">
      <alignment horizontal="center" vertical="center"/>
    </xf>
    <xf numFmtId="172" fontId="47" fillId="0" borderId="53" xfId="0" applyNumberFormat="1" applyFont="1" applyBorder="1" applyAlignment="1">
      <alignment horizontal="center" vertical="center"/>
    </xf>
    <xf numFmtId="1" fontId="47" fillId="0" borderId="7" xfId="0" applyNumberFormat="1" applyFont="1" applyBorder="1" applyAlignment="1">
      <alignment horizontal="center" vertical="center"/>
    </xf>
    <xf numFmtId="1" fontId="47" fillId="0" borderId="16" xfId="0" applyNumberFormat="1" applyFont="1" applyBorder="1" applyAlignment="1">
      <alignment horizontal="center" vertical="center"/>
    </xf>
    <xf numFmtId="1" fontId="47" fillId="0" borderId="53" xfId="0" applyNumberFormat="1" applyFont="1" applyBorder="1" applyAlignment="1">
      <alignment horizontal="center" vertical="center"/>
    </xf>
    <xf numFmtId="172" fontId="47" fillId="36" borderId="8" xfId="0" applyNumberFormat="1" applyFont="1" applyFill="1" applyBorder="1" applyAlignment="1">
      <alignment horizontal="center" vertical="center"/>
    </xf>
    <xf numFmtId="172" fontId="47" fillId="36" borderId="9" xfId="0" applyNumberFormat="1" applyFont="1" applyFill="1" applyBorder="1" applyAlignment="1">
      <alignment horizontal="center" vertical="center"/>
    </xf>
    <xf numFmtId="172" fontId="47" fillId="36" borderId="10" xfId="0" applyNumberFormat="1" applyFont="1" applyFill="1" applyBorder="1" applyAlignment="1">
      <alignment horizontal="center" vertical="center"/>
    </xf>
    <xf numFmtId="0" fontId="60" fillId="16" borderId="18" xfId="0" applyFont="1" applyFill="1" applyBorder="1" applyAlignment="1">
      <alignment horizontal="center" vertical="center" wrapText="1"/>
    </xf>
    <xf numFmtId="0" fontId="59" fillId="22" borderId="7" xfId="0" applyFont="1" applyFill="1" applyBorder="1" applyAlignment="1">
      <alignment horizontal="center" vertical="center" wrapText="1"/>
    </xf>
    <xf numFmtId="0" fontId="59" fillId="22" borderId="16" xfId="0" applyFont="1" applyFill="1" applyBorder="1" applyAlignment="1">
      <alignment horizontal="center" vertical="center" wrapText="1"/>
    </xf>
    <xf numFmtId="0" fontId="59" fillId="22" borderId="53" xfId="0" applyFont="1" applyFill="1" applyBorder="1" applyAlignment="1">
      <alignment horizontal="center" vertical="center" wrapText="1"/>
    </xf>
    <xf numFmtId="0" fontId="59" fillId="22" borderId="5" xfId="0" applyFont="1" applyFill="1" applyBorder="1" applyAlignment="1">
      <alignment horizontal="center" vertical="center" wrapText="1"/>
    </xf>
    <xf numFmtId="0" fontId="59" fillId="22" borderId="6" xfId="0" applyFont="1" applyFill="1" applyBorder="1" applyAlignment="1">
      <alignment horizontal="center" vertical="center" wrapText="1"/>
    </xf>
    <xf numFmtId="0" fontId="59" fillId="22" borderId="14" xfId="0" applyFont="1" applyFill="1" applyBorder="1" applyAlignment="1">
      <alignment horizontal="center" vertical="center" wrapText="1"/>
    </xf>
    <xf numFmtId="0" fontId="59" fillId="22" borderId="15" xfId="0" applyFont="1" applyFill="1" applyBorder="1" applyAlignment="1">
      <alignment horizontal="center" vertical="center" wrapText="1"/>
    </xf>
    <xf numFmtId="0" fontId="59" fillId="22" borderId="52" xfId="0" applyFont="1" applyFill="1" applyBorder="1" applyAlignment="1">
      <alignment horizontal="center" vertical="center" wrapText="1"/>
    </xf>
    <xf numFmtId="0" fontId="59" fillId="22" borderId="56" xfId="0" applyFont="1" applyFill="1" applyBorder="1" applyAlignment="1">
      <alignment horizontal="center" vertical="center" wrapText="1"/>
    </xf>
    <xf numFmtId="0" fontId="58" fillId="21" borderId="18" xfId="0" applyFont="1" applyFill="1" applyBorder="1" applyAlignment="1">
      <alignment horizontal="center" vertical="center" wrapText="1"/>
    </xf>
    <xf numFmtId="0" fontId="58" fillId="21" borderId="7" xfId="0" applyFont="1" applyFill="1" applyBorder="1" applyAlignment="1">
      <alignment horizontal="center" vertical="center" wrapText="1"/>
    </xf>
    <xf numFmtId="0" fontId="58" fillId="21" borderId="16" xfId="0" applyFont="1" applyFill="1" applyBorder="1" applyAlignment="1">
      <alignment horizontal="center" vertical="center" wrapText="1"/>
    </xf>
    <xf numFmtId="0" fontId="58" fillId="21" borderId="53" xfId="0" applyFont="1" applyFill="1" applyBorder="1" applyAlignment="1">
      <alignment horizontal="center" vertical="center" wrapText="1"/>
    </xf>
    <xf numFmtId="0" fontId="58" fillId="2" borderId="8" xfId="0" applyFont="1" applyFill="1" applyBorder="1" applyAlignment="1">
      <alignment horizontal="center" vertical="center" wrapText="1"/>
    </xf>
    <xf numFmtId="0" fontId="58" fillId="2" borderId="10" xfId="0" applyFont="1" applyFill="1" applyBorder="1" applyAlignment="1">
      <alignment horizontal="center" vertical="center" wrapText="1"/>
    </xf>
    <xf numFmtId="0" fontId="64" fillId="33" borderId="18" xfId="0" applyFont="1" applyFill="1" applyBorder="1" applyAlignment="1">
      <alignment horizontal="left" vertical="center"/>
    </xf>
    <xf numFmtId="3" fontId="59" fillId="18" borderId="7" xfId="1" applyNumberFormat="1" applyFont="1" applyFill="1" applyBorder="1" applyAlignment="1" applyProtection="1">
      <alignment horizontal="center" vertical="center"/>
    </xf>
    <xf numFmtId="3" fontId="59" fillId="18" borderId="16" xfId="1" applyNumberFormat="1" applyFont="1" applyFill="1" applyBorder="1" applyAlignment="1" applyProtection="1">
      <alignment horizontal="center" vertical="center"/>
    </xf>
    <xf numFmtId="3" fontId="59" fillId="18" borderId="53" xfId="1" applyNumberFormat="1" applyFont="1" applyFill="1" applyBorder="1" applyAlignment="1" applyProtection="1">
      <alignment horizontal="center" vertical="center"/>
    </xf>
    <xf numFmtId="171" fontId="77" fillId="0" borderId="7" xfId="2" applyNumberFormat="1" applyFont="1" applyFill="1" applyBorder="1" applyAlignment="1" applyProtection="1">
      <alignment horizontal="center" vertical="center" wrapText="1"/>
    </xf>
    <xf numFmtId="172" fontId="78" fillId="0" borderId="7" xfId="1" applyNumberFormat="1" applyFont="1" applyFill="1" applyBorder="1" applyAlignment="1" applyProtection="1">
      <alignment horizontal="center" vertical="center"/>
    </xf>
    <xf numFmtId="172" fontId="78" fillId="0" borderId="16" xfId="1" applyNumberFormat="1" applyFont="1" applyFill="1" applyBorder="1" applyAlignment="1" applyProtection="1">
      <alignment horizontal="center" vertical="center"/>
    </xf>
    <xf numFmtId="172" fontId="78" fillId="0" borderId="53" xfId="1" applyNumberFormat="1" applyFont="1" applyFill="1" applyBorder="1" applyAlignment="1" applyProtection="1">
      <alignment horizontal="center" vertical="center"/>
    </xf>
    <xf numFmtId="3" fontId="49" fillId="33" borderId="7" xfId="1" applyNumberFormat="1" applyFont="1" applyFill="1" applyBorder="1" applyAlignment="1" applyProtection="1">
      <alignment horizontal="center" vertical="center"/>
    </xf>
    <xf numFmtId="3" fontId="49" fillId="33" borderId="16" xfId="1" applyNumberFormat="1" applyFont="1" applyFill="1" applyBorder="1" applyAlignment="1" applyProtection="1">
      <alignment horizontal="center" vertical="center"/>
    </xf>
    <xf numFmtId="3" fontId="49" fillId="33" borderId="53" xfId="1" applyNumberFormat="1" applyFont="1" applyFill="1" applyBorder="1" applyAlignment="1" applyProtection="1">
      <alignment horizontal="center" vertical="center"/>
    </xf>
    <xf numFmtId="0" fontId="62" fillId="33" borderId="18" xfId="0" applyFont="1" applyFill="1" applyBorder="1" applyAlignment="1">
      <alignment horizontal="left" vertical="center" wrapText="1"/>
    </xf>
    <xf numFmtId="3" fontId="69" fillId="0" borderId="7" xfId="1" applyNumberFormat="1" applyFont="1" applyBorder="1" applyAlignment="1" applyProtection="1">
      <alignment horizontal="center" vertical="center"/>
    </xf>
    <xf numFmtId="3" fontId="69" fillId="0" borderId="16" xfId="1" applyNumberFormat="1" applyFont="1" applyBorder="1" applyAlignment="1" applyProtection="1">
      <alignment horizontal="center" vertical="center"/>
    </xf>
    <xf numFmtId="3" fontId="69" fillId="0" borderId="53" xfId="1" applyNumberFormat="1" applyFont="1" applyBorder="1" applyAlignment="1" applyProtection="1">
      <alignment horizontal="center" vertical="center"/>
    </xf>
    <xf numFmtId="3" fontId="69" fillId="0" borderId="7" xfId="1" applyNumberFormat="1" applyFont="1" applyBorder="1" applyAlignment="1" applyProtection="1">
      <alignment horizontal="center" vertical="center"/>
      <protection locked="0"/>
    </xf>
    <xf numFmtId="3" fontId="69" fillId="0" borderId="16" xfId="1" applyNumberFormat="1" applyFont="1" applyBorder="1" applyAlignment="1" applyProtection="1">
      <alignment horizontal="center" vertical="center"/>
      <protection locked="0"/>
    </xf>
    <xf numFmtId="3" fontId="69" fillId="0" borderId="53" xfId="1" applyNumberFormat="1" applyFont="1" applyBorder="1" applyAlignment="1" applyProtection="1">
      <alignment horizontal="center" vertical="center"/>
      <protection locked="0"/>
    </xf>
    <xf numFmtId="0" fontId="62" fillId="23" borderId="18" xfId="0" applyFont="1" applyFill="1" applyBorder="1" applyAlignment="1">
      <alignment horizontal="center" vertical="center" wrapText="1"/>
    </xf>
    <xf numFmtId="3" fontId="47" fillId="0" borderId="18" xfId="1" applyNumberFormat="1" applyFont="1" applyBorder="1" applyAlignment="1" applyProtection="1">
      <alignment horizontal="center" vertical="center"/>
      <protection locked="0"/>
    </xf>
    <xf numFmtId="3" fontId="49" fillId="33" borderId="18" xfId="1" applyNumberFormat="1" applyFont="1" applyFill="1" applyBorder="1" applyAlignment="1" applyProtection="1">
      <alignment horizontal="center" vertical="center"/>
    </xf>
    <xf numFmtId="2" fontId="47" fillId="0" borderId="7" xfId="0" applyNumberFormat="1" applyFont="1" applyBorder="1" applyAlignment="1">
      <alignment horizontal="center" vertical="center"/>
    </xf>
    <xf numFmtId="2" fontId="47" fillId="0" borderId="16" xfId="0" applyNumberFormat="1" applyFont="1" applyBorder="1" applyAlignment="1">
      <alignment horizontal="center" vertical="center"/>
    </xf>
    <xf numFmtId="2" fontId="47" fillId="0" borderId="53" xfId="0" applyNumberFormat="1" applyFont="1" applyBorder="1" applyAlignment="1">
      <alignment horizontal="center" vertical="center"/>
    </xf>
    <xf numFmtId="173" fontId="47" fillId="0" borderId="7" xfId="0" applyNumberFormat="1" applyFont="1" applyBorder="1" applyAlignment="1">
      <alignment horizontal="center" vertical="center"/>
    </xf>
    <xf numFmtId="173" fontId="47" fillId="0" borderId="16" xfId="0" applyNumberFormat="1" applyFont="1" applyBorder="1" applyAlignment="1">
      <alignment horizontal="center" vertical="center"/>
    </xf>
    <xf numFmtId="173" fontId="47" fillId="0" borderId="53" xfId="0" applyNumberFormat="1" applyFont="1" applyBorder="1" applyAlignment="1">
      <alignment horizontal="center" vertical="center"/>
    </xf>
    <xf numFmtId="165" fontId="47" fillId="0" borderId="7" xfId="1" applyNumberFormat="1" applyFont="1" applyFill="1" applyBorder="1" applyAlignment="1" applyProtection="1">
      <alignment horizontal="center" vertical="center"/>
      <protection locked="0"/>
    </xf>
    <xf numFmtId="165" fontId="47" fillId="0" borderId="16" xfId="1" applyNumberFormat="1" applyFont="1" applyFill="1" applyBorder="1" applyAlignment="1" applyProtection="1">
      <alignment horizontal="center" vertical="center"/>
      <protection locked="0"/>
    </xf>
    <xf numFmtId="165" fontId="47" fillId="0" borderId="53" xfId="1" applyNumberFormat="1" applyFont="1" applyFill="1" applyBorder="1" applyAlignment="1" applyProtection="1">
      <alignment horizontal="center" vertical="center"/>
      <protection locked="0"/>
    </xf>
    <xf numFmtId="3" fontId="47" fillId="0" borderId="7" xfId="0" applyNumberFormat="1" applyFont="1" applyBorder="1" applyAlignment="1">
      <alignment horizontal="center" vertical="center"/>
    </xf>
    <xf numFmtId="0" fontId="47" fillId="0" borderId="16" xfId="0" applyFont="1" applyBorder="1" applyAlignment="1">
      <alignment horizontal="center" vertical="center"/>
    </xf>
    <xf numFmtId="0" fontId="47" fillId="0" borderId="53" xfId="0" applyFont="1" applyBorder="1" applyAlignment="1">
      <alignment horizontal="center" vertical="center"/>
    </xf>
    <xf numFmtId="0" fontId="62" fillId="23" borderId="8" xfId="0" applyFont="1" applyFill="1" applyBorder="1" applyAlignment="1">
      <alignment horizontal="center" vertical="center" wrapText="1"/>
    </xf>
    <xf numFmtId="0" fontId="62" fillId="23" borderId="9" xfId="0" applyFont="1" applyFill="1" applyBorder="1" applyAlignment="1">
      <alignment horizontal="center" vertical="center" wrapText="1"/>
    </xf>
    <xf numFmtId="0" fontId="62" fillId="23" borderId="10" xfId="0" applyFont="1" applyFill="1" applyBorder="1" applyAlignment="1">
      <alignment horizontal="center" vertical="center" wrapText="1"/>
    </xf>
    <xf numFmtId="0" fontId="49" fillId="0" borderId="7" xfId="0" applyFont="1" applyBorder="1" applyAlignment="1">
      <alignment horizontal="center" vertical="center"/>
    </xf>
    <xf numFmtId="0" fontId="49" fillId="0" borderId="16" xfId="0" applyFont="1" applyBorder="1" applyAlignment="1">
      <alignment horizontal="center" vertical="center"/>
    </xf>
    <xf numFmtId="0" fontId="49" fillId="0" borderId="53" xfId="0" applyFont="1" applyBorder="1" applyAlignment="1">
      <alignment horizontal="center" vertical="center"/>
    </xf>
    <xf numFmtId="0" fontId="62" fillId="33" borderId="5" xfId="0" applyFont="1" applyFill="1" applyBorder="1" applyAlignment="1">
      <alignment horizontal="left" vertical="center" wrapText="1"/>
    </xf>
    <xf numFmtId="0" fontId="62" fillId="33" borderId="6" xfId="0" applyFont="1" applyFill="1" applyBorder="1" applyAlignment="1">
      <alignment horizontal="left" vertical="center" wrapText="1"/>
    </xf>
    <xf numFmtId="0" fontId="62" fillId="33" borderId="14" xfId="0" applyFont="1" applyFill="1" applyBorder="1" applyAlignment="1">
      <alignment horizontal="left" vertical="center" wrapText="1"/>
    </xf>
    <xf numFmtId="0" fontId="62" fillId="33" borderId="15" xfId="0" applyFont="1" applyFill="1" applyBorder="1" applyAlignment="1">
      <alignment horizontal="left" vertical="center" wrapText="1"/>
    </xf>
    <xf numFmtId="0" fontId="62" fillId="33" borderId="52" xfId="0" applyFont="1" applyFill="1" applyBorder="1" applyAlignment="1">
      <alignment horizontal="left" vertical="center" wrapText="1"/>
    </xf>
    <xf numFmtId="0" fontId="62" fillId="33" borderId="56" xfId="0" applyFont="1" applyFill="1" applyBorder="1" applyAlignment="1">
      <alignment horizontal="left" vertical="center" wrapText="1"/>
    </xf>
    <xf numFmtId="171" fontId="77" fillId="0" borderId="16" xfId="2" applyNumberFormat="1" applyFont="1" applyFill="1" applyBorder="1" applyAlignment="1" applyProtection="1">
      <alignment horizontal="center" vertical="center" wrapText="1"/>
    </xf>
    <xf numFmtId="0" fontId="67" fillId="29" borderId="7" xfId="0" applyFont="1" applyFill="1" applyBorder="1" applyAlignment="1">
      <alignment horizontal="left" vertical="center" wrapText="1"/>
    </xf>
    <xf numFmtId="0" fontId="67" fillId="11" borderId="7" xfId="0" applyFont="1" applyFill="1" applyBorder="1" applyAlignment="1">
      <alignment horizontal="left" vertical="center" wrapText="1"/>
    </xf>
    <xf numFmtId="0" fontId="68" fillId="25" borderId="18" xfId="0" applyFont="1" applyFill="1" applyBorder="1" applyAlignment="1">
      <alignment horizontal="center" vertical="center" wrapText="1"/>
    </xf>
    <xf numFmtId="0" fontId="68" fillId="0" borderId="18" xfId="0" applyFont="1" applyBorder="1" applyAlignment="1">
      <alignment horizontal="left" vertical="center" wrapText="1"/>
    </xf>
    <xf numFmtId="3" fontId="69" fillId="0" borderId="7" xfId="1" applyNumberFormat="1" applyFont="1" applyBorder="1" applyAlignment="1" applyProtection="1">
      <alignment horizontal="center" vertical="center" wrapText="1"/>
    </xf>
    <xf numFmtId="3" fontId="69" fillId="0" borderId="16" xfId="1" applyNumberFormat="1" applyFont="1" applyBorder="1" applyAlignment="1" applyProtection="1">
      <alignment horizontal="center" vertical="center" wrapText="1"/>
    </xf>
    <xf numFmtId="3" fontId="69" fillId="0" borderId="53" xfId="1" applyNumberFormat="1" applyFont="1" applyBorder="1" applyAlignment="1" applyProtection="1">
      <alignment horizontal="center" vertical="center" wrapText="1"/>
    </xf>
    <xf numFmtId="3" fontId="69" fillId="34" borderId="7" xfId="1" applyNumberFormat="1" applyFont="1" applyFill="1" applyBorder="1" applyAlignment="1" applyProtection="1">
      <alignment horizontal="center" vertical="center" wrapText="1"/>
    </xf>
    <xf numFmtId="3" fontId="69" fillId="34" borderId="16" xfId="1" applyNumberFormat="1" applyFont="1" applyFill="1" applyBorder="1" applyAlignment="1" applyProtection="1">
      <alignment horizontal="center" vertical="center" wrapText="1"/>
    </xf>
    <xf numFmtId="3" fontId="69" fillId="34" borderId="53" xfId="1" applyNumberFormat="1" applyFont="1" applyFill="1" applyBorder="1" applyAlignment="1" applyProtection="1">
      <alignment horizontal="center" vertical="center" wrapText="1"/>
    </xf>
    <xf numFmtId="0" fontId="67" fillId="11" borderId="18" xfId="0" applyFont="1" applyFill="1" applyBorder="1" applyAlignment="1">
      <alignment horizontal="left" vertical="center" wrapText="1"/>
    </xf>
    <xf numFmtId="0" fontId="64" fillId="24" borderId="7" xfId="0" applyFont="1" applyFill="1" applyBorder="1" applyAlignment="1">
      <alignment horizontal="center" vertical="center" wrapText="1"/>
    </xf>
    <xf numFmtId="0" fontId="64" fillId="24" borderId="53" xfId="0" applyFont="1" applyFill="1" applyBorder="1" applyAlignment="1">
      <alignment horizontal="center" vertical="center" wrapText="1"/>
    </xf>
    <xf numFmtId="0" fontId="71" fillId="22" borderId="8" xfId="0" applyFont="1" applyFill="1" applyBorder="1" applyAlignment="1">
      <alignment horizontal="center" vertical="center" wrapText="1"/>
    </xf>
    <xf numFmtId="0" fontId="71" fillId="22" borderId="10" xfId="0" applyFont="1" applyFill="1" applyBorder="1" applyAlignment="1">
      <alignment horizontal="center" vertical="center" wrapText="1"/>
    </xf>
    <xf numFmtId="0" fontId="58" fillId="33" borderId="7" xfId="0" applyFont="1" applyFill="1" applyBorder="1" applyAlignment="1">
      <alignment horizontal="center" vertical="center" wrapText="1"/>
    </xf>
    <xf numFmtId="0" fontId="58" fillId="33" borderId="16" xfId="0" applyFont="1" applyFill="1" applyBorder="1" applyAlignment="1">
      <alignment horizontal="center" vertical="center" wrapText="1"/>
    </xf>
    <xf numFmtId="0" fontId="58" fillId="33" borderId="53" xfId="0" applyFont="1" applyFill="1" applyBorder="1" applyAlignment="1">
      <alignment horizontal="center" vertical="center" wrapText="1"/>
    </xf>
    <xf numFmtId="3" fontId="47" fillId="0" borderId="0" xfId="1" applyNumberFormat="1" applyFont="1" applyFill="1" applyBorder="1" applyAlignment="1" applyProtection="1">
      <alignment horizontal="center" vertical="center"/>
      <protection locked="0"/>
    </xf>
    <xf numFmtId="0" fontId="49" fillId="22" borderId="7" xfId="0" applyFont="1" applyFill="1" applyBorder="1" applyAlignment="1">
      <alignment horizontal="center" vertical="center" wrapText="1"/>
    </xf>
    <xf numFmtId="0" fontId="49" fillId="22" borderId="16" xfId="0" applyFont="1" applyFill="1" applyBorder="1" applyAlignment="1">
      <alignment horizontal="center" vertical="center" wrapText="1"/>
    </xf>
    <xf numFmtId="0" fontId="49" fillId="22" borderId="53" xfId="0" applyFont="1" applyFill="1" applyBorder="1" applyAlignment="1">
      <alignment horizontal="center" vertical="center" wrapText="1"/>
    </xf>
    <xf numFmtId="0" fontId="49" fillId="22" borderId="5" xfId="0" applyFont="1" applyFill="1" applyBorder="1" applyAlignment="1">
      <alignment horizontal="center" vertical="center" wrapText="1"/>
    </xf>
    <xf numFmtId="0" fontId="49" fillId="22" borderId="6" xfId="0" applyFont="1" applyFill="1" applyBorder="1" applyAlignment="1">
      <alignment horizontal="center" vertical="center" wrapText="1"/>
    </xf>
    <xf numFmtId="0" fontId="49" fillId="22" borderId="14" xfId="0" applyFont="1" applyFill="1" applyBorder="1" applyAlignment="1">
      <alignment horizontal="center" vertical="center" wrapText="1"/>
    </xf>
    <xf numFmtId="0" fontId="49" fillId="22" borderId="15" xfId="0" applyFont="1" applyFill="1" applyBorder="1" applyAlignment="1">
      <alignment horizontal="center" vertical="center" wrapText="1"/>
    </xf>
    <xf numFmtId="0" fontId="49" fillId="22" borderId="52" xfId="0" applyFont="1" applyFill="1" applyBorder="1" applyAlignment="1">
      <alignment horizontal="center" vertical="center" wrapText="1"/>
    </xf>
    <xf numFmtId="0" fontId="49" fillId="22" borderId="56" xfId="0" applyFont="1" applyFill="1" applyBorder="1" applyAlignment="1">
      <alignment horizontal="center" vertical="center" wrapText="1"/>
    </xf>
    <xf numFmtId="3" fontId="59" fillId="8" borderId="7" xfId="1" applyNumberFormat="1" applyFont="1" applyFill="1" applyBorder="1" applyAlignment="1" applyProtection="1">
      <alignment horizontal="center" vertical="center"/>
    </xf>
    <xf numFmtId="3" fontId="59" fillId="8" borderId="16" xfId="1" applyNumberFormat="1" applyFont="1" applyFill="1" applyBorder="1" applyAlignment="1" applyProtection="1">
      <alignment horizontal="center" vertical="center"/>
    </xf>
    <xf numFmtId="3" fontId="59" fillId="8" borderId="53" xfId="1" applyNumberFormat="1" applyFont="1" applyFill="1" applyBorder="1" applyAlignment="1" applyProtection="1">
      <alignment horizontal="center" vertical="center"/>
    </xf>
    <xf numFmtId="171" fontId="63" fillId="0" borderId="18" xfId="2" applyNumberFormat="1" applyFont="1" applyFill="1" applyBorder="1" applyAlignment="1" applyProtection="1">
      <alignment horizontal="center" vertical="center" wrapText="1"/>
    </xf>
    <xf numFmtId="0" fontId="64" fillId="35" borderId="18" xfId="0" applyFont="1" applyFill="1" applyBorder="1" applyAlignment="1">
      <alignment horizontal="left" vertical="center" wrapText="1"/>
    </xf>
    <xf numFmtId="3" fontId="59" fillId="3" borderId="7" xfId="1" applyNumberFormat="1" applyFont="1" applyFill="1" applyBorder="1" applyAlignment="1" applyProtection="1">
      <alignment horizontal="center" vertical="center" wrapText="1"/>
    </xf>
    <xf numFmtId="3" fontId="59" fillId="3" borderId="16" xfId="1" applyNumberFormat="1" applyFont="1" applyFill="1" applyBorder="1" applyAlignment="1" applyProtection="1">
      <alignment horizontal="center" vertical="center" wrapText="1"/>
    </xf>
    <xf numFmtId="3" fontId="59" fillId="3" borderId="53" xfId="1" applyNumberFormat="1" applyFont="1" applyFill="1" applyBorder="1" applyAlignment="1" applyProtection="1">
      <alignment horizontal="center" vertical="center" wrapText="1"/>
    </xf>
    <xf numFmtId="0" fontId="72" fillId="13" borderId="18" xfId="0" applyFont="1" applyFill="1" applyBorder="1" applyAlignment="1">
      <alignment horizontal="center" vertical="center" wrapText="1"/>
    </xf>
    <xf numFmtId="0" fontId="49" fillId="21" borderId="5" xfId="0" applyFont="1" applyFill="1" applyBorder="1" applyAlignment="1">
      <alignment horizontal="center" vertical="center"/>
    </xf>
    <xf numFmtId="0" fontId="49" fillId="21" borderId="64" xfId="0" applyFont="1" applyFill="1" applyBorder="1" applyAlignment="1">
      <alignment horizontal="center" vertical="center"/>
    </xf>
    <xf numFmtId="0" fontId="49" fillId="21" borderId="6" xfId="0" applyFont="1" applyFill="1" applyBorder="1" applyAlignment="1">
      <alignment horizontal="center" vertical="center"/>
    </xf>
    <xf numFmtId="0" fontId="49" fillId="13" borderId="18" xfId="0" applyFont="1" applyFill="1" applyBorder="1" applyAlignment="1">
      <alignment horizontal="center" vertical="center"/>
    </xf>
    <xf numFmtId="0" fontId="58" fillId="13" borderId="18" xfId="0" applyFont="1" applyFill="1" applyBorder="1" applyAlignment="1">
      <alignment horizontal="center" vertical="center" wrapText="1"/>
    </xf>
    <xf numFmtId="0" fontId="62" fillId="35" borderId="18" xfId="0" applyFont="1" applyFill="1" applyBorder="1" applyAlignment="1">
      <alignment horizontal="left" vertical="center"/>
    </xf>
    <xf numFmtId="0" fontId="49" fillId="35" borderId="18" xfId="0" applyFont="1" applyFill="1" applyBorder="1" applyAlignment="1">
      <alignment horizontal="left" vertical="center"/>
    </xf>
    <xf numFmtId="0" fontId="71" fillId="21" borderId="18" xfId="0" applyFont="1" applyFill="1" applyBorder="1" applyAlignment="1">
      <alignment horizontal="center" vertical="center" wrapText="1"/>
    </xf>
    <xf numFmtId="0" fontId="58" fillId="13" borderId="7" xfId="0" applyFont="1" applyFill="1" applyBorder="1" applyAlignment="1">
      <alignment horizontal="center" vertical="center" wrapText="1"/>
    </xf>
    <xf numFmtId="0" fontId="58" fillId="13" borderId="16" xfId="0" applyFont="1" applyFill="1" applyBorder="1" applyAlignment="1">
      <alignment horizontal="center" vertical="center" wrapText="1"/>
    </xf>
    <xf numFmtId="0" fontId="58" fillId="13" borderId="53" xfId="0" applyFont="1" applyFill="1" applyBorder="1" applyAlignment="1">
      <alignment horizontal="center" vertical="center" wrapText="1"/>
    </xf>
    <xf numFmtId="3" fontId="59" fillId="18" borderId="7" xfId="1" applyNumberFormat="1" applyFont="1" applyFill="1" applyBorder="1" applyAlignment="1" applyProtection="1">
      <alignment horizontal="center" vertical="center"/>
      <protection locked="0"/>
    </xf>
    <xf numFmtId="3" fontId="59" fillId="18" borderId="16" xfId="1" applyNumberFormat="1" applyFont="1" applyFill="1" applyBorder="1" applyAlignment="1" applyProtection="1">
      <alignment horizontal="center" vertical="center"/>
      <protection locked="0"/>
    </xf>
    <xf numFmtId="3" fontId="59" fillId="18" borderId="53" xfId="1" applyNumberFormat="1" applyFont="1" applyFill="1" applyBorder="1" applyAlignment="1" applyProtection="1">
      <alignment horizontal="center" vertical="center"/>
      <protection locked="0"/>
    </xf>
    <xf numFmtId="3" fontId="47" fillId="0" borderId="14" xfId="1" applyNumberFormat="1" applyFont="1" applyFill="1" applyBorder="1" applyAlignment="1" applyProtection="1">
      <alignment horizontal="center" vertical="center"/>
      <protection locked="0"/>
    </xf>
    <xf numFmtId="3" fontId="49" fillId="35" borderId="7" xfId="1" applyNumberFormat="1" applyFont="1" applyFill="1" applyBorder="1" applyAlignment="1" applyProtection="1">
      <alignment horizontal="center" vertical="center"/>
    </xf>
    <xf numFmtId="3" fontId="49" fillId="35" borderId="16" xfId="1" applyNumberFormat="1" applyFont="1" applyFill="1" applyBorder="1" applyAlignment="1" applyProtection="1">
      <alignment horizontal="center" vertical="center"/>
    </xf>
    <xf numFmtId="3" fontId="49" fillId="35" borderId="53" xfId="1" applyNumberFormat="1" applyFont="1" applyFill="1" applyBorder="1" applyAlignment="1" applyProtection="1">
      <alignment horizontal="center" vertical="center"/>
    </xf>
    <xf numFmtId="3" fontId="59" fillId="3" borderId="18" xfId="1" applyNumberFormat="1" applyFont="1" applyFill="1" applyBorder="1" applyAlignment="1" applyProtection="1">
      <alignment horizontal="center" vertical="center" wrapText="1"/>
    </xf>
    <xf numFmtId="3" fontId="70" fillId="3" borderId="18" xfId="1" applyNumberFormat="1" applyFont="1" applyFill="1" applyBorder="1" applyAlignment="1" applyProtection="1">
      <alignment horizontal="center" vertical="center" wrapText="1"/>
      <protection locked="0"/>
    </xf>
    <xf numFmtId="3" fontId="59" fillId="8" borderId="18" xfId="1" applyNumberFormat="1" applyFont="1" applyFill="1" applyBorder="1" applyAlignment="1" applyProtection="1">
      <alignment horizontal="center" vertical="center"/>
    </xf>
    <xf numFmtId="0" fontId="62" fillId="35" borderId="18" xfId="0" applyFont="1" applyFill="1" applyBorder="1" applyAlignment="1">
      <alignment horizontal="left" vertical="center" wrapText="1"/>
    </xf>
    <xf numFmtId="3" fontId="59" fillId="18" borderId="5" xfId="1" applyNumberFormat="1" applyFont="1" applyFill="1" applyBorder="1" applyAlignment="1" applyProtection="1">
      <alignment horizontal="center" vertical="center"/>
      <protection locked="0"/>
    </xf>
    <xf numFmtId="3" fontId="59" fillId="18" borderId="14" xfId="1" applyNumberFormat="1" applyFont="1" applyFill="1" applyBorder="1" applyAlignment="1" applyProtection="1">
      <alignment horizontal="center" vertical="center"/>
      <protection locked="0"/>
    </xf>
    <xf numFmtId="3" fontId="59" fillId="18" borderId="52" xfId="1" applyNumberFormat="1" applyFont="1" applyFill="1" applyBorder="1" applyAlignment="1" applyProtection="1">
      <alignment horizontal="center" vertical="center"/>
      <protection locked="0"/>
    </xf>
    <xf numFmtId="3" fontId="49" fillId="35" borderId="18" xfId="1" applyNumberFormat="1" applyFont="1" applyFill="1" applyBorder="1" applyAlignment="1" applyProtection="1">
      <alignment horizontal="center" vertical="center"/>
    </xf>
    <xf numFmtId="171" fontId="63" fillId="0" borderId="53" xfId="2" applyNumberFormat="1" applyFont="1" applyFill="1" applyBorder="1" applyAlignment="1" applyProtection="1">
      <alignment horizontal="center" vertical="center" wrapText="1"/>
    </xf>
    <xf numFmtId="171" fontId="63" fillId="0" borderId="7" xfId="2" applyNumberFormat="1" applyFont="1" applyFill="1" applyBorder="1" applyAlignment="1" applyProtection="1">
      <alignment horizontal="center" vertical="center" wrapText="1"/>
    </xf>
    <xf numFmtId="0" fontId="62" fillId="22" borderId="18" xfId="0" applyFont="1" applyFill="1" applyBorder="1" applyAlignment="1">
      <alignment horizontal="center" vertical="center" wrapText="1"/>
    </xf>
    <xf numFmtId="3" fontId="49" fillId="3" borderId="18" xfId="1" applyNumberFormat="1" applyFont="1" applyFill="1" applyBorder="1" applyAlignment="1" applyProtection="1">
      <alignment horizontal="center" vertical="center" wrapText="1"/>
    </xf>
    <xf numFmtId="0" fontId="62" fillId="35" borderId="7" xfId="0" applyFont="1" applyFill="1" applyBorder="1" applyAlignment="1">
      <alignment horizontal="left" vertical="center" wrapText="1"/>
    </xf>
    <xf numFmtId="0" fontId="62" fillId="35" borderId="5" xfId="0" applyFont="1" applyFill="1" applyBorder="1" applyAlignment="1">
      <alignment horizontal="left" vertical="center" wrapText="1"/>
    </xf>
    <xf numFmtId="0" fontId="62" fillId="35" borderId="6" xfId="0" applyFont="1" applyFill="1" applyBorder="1" applyAlignment="1">
      <alignment horizontal="left" vertical="center" wrapText="1"/>
    </xf>
    <xf numFmtId="0" fontId="62" fillId="35" borderId="14" xfId="0" applyFont="1" applyFill="1" applyBorder="1" applyAlignment="1">
      <alignment horizontal="left" vertical="center" wrapText="1"/>
    </xf>
    <xf numFmtId="0" fontId="62" fillId="35" borderId="15" xfId="0" applyFont="1" applyFill="1" applyBorder="1" applyAlignment="1">
      <alignment horizontal="left" vertical="center" wrapText="1"/>
    </xf>
    <xf numFmtId="171" fontId="63" fillId="0" borderId="16" xfId="2" applyNumberFormat="1" applyFont="1" applyFill="1" applyBorder="1" applyAlignment="1" applyProtection="1">
      <alignment horizontal="center" vertical="center" wrapText="1"/>
    </xf>
    <xf numFmtId="0" fontId="59" fillId="21" borderId="18" xfId="0" applyFont="1" applyFill="1" applyBorder="1" applyAlignment="1">
      <alignment horizontal="center" vertical="center" wrapText="1"/>
    </xf>
    <xf numFmtId="3" fontId="49" fillId="3" borderId="7" xfId="1" applyNumberFormat="1" applyFont="1" applyFill="1" applyBorder="1" applyAlignment="1" applyProtection="1">
      <alignment horizontal="center" vertical="center" wrapText="1"/>
    </xf>
    <xf numFmtId="3" fontId="49" fillId="3" borderId="16" xfId="1" applyNumberFormat="1" applyFont="1" applyFill="1" applyBorder="1" applyAlignment="1" applyProtection="1">
      <alignment horizontal="center" vertical="center" wrapText="1"/>
    </xf>
    <xf numFmtId="3" fontId="49" fillId="3" borderId="53" xfId="1" applyNumberFormat="1" applyFont="1" applyFill="1" applyBorder="1" applyAlignment="1" applyProtection="1">
      <alignment horizontal="center" vertical="center" wrapText="1"/>
    </xf>
    <xf numFmtId="0" fontId="62" fillId="35" borderId="53" xfId="0" applyFont="1" applyFill="1" applyBorder="1" applyAlignment="1">
      <alignment horizontal="left" vertical="center" wrapText="1"/>
    </xf>
    <xf numFmtId="0" fontId="10" fillId="6" borderId="13" xfId="0" applyFont="1" applyFill="1" applyBorder="1" applyAlignment="1">
      <alignment horizontal="center" vertical="center" wrapText="1"/>
    </xf>
    <xf numFmtId="0" fontId="10" fillId="6" borderId="19" xfId="0" applyFont="1" applyFill="1" applyBorder="1" applyAlignment="1">
      <alignment horizontal="center" vertical="center" wrapText="1"/>
    </xf>
    <xf numFmtId="0" fontId="10" fillId="6" borderId="22" xfId="0" applyFont="1" applyFill="1" applyBorder="1" applyAlignment="1">
      <alignment horizontal="center" vertical="center" wrapText="1"/>
    </xf>
    <xf numFmtId="0" fontId="2" fillId="10" borderId="0" xfId="0" applyFont="1" applyFill="1" applyAlignment="1">
      <alignment horizontal="center" vertical="center" wrapText="1"/>
    </xf>
    <xf numFmtId="0" fontId="9" fillId="2" borderId="7"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3" fillId="4" borderId="2" xfId="0" applyFont="1" applyFill="1" applyBorder="1" applyAlignment="1" applyProtection="1">
      <alignment horizontal="center" vertical="center" wrapText="1"/>
      <protection locked="0"/>
    </xf>
    <xf numFmtId="0" fontId="3" fillId="4" borderId="3" xfId="0" applyFont="1" applyFill="1" applyBorder="1" applyAlignment="1" applyProtection="1">
      <alignment horizontal="center" vertical="center" wrapText="1"/>
      <protection locked="0"/>
    </xf>
    <xf numFmtId="0" fontId="8" fillId="0" borderId="4" xfId="0" applyFont="1" applyBorder="1" applyAlignment="1">
      <alignment horizontal="left" vertical="center"/>
    </xf>
    <xf numFmtId="0" fontId="8" fillId="0" borderId="0" xfId="0" applyFont="1" applyAlignment="1">
      <alignment horizontal="left" vertical="center"/>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9" xfId="0" applyFont="1" applyFill="1" applyBorder="1" applyAlignment="1">
      <alignment horizontal="center" vertical="center"/>
    </xf>
    <xf numFmtId="0" fontId="9" fillId="5" borderId="7"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7" borderId="23" xfId="0" applyFont="1" applyFill="1" applyBorder="1" applyAlignment="1">
      <alignment horizontal="center" vertical="center" wrapText="1"/>
    </xf>
    <xf numFmtId="0" fontId="12" fillId="0" borderId="27" xfId="0" applyFont="1" applyBorder="1" applyAlignment="1">
      <alignment horizontal="center" vertical="center" wrapText="1"/>
    </xf>
    <xf numFmtId="0" fontId="12" fillId="0" borderId="28" xfId="0" applyFont="1" applyBorder="1" applyAlignment="1">
      <alignment horizontal="center" vertical="center" wrapText="1"/>
    </xf>
    <xf numFmtId="0" fontId="12" fillId="0" borderId="30"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24" xfId="0" applyFont="1" applyBorder="1" applyAlignment="1">
      <alignment horizontal="center" vertical="center" wrapText="1"/>
    </xf>
    <xf numFmtId="0" fontId="12" fillId="0" borderId="33" xfId="0" applyFont="1" applyBorder="1" applyAlignment="1">
      <alignment horizontal="center" vertical="center" wrapText="1"/>
    </xf>
    <xf numFmtId="165" fontId="9" fillId="3" borderId="12" xfId="1" applyNumberFormat="1" applyFont="1" applyFill="1" applyBorder="1" applyAlignment="1" applyProtection="1">
      <alignment horizontal="center" vertical="center" wrapText="1"/>
    </xf>
    <xf numFmtId="165" fontId="9" fillId="3" borderId="18" xfId="1" applyNumberFormat="1" applyFont="1" applyFill="1" applyBorder="1" applyAlignment="1" applyProtection="1">
      <alignment horizontal="center" vertical="center" wrapText="1"/>
    </xf>
    <xf numFmtId="165" fontId="9" fillId="3" borderId="21" xfId="1" applyNumberFormat="1" applyFont="1" applyFill="1" applyBorder="1" applyAlignment="1" applyProtection="1">
      <alignment horizontal="center" vertical="center" wrapText="1"/>
    </xf>
    <xf numFmtId="165" fontId="9" fillId="3" borderId="12" xfId="1" applyNumberFormat="1" applyFont="1" applyFill="1" applyBorder="1" applyAlignment="1" applyProtection="1">
      <alignment horizontal="center" vertical="center" wrapText="1"/>
      <protection locked="0"/>
    </xf>
    <xf numFmtId="165" fontId="9" fillId="3" borderId="18" xfId="1" applyNumberFormat="1" applyFont="1" applyFill="1" applyBorder="1" applyAlignment="1" applyProtection="1">
      <alignment horizontal="center" vertical="center" wrapText="1"/>
      <protection locked="0"/>
    </xf>
    <xf numFmtId="165" fontId="9" fillId="3" borderId="21" xfId="1" applyNumberFormat="1" applyFont="1" applyFill="1" applyBorder="1" applyAlignment="1" applyProtection="1">
      <alignment horizontal="center" vertical="center" wrapText="1"/>
      <protection locked="0"/>
    </xf>
    <xf numFmtId="0" fontId="10" fillId="6" borderId="18" xfId="0" applyFont="1" applyFill="1" applyBorder="1" applyAlignment="1">
      <alignment horizontal="center" vertical="center" wrapText="1"/>
    </xf>
    <xf numFmtId="0" fontId="10" fillId="6" borderId="21" xfId="0" applyFont="1" applyFill="1" applyBorder="1" applyAlignment="1">
      <alignment horizontal="center" vertical="center" wrapText="1"/>
    </xf>
    <xf numFmtId="0" fontId="11" fillId="6" borderId="17" xfId="0" applyFont="1" applyFill="1" applyBorder="1" applyAlignment="1">
      <alignment horizontal="center" vertical="center" wrapText="1"/>
    </xf>
    <xf numFmtId="0" fontId="11" fillId="6" borderId="20" xfId="0" applyFont="1" applyFill="1" applyBorder="1" applyAlignment="1">
      <alignment horizontal="center" vertical="center" wrapText="1"/>
    </xf>
    <xf numFmtId="0" fontId="11" fillId="6" borderId="18" xfId="0" applyFont="1" applyFill="1" applyBorder="1" applyAlignment="1">
      <alignment horizontal="center" vertical="center" wrapText="1"/>
    </xf>
    <xf numFmtId="0" fontId="11" fillId="6" borderId="21"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15" borderId="18"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10" fillId="6" borderId="12" xfId="0" applyFont="1" applyFill="1" applyBorder="1" applyAlignment="1">
      <alignment horizontal="center" vertical="center" wrapText="1"/>
    </xf>
    <xf numFmtId="165" fontId="2" fillId="0" borderId="12" xfId="1" applyNumberFormat="1" applyFont="1" applyBorder="1" applyAlignment="1" applyProtection="1">
      <alignment horizontal="center" vertical="center"/>
      <protection locked="0"/>
    </xf>
    <xf numFmtId="165" fontId="2" fillId="0" borderId="18" xfId="1" applyNumberFormat="1" applyFont="1" applyBorder="1" applyAlignment="1" applyProtection="1">
      <alignment horizontal="center" vertical="center"/>
      <protection locked="0"/>
    </xf>
    <xf numFmtId="165" fontId="2" fillId="0" borderId="21" xfId="1" applyNumberFormat="1" applyFont="1" applyBorder="1" applyAlignment="1" applyProtection="1">
      <alignment horizontal="center" vertical="center"/>
      <protection locked="0"/>
    </xf>
    <xf numFmtId="165" fontId="4" fillId="6" borderId="29" xfId="0" applyNumberFormat="1" applyFont="1" applyFill="1" applyBorder="1" applyAlignment="1">
      <alignment horizontal="center" vertical="center"/>
    </xf>
    <xf numFmtId="0" fontId="4" fillId="6" borderId="31" xfId="0" applyFont="1" applyFill="1" applyBorder="1" applyAlignment="1">
      <alignment horizontal="center" vertical="center"/>
    </xf>
    <xf numFmtId="0" fontId="4" fillId="6" borderId="32" xfId="0" applyFont="1" applyFill="1" applyBorder="1" applyAlignment="1">
      <alignment horizontal="center" vertical="center"/>
    </xf>
    <xf numFmtId="9" fontId="2" fillId="0" borderId="0" xfId="4" applyFont="1" applyAlignment="1">
      <alignment horizontal="center" vertical="center"/>
    </xf>
    <xf numFmtId="165" fontId="13" fillId="8" borderId="36" xfId="1" applyNumberFormat="1" applyFont="1" applyFill="1" applyBorder="1" applyAlignment="1" applyProtection="1">
      <alignment horizontal="center" vertical="center"/>
    </xf>
    <xf numFmtId="165" fontId="13" fillId="8" borderId="16" xfId="1" applyNumberFormat="1" applyFont="1" applyFill="1" applyBorder="1" applyAlignment="1" applyProtection="1">
      <alignment horizontal="center" vertical="center"/>
    </xf>
    <xf numFmtId="165" fontId="13" fillId="8" borderId="37" xfId="1" applyNumberFormat="1" applyFont="1" applyFill="1" applyBorder="1" applyAlignment="1" applyProtection="1">
      <alignment horizontal="center" vertical="center"/>
    </xf>
    <xf numFmtId="167" fontId="15" fillId="9" borderId="12" xfId="2" applyNumberFormat="1" applyFont="1" applyFill="1" applyBorder="1" applyAlignment="1" applyProtection="1">
      <alignment horizontal="center" vertical="center" wrapText="1"/>
    </xf>
    <xf numFmtId="167" fontId="15" fillId="9" borderId="18" xfId="2" applyNumberFormat="1" applyFont="1" applyFill="1" applyBorder="1" applyAlignment="1" applyProtection="1">
      <alignment horizontal="center" vertical="center" wrapText="1"/>
    </xf>
    <xf numFmtId="167" fontId="15" fillId="9" borderId="21" xfId="2" applyNumberFormat="1" applyFont="1" applyFill="1" applyBorder="1" applyAlignment="1" applyProtection="1">
      <alignment horizontal="center" vertical="center" wrapText="1"/>
    </xf>
    <xf numFmtId="165" fontId="2" fillId="0" borderId="11" xfId="1" applyNumberFormat="1" applyFont="1" applyBorder="1" applyAlignment="1" applyProtection="1">
      <alignment horizontal="center" vertical="center"/>
      <protection locked="0"/>
    </xf>
    <xf numFmtId="165" fontId="2" fillId="0" borderId="17" xfId="1" applyNumberFormat="1" applyFont="1" applyBorder="1" applyAlignment="1" applyProtection="1">
      <alignment horizontal="center" vertical="center"/>
      <protection locked="0"/>
    </xf>
    <xf numFmtId="165" fontId="2" fillId="0" borderId="20" xfId="1" applyNumberFormat="1" applyFont="1" applyBorder="1" applyAlignment="1" applyProtection="1">
      <alignment horizontal="center" vertical="center"/>
      <protection locked="0"/>
    </xf>
    <xf numFmtId="165" fontId="9" fillId="3" borderId="36" xfId="1" applyNumberFormat="1" applyFont="1" applyFill="1" applyBorder="1" applyAlignment="1" applyProtection="1">
      <alignment horizontal="center" vertical="center" wrapText="1"/>
      <protection locked="0"/>
    </xf>
    <xf numFmtId="165" fontId="9" fillId="3" borderId="16" xfId="1" applyNumberFormat="1" applyFont="1" applyFill="1" applyBorder="1" applyAlignment="1" applyProtection="1">
      <alignment horizontal="center" vertical="center" wrapText="1"/>
      <protection locked="0"/>
    </xf>
    <xf numFmtId="165" fontId="9" fillId="3" borderId="37" xfId="1" applyNumberFormat="1" applyFont="1" applyFill="1" applyBorder="1" applyAlignment="1" applyProtection="1">
      <alignment horizontal="center" vertical="center" wrapText="1"/>
      <protection locked="0"/>
    </xf>
    <xf numFmtId="167" fontId="15" fillId="9" borderId="36" xfId="2" applyNumberFormat="1" applyFont="1" applyFill="1" applyBorder="1" applyAlignment="1" applyProtection="1">
      <alignment horizontal="center" vertical="center" wrapText="1"/>
    </xf>
    <xf numFmtId="167" fontId="15" fillId="9" borderId="16" xfId="2" applyNumberFormat="1" applyFont="1" applyFill="1" applyBorder="1" applyAlignment="1" applyProtection="1">
      <alignment horizontal="center" vertical="center" wrapText="1"/>
    </xf>
    <xf numFmtId="167" fontId="15" fillId="9" borderId="37" xfId="2" applyNumberFormat="1" applyFont="1" applyFill="1" applyBorder="1" applyAlignment="1" applyProtection="1">
      <alignment horizontal="center" vertical="center" wrapText="1"/>
    </xf>
    <xf numFmtId="165" fontId="9" fillId="3" borderId="36" xfId="1" applyNumberFormat="1" applyFont="1" applyFill="1" applyBorder="1" applyAlignment="1" applyProtection="1">
      <alignment horizontal="center" vertical="center" wrapText="1"/>
    </xf>
    <xf numFmtId="165" fontId="9" fillId="3" borderId="16" xfId="1" applyNumberFormat="1" applyFont="1" applyFill="1" applyBorder="1" applyAlignment="1" applyProtection="1">
      <alignment horizontal="center" vertical="center" wrapText="1"/>
    </xf>
    <xf numFmtId="165" fontId="9" fillId="3" borderId="37" xfId="1" applyNumberFormat="1" applyFont="1" applyFill="1" applyBorder="1" applyAlignment="1" applyProtection="1">
      <alignment horizontal="center" vertical="center" wrapText="1"/>
    </xf>
    <xf numFmtId="165" fontId="13" fillId="8" borderId="12" xfId="1" applyNumberFormat="1" applyFont="1" applyFill="1" applyBorder="1" applyAlignment="1" applyProtection="1">
      <alignment horizontal="center" vertical="center"/>
    </xf>
    <xf numFmtId="165" fontId="13" fillId="8" borderId="18" xfId="1" applyNumberFormat="1" applyFont="1" applyFill="1" applyBorder="1" applyAlignment="1" applyProtection="1">
      <alignment horizontal="center" vertical="center"/>
    </xf>
    <xf numFmtId="165" fontId="13" fillId="8" borderId="7" xfId="1" applyNumberFormat="1" applyFont="1" applyFill="1" applyBorder="1" applyAlignment="1" applyProtection="1">
      <alignment horizontal="center" vertical="center"/>
    </xf>
    <xf numFmtId="0" fontId="12" fillId="10" borderId="2" xfId="0" applyFont="1" applyFill="1" applyBorder="1" applyAlignment="1">
      <alignment horizontal="center" vertical="center" wrapText="1"/>
    </xf>
    <xf numFmtId="0" fontId="12" fillId="10" borderId="23" xfId="0" applyFont="1" applyFill="1" applyBorder="1" applyAlignment="1">
      <alignment horizontal="center" vertical="center" wrapText="1"/>
    </xf>
    <xf numFmtId="165" fontId="2" fillId="0" borderId="7" xfId="1" applyNumberFormat="1" applyFont="1" applyBorder="1" applyAlignment="1" applyProtection="1">
      <alignment horizontal="center" vertical="center"/>
      <protection locked="0"/>
    </xf>
    <xf numFmtId="165" fontId="2" fillId="0" borderId="41" xfId="1" applyNumberFormat="1" applyFont="1" applyBorder="1" applyAlignment="1" applyProtection="1">
      <alignment horizontal="center" vertical="center"/>
      <protection locked="0"/>
    </xf>
    <xf numFmtId="165" fontId="2" fillId="0" borderId="36" xfId="1" applyNumberFormat="1" applyFont="1" applyBorder="1" applyAlignment="1" applyProtection="1">
      <alignment horizontal="center" vertical="center"/>
      <protection locked="0"/>
    </xf>
    <xf numFmtId="165" fontId="2" fillId="0" borderId="16" xfId="1" applyNumberFormat="1" applyFont="1" applyBorder="1" applyAlignment="1" applyProtection="1">
      <alignment horizontal="center" vertical="center"/>
      <protection locked="0"/>
    </xf>
    <xf numFmtId="165" fontId="2" fillId="0" borderId="37" xfId="1" applyNumberFormat="1" applyFont="1" applyBorder="1" applyAlignment="1" applyProtection="1">
      <alignment horizontal="center" vertical="center"/>
      <protection locked="0"/>
    </xf>
    <xf numFmtId="0" fontId="12" fillId="11" borderId="2" xfId="0" applyFont="1" applyFill="1" applyBorder="1" applyAlignment="1">
      <alignment horizontal="center" vertical="center" wrapText="1"/>
    </xf>
    <xf numFmtId="0" fontId="12" fillId="11" borderId="23" xfId="0" applyFont="1" applyFill="1" applyBorder="1" applyAlignment="1">
      <alignment horizontal="center" vertical="center" wrapText="1"/>
    </xf>
    <xf numFmtId="165" fontId="2" fillId="0" borderId="43" xfId="1" applyNumberFormat="1" applyFont="1" applyBorder="1" applyAlignment="1" applyProtection="1">
      <alignment horizontal="center" vertical="center"/>
      <protection locked="0"/>
    </xf>
    <xf numFmtId="165" fontId="2" fillId="0" borderId="44" xfId="1" applyNumberFormat="1" applyFont="1" applyBorder="1" applyAlignment="1" applyProtection="1">
      <alignment horizontal="center" vertical="center"/>
      <protection locked="0"/>
    </xf>
    <xf numFmtId="165" fontId="2" fillId="0" borderId="45" xfId="1" applyNumberFormat="1" applyFont="1" applyBorder="1" applyAlignment="1" applyProtection="1">
      <alignment horizontal="center" vertical="center"/>
      <protection locked="0"/>
    </xf>
    <xf numFmtId="0" fontId="12" fillId="0" borderId="40" xfId="0" applyFont="1" applyBorder="1" applyAlignment="1">
      <alignment horizontal="center" vertical="center" wrapText="1"/>
    </xf>
    <xf numFmtId="0" fontId="12" fillId="0" borderId="46" xfId="0" applyFont="1" applyBorder="1" applyAlignment="1">
      <alignment horizontal="center" vertical="center" wrapText="1"/>
    </xf>
    <xf numFmtId="0" fontId="12" fillId="0" borderId="26" xfId="0" applyFont="1" applyBorder="1" applyAlignment="1">
      <alignment horizontal="center" vertical="center" wrapText="1"/>
    </xf>
    <xf numFmtId="165" fontId="4" fillId="6" borderId="13" xfId="0" applyNumberFormat="1" applyFont="1" applyFill="1" applyBorder="1" applyAlignment="1">
      <alignment horizontal="center" vertical="center"/>
    </xf>
    <xf numFmtId="165" fontId="4" fillId="6" borderId="19" xfId="0" applyNumberFormat="1" applyFont="1" applyFill="1" applyBorder="1" applyAlignment="1">
      <alignment horizontal="center" vertical="center"/>
    </xf>
    <xf numFmtId="165" fontId="4" fillId="6" borderId="22" xfId="0" applyNumberFormat="1" applyFont="1" applyFill="1" applyBorder="1" applyAlignment="1">
      <alignment horizontal="center" vertical="center"/>
    </xf>
    <xf numFmtId="0" fontId="12" fillId="0" borderId="39" xfId="0" applyFont="1" applyBorder="1" applyAlignment="1">
      <alignment horizontal="center" vertical="center" wrapText="1"/>
    </xf>
    <xf numFmtId="0" fontId="12" fillId="0" borderId="0" xfId="0" applyFont="1" applyAlignment="1">
      <alignment horizontal="center" vertical="center" wrapText="1"/>
    </xf>
    <xf numFmtId="0" fontId="16" fillId="0" borderId="11" xfId="0" applyFont="1" applyBorder="1" applyAlignment="1">
      <alignment horizontal="left" vertical="center"/>
    </xf>
    <xf numFmtId="0" fontId="16" fillId="0" borderId="13" xfId="0" applyFont="1" applyBorder="1" applyAlignment="1">
      <alignment horizontal="left" vertical="center"/>
    </xf>
    <xf numFmtId="0" fontId="16" fillId="0" borderId="17" xfId="0" applyFont="1" applyBorder="1" applyAlignment="1">
      <alignment horizontal="left" vertical="center"/>
    </xf>
    <xf numFmtId="0" fontId="16" fillId="0" borderId="19" xfId="0" applyFont="1" applyBorder="1" applyAlignment="1">
      <alignment horizontal="left" vertical="center"/>
    </xf>
    <xf numFmtId="0" fontId="12" fillId="12" borderId="27" xfId="0" applyFont="1" applyFill="1" applyBorder="1" applyAlignment="1">
      <alignment horizontal="center" vertical="center" wrapText="1"/>
    </xf>
    <xf numFmtId="0" fontId="12" fillId="12" borderId="28" xfId="0" applyFont="1" applyFill="1" applyBorder="1" applyAlignment="1">
      <alignment horizontal="center" vertical="center" wrapText="1"/>
    </xf>
    <xf numFmtId="0" fontId="12" fillId="12" borderId="30" xfId="0" applyFont="1" applyFill="1" applyBorder="1" applyAlignment="1">
      <alignment horizontal="center" vertical="center" wrapText="1"/>
    </xf>
    <xf numFmtId="0" fontId="12" fillId="12" borderId="15" xfId="0" applyFont="1" applyFill="1" applyBorder="1" applyAlignment="1">
      <alignment horizontal="center" vertical="center" wrapText="1"/>
    </xf>
    <xf numFmtId="0" fontId="4" fillId="2" borderId="59" xfId="0" applyFont="1" applyFill="1" applyBorder="1" applyAlignment="1">
      <alignment horizontal="center" vertical="center"/>
    </xf>
    <xf numFmtId="0" fontId="4" fillId="2" borderId="58" xfId="0" applyFont="1" applyFill="1" applyBorder="1" applyAlignment="1">
      <alignment horizontal="center" vertical="center"/>
    </xf>
    <xf numFmtId="0" fontId="4" fillId="2" borderId="60" xfId="0" applyFont="1" applyFill="1" applyBorder="1" applyAlignment="1">
      <alignment horizontal="center" vertical="center"/>
    </xf>
    <xf numFmtId="0" fontId="10" fillId="6" borderId="48" xfId="0" applyFont="1" applyFill="1" applyBorder="1" applyAlignment="1">
      <alignment horizontal="center" vertical="center" wrapText="1"/>
    </xf>
    <xf numFmtId="0" fontId="2" fillId="10" borderId="18"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9" fillId="2" borderId="53"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16" fillId="0" borderId="20" xfId="0" applyFont="1" applyBorder="1" applyAlignment="1">
      <alignment horizontal="left" vertical="center"/>
    </xf>
    <xf numFmtId="0" fontId="16" fillId="0" borderId="22" xfId="0" applyFont="1" applyBorder="1" applyAlignment="1">
      <alignment horizontal="left" vertical="center"/>
    </xf>
    <xf numFmtId="0" fontId="17" fillId="13" borderId="27" xfId="0" applyFont="1" applyFill="1" applyBorder="1" applyAlignment="1" applyProtection="1">
      <alignment horizontal="center" vertical="center" wrapText="1"/>
      <protection locked="0"/>
    </xf>
    <xf numFmtId="0" fontId="17" fillId="13" borderId="39" xfId="0" applyFont="1" applyFill="1" applyBorder="1" applyAlignment="1" applyProtection="1">
      <alignment horizontal="center" vertical="center" wrapText="1"/>
      <protection locked="0"/>
    </xf>
    <xf numFmtId="0" fontId="17" fillId="13" borderId="40" xfId="0" applyFont="1" applyFill="1" applyBorder="1" applyAlignment="1" applyProtection="1">
      <alignment horizontal="center" vertical="center" wrapText="1"/>
      <protection locked="0"/>
    </xf>
    <xf numFmtId="0" fontId="17" fillId="13" borderId="30" xfId="0" applyFont="1" applyFill="1" applyBorder="1" applyAlignment="1" applyProtection="1">
      <alignment horizontal="center" vertical="center" wrapText="1"/>
      <protection locked="0"/>
    </xf>
    <xf numFmtId="0" fontId="17" fillId="13" borderId="0" xfId="0" applyFont="1" applyFill="1" applyAlignment="1" applyProtection="1">
      <alignment horizontal="center" vertical="center" wrapText="1"/>
      <protection locked="0"/>
    </xf>
    <xf numFmtId="0" fontId="17" fillId="13" borderId="46" xfId="0" applyFont="1" applyFill="1" applyBorder="1" applyAlignment="1" applyProtection="1">
      <alignment horizontal="center" vertical="center" wrapText="1"/>
      <protection locked="0"/>
    </xf>
    <xf numFmtId="0" fontId="17" fillId="13" borderId="24" xfId="0" applyFont="1" applyFill="1" applyBorder="1" applyAlignment="1" applyProtection="1">
      <alignment horizontal="center" vertical="center" wrapText="1"/>
      <protection locked="0"/>
    </xf>
    <xf numFmtId="0" fontId="17" fillId="13" borderId="25" xfId="0" applyFont="1" applyFill="1" applyBorder="1" applyAlignment="1" applyProtection="1">
      <alignment horizontal="center" vertical="center" wrapText="1"/>
      <protection locked="0"/>
    </xf>
    <xf numFmtId="0" fontId="17" fillId="13" borderId="26" xfId="0" applyFont="1" applyFill="1" applyBorder="1" applyAlignment="1" applyProtection="1">
      <alignment horizontal="center" vertical="center" wrapText="1"/>
      <protection locked="0"/>
    </xf>
    <xf numFmtId="0" fontId="8" fillId="0" borderId="27" xfId="0" applyFont="1" applyBorder="1" applyAlignment="1">
      <alignment horizontal="center" vertical="center"/>
    </xf>
    <xf numFmtId="0" fontId="8" fillId="0" borderId="39" xfId="0" applyFont="1" applyBorder="1" applyAlignment="1">
      <alignment horizontal="center" vertical="center"/>
    </xf>
    <xf numFmtId="0" fontId="3" fillId="2" borderId="27" xfId="0" applyFont="1" applyFill="1" applyBorder="1" applyAlignment="1">
      <alignment horizontal="center" vertical="center" wrapText="1"/>
    </xf>
    <xf numFmtId="0" fontId="3" fillId="2" borderId="28" xfId="0" applyFont="1" applyFill="1" applyBorder="1" applyAlignment="1">
      <alignment horizontal="center" vertical="center" wrapText="1"/>
    </xf>
    <xf numFmtId="0" fontId="3" fillId="2" borderId="3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33" xfId="0" applyFont="1" applyFill="1" applyBorder="1" applyAlignment="1">
      <alignment horizontal="center" vertical="center" wrapText="1"/>
    </xf>
    <xf numFmtId="0" fontId="9" fillId="2" borderId="36"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16" fillId="0" borderId="17" xfId="0" applyFont="1" applyBorder="1" applyAlignment="1">
      <alignment horizontal="left" vertical="center" wrapText="1"/>
    </xf>
    <xf numFmtId="0" fontId="16" fillId="0" borderId="8" xfId="0" applyFont="1" applyBorder="1" applyAlignment="1">
      <alignment horizontal="left" vertical="center" wrapText="1"/>
    </xf>
    <xf numFmtId="0" fontId="16" fillId="0" borderId="54" xfId="0" applyFont="1" applyBorder="1" applyAlignment="1">
      <alignment horizontal="left" vertical="center" wrapText="1"/>
    </xf>
    <xf numFmtId="0" fontId="16" fillId="0" borderId="62" xfId="0" applyFont="1" applyBorder="1" applyAlignment="1">
      <alignment horizontal="left" vertical="center" wrapText="1"/>
    </xf>
    <xf numFmtId="0" fontId="10" fillId="6" borderId="42" xfId="0" applyFont="1" applyFill="1" applyBorder="1" applyAlignment="1">
      <alignment horizontal="center" vertical="center" wrapText="1"/>
    </xf>
    <xf numFmtId="0" fontId="10" fillId="6" borderId="31" xfId="0" applyFont="1" applyFill="1" applyBorder="1" applyAlignment="1">
      <alignment horizontal="center" vertical="center" wrapText="1"/>
    </xf>
    <xf numFmtId="0" fontId="11" fillId="6" borderId="41" xfId="0" applyFont="1" applyFill="1" applyBorder="1" applyAlignment="1">
      <alignment horizontal="center" vertical="center" wrapText="1"/>
    </xf>
    <xf numFmtId="0" fontId="11" fillId="6" borderId="7" xfId="0" applyFont="1" applyFill="1" applyBorder="1" applyAlignment="1">
      <alignment horizontal="center" vertical="center" wrapText="1"/>
    </xf>
    <xf numFmtId="0" fontId="16" fillId="0" borderId="51" xfId="0" applyFont="1" applyBorder="1" applyAlignment="1">
      <alignment horizontal="left" vertical="center" wrapText="1"/>
    </xf>
    <xf numFmtId="0" fontId="16" fillId="0" borderId="52" xfId="0" applyFont="1" applyBorder="1" applyAlignment="1">
      <alignment horizontal="left" vertical="center" wrapText="1"/>
    </xf>
    <xf numFmtId="0" fontId="16" fillId="0" borderId="9" xfId="0" applyFont="1" applyBorder="1" applyAlignment="1">
      <alignment horizontal="left" vertical="center" wrapText="1"/>
    </xf>
    <xf numFmtId="0" fontId="16" fillId="0" borderId="18" xfId="0" applyFont="1" applyBorder="1" applyAlignment="1">
      <alignment horizontal="left" vertical="center" wrapText="1"/>
    </xf>
    <xf numFmtId="0" fontId="16" fillId="0" borderId="20" xfId="0" applyFont="1" applyBorder="1" applyAlignment="1">
      <alignment horizontal="left" vertical="center" wrapText="1"/>
    </xf>
    <xf numFmtId="0" fontId="16" fillId="0" borderId="21" xfId="0" applyFont="1" applyBorder="1" applyAlignment="1">
      <alignment horizontal="left" vertical="center" wrapText="1"/>
    </xf>
    <xf numFmtId="0" fontId="12" fillId="11" borderId="43" xfId="0" applyFont="1" applyFill="1" applyBorder="1" applyAlignment="1">
      <alignment horizontal="left" vertical="center" wrapText="1"/>
    </xf>
    <xf numFmtId="0" fontId="12" fillId="11" borderId="47" xfId="0" applyFont="1" applyFill="1" applyBorder="1" applyAlignment="1">
      <alignment horizontal="left" vertical="center" wrapText="1"/>
    </xf>
    <xf numFmtId="0" fontId="16" fillId="0" borderId="11" xfId="0" applyFont="1" applyBorder="1" applyAlignment="1">
      <alignment horizontal="left" vertical="center" wrapText="1"/>
    </xf>
    <xf numFmtId="0" fontId="16" fillId="0" borderId="48" xfId="0" applyFont="1" applyBorder="1" applyAlignment="1">
      <alignment horizontal="left" vertical="center" wrapText="1"/>
    </xf>
    <xf numFmtId="0" fontId="12" fillId="10" borderId="45" xfId="0" applyFont="1" applyFill="1" applyBorder="1" applyAlignment="1">
      <alignment horizontal="left" vertical="center" wrapText="1"/>
    </xf>
    <xf numFmtId="0" fontId="12" fillId="10" borderId="34" xfId="0" applyFont="1" applyFill="1" applyBorder="1" applyAlignment="1">
      <alignment horizontal="left" vertical="center" wrapText="1"/>
    </xf>
    <xf numFmtId="0" fontId="16" fillId="0" borderId="53" xfId="0" applyFont="1" applyBorder="1" applyAlignment="1">
      <alignment horizontal="left" vertical="center" wrapText="1"/>
    </xf>
    <xf numFmtId="0" fontId="4" fillId="10" borderId="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39" xfId="0" applyFont="1" applyFill="1" applyBorder="1" applyAlignment="1">
      <alignment horizontal="center" vertical="center"/>
    </xf>
    <xf numFmtId="0" fontId="4" fillId="10" borderId="40" xfId="0" applyFont="1" applyFill="1" applyBorder="1" applyAlignment="1">
      <alignment horizontal="center" vertical="center"/>
    </xf>
    <xf numFmtId="0" fontId="9" fillId="10" borderId="61" xfId="0" applyFont="1" applyFill="1" applyBorder="1" applyAlignment="1">
      <alignment horizontal="center" vertical="center" wrapText="1"/>
    </xf>
    <xf numFmtId="0" fontId="9" fillId="10" borderId="62" xfId="0" applyFont="1" applyFill="1" applyBorder="1" applyAlignment="1">
      <alignment horizontal="center" vertical="center" wrapText="1"/>
    </xf>
    <xf numFmtId="0" fontId="9" fillId="10" borderId="63"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0" fillId="6" borderId="23"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0" borderId="1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16" fillId="0" borderId="18" xfId="0" applyFont="1" applyBorder="1" applyAlignment="1">
      <alignment horizontal="left" vertical="center"/>
    </xf>
    <xf numFmtId="0" fontId="16" fillId="0" borderId="21" xfId="0" applyFont="1" applyBorder="1" applyAlignment="1">
      <alignment horizontal="left" vertical="center"/>
    </xf>
    <xf numFmtId="0" fontId="3" fillId="10" borderId="27" xfId="0" applyFont="1" applyFill="1" applyBorder="1" applyAlignment="1">
      <alignment horizontal="center" vertical="center" wrapText="1"/>
    </xf>
    <xf numFmtId="0" fontId="3" fillId="10" borderId="28" xfId="0" applyFont="1" applyFill="1" applyBorder="1" applyAlignment="1">
      <alignment horizontal="center" vertical="center" wrapText="1"/>
    </xf>
    <xf numFmtId="0" fontId="3" fillId="10" borderId="30" xfId="0" applyFont="1" applyFill="1" applyBorder="1" applyAlignment="1">
      <alignment horizontal="center" vertical="center" wrapText="1"/>
    </xf>
    <xf numFmtId="0" fontId="3" fillId="10" borderId="15" xfId="0" applyFont="1" applyFill="1" applyBorder="1" applyAlignment="1">
      <alignment horizontal="center" vertical="center" wrapText="1"/>
    </xf>
    <xf numFmtId="0" fontId="3" fillId="10" borderId="24" xfId="0" applyFont="1" applyFill="1" applyBorder="1" applyAlignment="1">
      <alignment horizontal="center" vertical="center" wrapText="1"/>
    </xf>
    <xf numFmtId="0" fontId="3" fillId="10" borderId="33" xfId="0" applyFont="1" applyFill="1" applyBorder="1" applyAlignment="1">
      <alignment horizontal="center" vertical="center" wrapText="1"/>
    </xf>
    <xf numFmtId="0" fontId="9" fillId="10" borderId="36" xfId="0" applyFont="1" applyFill="1" applyBorder="1" applyAlignment="1">
      <alignment horizontal="center" vertical="center" wrapText="1"/>
    </xf>
    <xf numFmtId="0" fontId="4" fillId="10" borderId="48" xfId="0" applyFont="1" applyFill="1" applyBorder="1" applyAlignment="1">
      <alignment horizontal="center" vertical="center"/>
    </xf>
    <xf numFmtId="0" fontId="4" fillId="10" borderId="50" xfId="0" applyFont="1" applyFill="1" applyBorder="1" applyAlignment="1">
      <alignment horizontal="center" vertical="center"/>
    </xf>
    <xf numFmtId="0" fontId="16" fillId="12" borderId="17" xfId="0" applyFont="1" applyFill="1" applyBorder="1" applyAlignment="1">
      <alignment horizontal="left" vertical="center" wrapText="1"/>
    </xf>
    <xf numFmtId="0" fontId="16" fillId="12" borderId="18" xfId="0" applyFont="1" applyFill="1" applyBorder="1" applyAlignment="1">
      <alignment horizontal="left" vertical="center" wrapText="1"/>
    </xf>
    <xf numFmtId="0" fontId="11" fillId="6" borderId="44" xfId="0" applyFont="1" applyFill="1" applyBorder="1" applyAlignment="1">
      <alignment horizontal="center" vertical="center" wrapText="1"/>
    </xf>
    <xf numFmtId="0" fontId="11" fillId="6" borderId="16" xfId="0" applyFont="1" applyFill="1" applyBorder="1" applyAlignment="1">
      <alignment horizontal="center" vertical="center" wrapText="1"/>
    </xf>
    <xf numFmtId="0" fontId="16" fillId="0" borderId="12" xfId="0" applyFont="1" applyBorder="1" applyAlignment="1">
      <alignment horizontal="left" vertical="center" wrapText="1"/>
    </xf>
    <xf numFmtId="0" fontId="9" fillId="10" borderId="5" xfId="0" applyFont="1" applyFill="1" applyBorder="1" applyAlignment="1">
      <alignment horizontal="center" vertical="center" wrapText="1"/>
    </xf>
    <xf numFmtId="0" fontId="9" fillId="10" borderId="14" xfId="0" applyFont="1" applyFill="1" applyBorder="1" applyAlignment="1">
      <alignment horizontal="center" vertical="center" wrapText="1"/>
    </xf>
    <xf numFmtId="0" fontId="9" fillId="10" borderId="34" xfId="0" applyFont="1" applyFill="1" applyBorder="1" applyAlignment="1">
      <alignment horizontal="center" vertical="center" wrapText="1"/>
    </xf>
    <xf numFmtId="0" fontId="9" fillId="10" borderId="53" xfId="0" applyFont="1" applyFill="1" applyBorder="1" applyAlignment="1">
      <alignment horizontal="center" vertical="center" wrapText="1"/>
    </xf>
    <xf numFmtId="0" fontId="10" fillId="6" borderId="55" xfId="0" applyFont="1" applyFill="1" applyBorder="1" applyAlignment="1">
      <alignment horizontal="center" vertical="center" wrapText="1"/>
    </xf>
    <xf numFmtId="0" fontId="10" fillId="6" borderId="56" xfId="0" applyFont="1" applyFill="1" applyBorder="1" applyAlignment="1">
      <alignment horizontal="center" vertical="center" wrapText="1"/>
    </xf>
    <xf numFmtId="0" fontId="12" fillId="10" borderId="57" xfId="0" applyFont="1" applyFill="1" applyBorder="1" applyAlignment="1">
      <alignment horizontal="left" vertical="center" wrapText="1"/>
    </xf>
    <xf numFmtId="0" fontId="12" fillId="10" borderId="38" xfId="0" applyFont="1" applyFill="1" applyBorder="1" applyAlignment="1">
      <alignment horizontal="left" vertical="center" wrapText="1"/>
    </xf>
    <xf numFmtId="0" fontId="16" fillId="0" borderId="41" xfId="0" applyFont="1" applyBorder="1" applyAlignment="1">
      <alignment horizontal="left" vertical="center" wrapText="1"/>
    </xf>
    <xf numFmtId="0" fontId="16" fillId="0" borderId="7" xfId="0" applyFont="1" applyBorder="1" applyAlignment="1">
      <alignment horizontal="left" vertical="center" wrapText="1"/>
    </xf>
    <xf numFmtId="0" fontId="12" fillId="11" borderId="57" xfId="0" applyFont="1" applyFill="1" applyBorder="1" applyAlignment="1">
      <alignment horizontal="left" vertical="center" wrapText="1"/>
    </xf>
    <xf numFmtId="0" fontId="12" fillId="11" borderId="38" xfId="0" applyFont="1" applyFill="1" applyBorder="1" applyAlignment="1">
      <alignment horizontal="left" vertical="center" wrapText="1"/>
    </xf>
    <xf numFmtId="0" fontId="39" fillId="0" borderId="0" xfId="0" applyFont="1" applyAlignment="1" applyProtection="1">
      <alignment horizontal="center" vertical="center" wrapText="1"/>
      <protection locked="0"/>
    </xf>
    <xf numFmtId="0" fontId="39" fillId="0" borderId="0" xfId="0" applyFont="1" applyAlignment="1">
      <alignment horizontal="center" vertical="center"/>
    </xf>
    <xf numFmtId="0" fontId="45" fillId="0" borderId="18" xfId="0" applyFont="1" applyBorder="1" applyAlignment="1">
      <alignment horizontal="center" vertical="center" wrapText="1"/>
    </xf>
    <xf numFmtId="0" fontId="40" fillId="0" borderId="18" xfId="0" applyFont="1" applyBorder="1" applyAlignment="1">
      <alignment horizontal="left" vertical="center" wrapText="1"/>
    </xf>
    <xf numFmtId="0" fontId="45" fillId="23" borderId="18" xfId="0" applyFont="1" applyFill="1" applyBorder="1" applyAlignment="1">
      <alignment horizontal="center" vertical="center" wrapText="1"/>
    </xf>
    <xf numFmtId="0" fontId="40" fillId="23" borderId="18" xfId="0" applyFont="1" applyFill="1" applyBorder="1" applyAlignment="1">
      <alignment horizontal="left" vertical="center" wrapText="1"/>
    </xf>
    <xf numFmtId="0" fontId="45" fillId="0" borderId="7" xfId="0" applyFont="1" applyBorder="1" applyAlignment="1">
      <alignment horizontal="center" vertical="center" wrapText="1"/>
    </xf>
    <xf numFmtId="0" fontId="45" fillId="0" borderId="53" xfId="0" applyFont="1" applyBorder="1" applyAlignment="1">
      <alignment horizontal="center" vertical="center" wrapText="1"/>
    </xf>
    <xf numFmtId="3" fontId="69" fillId="0" borderId="7" xfId="1" applyNumberFormat="1" applyFont="1" applyBorder="1" applyAlignment="1" applyProtection="1">
      <alignment horizontal="center" vertical="center" wrapText="1"/>
      <protection locked="0"/>
    </xf>
    <xf numFmtId="3" fontId="69" fillId="0" borderId="16" xfId="1" applyNumberFormat="1" applyFont="1" applyBorder="1" applyAlignment="1" applyProtection="1">
      <alignment horizontal="center" vertical="center" wrapText="1"/>
      <protection locked="0"/>
    </xf>
    <xf numFmtId="3" fontId="69" fillId="0" borderId="53" xfId="1" applyNumberFormat="1" applyFont="1" applyBorder="1" applyAlignment="1" applyProtection="1">
      <alignment horizontal="center" vertical="center" wrapText="1"/>
      <protection locked="0"/>
    </xf>
    <xf numFmtId="0" fontId="48" fillId="22" borderId="18" xfId="0" applyFont="1" applyFill="1" applyBorder="1" applyAlignment="1">
      <alignment horizontal="center" vertical="center" wrapText="1"/>
    </xf>
    <xf numFmtId="0" fontId="62" fillId="23" borderId="18" xfId="0" applyFont="1" applyFill="1" applyBorder="1" applyAlignment="1">
      <alignment horizontal="left" vertical="center" wrapText="1"/>
    </xf>
    <xf numFmtId="0" fontId="64" fillId="23" borderId="8" xfId="0" applyFont="1" applyFill="1" applyBorder="1" applyAlignment="1">
      <alignment horizontal="center" vertical="center" wrapText="1"/>
    </xf>
    <xf numFmtId="0" fontId="64" fillId="23" borderId="9" xfId="0" applyFont="1" applyFill="1" applyBorder="1" applyAlignment="1">
      <alignment horizontal="center" vertical="center" wrapText="1"/>
    </xf>
    <xf numFmtId="0" fontId="64" fillId="23" borderId="10" xfId="0" applyFont="1" applyFill="1" applyBorder="1" applyAlignment="1">
      <alignment horizontal="center" vertical="center" wrapText="1"/>
    </xf>
    <xf numFmtId="0" fontId="58" fillId="22" borderId="18" xfId="0" applyFont="1" applyFill="1" applyBorder="1" applyAlignment="1">
      <alignment horizontal="center" vertical="center" wrapText="1"/>
    </xf>
  </cellXfs>
  <cellStyles count="11">
    <cellStyle name="Millares" xfId="1" builtinId="3"/>
    <cellStyle name="Millares 2" xfId="5" xr:uid="{00000000-0005-0000-0000-000001000000}"/>
    <cellStyle name="Millares 2 2" xfId="8" xr:uid="{00000000-0005-0000-0000-000002000000}"/>
    <cellStyle name="Millares 2 2 2" xfId="10" xr:uid="{00000000-0005-0000-0000-000003000000}"/>
    <cellStyle name="Millares 3" xfId="7" xr:uid="{00000000-0005-0000-0000-000004000000}"/>
    <cellStyle name="Millares 3 2" xfId="9" xr:uid="{00000000-0005-0000-0000-000005000000}"/>
    <cellStyle name="Millares 8" xfId="2" xr:uid="{00000000-0005-0000-0000-000006000000}"/>
    <cellStyle name="Normal" xfId="0" builtinId="0"/>
    <cellStyle name="Normal 10 2" xfId="3" xr:uid="{00000000-0005-0000-0000-000008000000}"/>
    <cellStyle name="Normal 2" xfId="6" xr:uid="{00000000-0005-0000-0000-000009000000}"/>
    <cellStyle name="Porcentaje" xfId="4" builtinId="5"/>
  </cellStyles>
  <dxfs count="4737">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color theme="1"/>
      </font>
      <fill>
        <patternFill>
          <bgColor rgb="FFFF0000"/>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b/>
        <i val="0"/>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rgb="FF00B050"/>
        </patternFill>
      </fill>
      <border>
        <left style="thin">
          <color auto="1"/>
        </left>
        <right style="thin">
          <color auto="1"/>
        </right>
        <top style="thin">
          <color auto="1"/>
        </top>
        <bottom style="thin">
          <color auto="1"/>
        </bottom>
        <vertical/>
        <horizontal/>
      </border>
    </dxf>
    <dxf>
      <font>
        <b/>
        <i val="0"/>
        <color theme="0"/>
      </font>
      <fill>
        <patternFill>
          <bgColor theme="1"/>
        </patternFill>
      </fill>
      <border>
        <left style="thin">
          <color auto="1"/>
        </left>
        <right style="thin">
          <color auto="1"/>
        </right>
        <top style="thin">
          <color auto="1"/>
        </top>
        <bottom style="thin">
          <color auto="1"/>
        </bottom>
        <vertical/>
        <horizontal/>
      </border>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lor rgb="FF9C0006"/>
      </font>
      <fill>
        <patternFill>
          <bgColor rgb="FFFFC7CE"/>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
      <font>
        <condense val="0"/>
        <extend val="0"/>
        <color indexed="10"/>
      </font>
      <fill>
        <patternFill>
          <bgColor indexed="13"/>
        </patternFill>
      </fill>
    </dxf>
    <dxf>
      <font>
        <b/>
        <i val="0"/>
        <color theme="1"/>
      </font>
      <fill>
        <patternFill>
          <bgColor rgb="FFFF0000"/>
        </patternFill>
      </fill>
    </dxf>
    <dxf>
      <font>
        <b/>
        <i val="0"/>
        <color theme="1"/>
      </font>
      <fill>
        <patternFill>
          <bgColor rgb="FFFF0000"/>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mruColors>
      <color rgb="FFFFFFC1"/>
      <color rgb="FFFFFFE5"/>
      <color rgb="FFFFFFB3"/>
      <color rgb="FFA3FFDA"/>
      <color rgb="FF49877D"/>
      <color rgb="FFB4D6D0"/>
      <color rgb="FFAAF0D5"/>
      <color rgb="FF7FE9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2.jpeg"/><Relationship Id="rId3" Type="http://schemas.openxmlformats.org/officeDocument/2006/relationships/image" Target="../media/image7.jpeg"/><Relationship Id="rId7" Type="http://schemas.openxmlformats.org/officeDocument/2006/relationships/image" Target="../media/image11.jpeg"/><Relationship Id="rId12" Type="http://schemas.openxmlformats.org/officeDocument/2006/relationships/image" Target="../media/image16.pn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gif"/><Relationship Id="rId11" Type="http://schemas.openxmlformats.org/officeDocument/2006/relationships/image" Target="../media/image15.png"/><Relationship Id="rId5" Type="http://schemas.openxmlformats.org/officeDocument/2006/relationships/image" Target="../media/image9.jpe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drawing1.xml><?xml version="1.0" encoding="utf-8"?>
<xdr:wsDr xmlns:xdr="http://schemas.openxmlformats.org/drawingml/2006/spreadsheetDrawing" xmlns:a="http://schemas.openxmlformats.org/drawingml/2006/main">
  <xdr:twoCellAnchor editAs="oneCell">
    <xdr:from>
      <xdr:col>0</xdr:col>
      <xdr:colOff>448234</xdr:colOff>
      <xdr:row>1</xdr:row>
      <xdr:rowOff>9332</xdr:rowOff>
    </xdr:from>
    <xdr:to>
      <xdr:col>2</xdr:col>
      <xdr:colOff>630450</xdr:colOff>
      <xdr:row>4</xdr:row>
      <xdr:rowOff>0</xdr:rowOff>
    </xdr:to>
    <xdr:pic>
      <xdr:nvPicPr>
        <xdr:cNvPr id="2" name="Imagen 1">
          <a:extLst>
            <a:ext uri="{FF2B5EF4-FFF2-40B4-BE49-F238E27FC236}">
              <a16:creationId xmlns:a16="http://schemas.microsoft.com/office/drawing/2014/main" id="{A87D5A5C-A89C-4719-AF9C-4A9F2B072E67}"/>
            </a:ext>
          </a:extLst>
        </xdr:cNvPr>
        <xdr:cNvPicPr>
          <a:picLocks noChangeAspect="1"/>
        </xdr:cNvPicPr>
      </xdr:nvPicPr>
      <xdr:blipFill>
        <a:blip xmlns:r="http://schemas.openxmlformats.org/officeDocument/2006/relationships" r:embed="rId1"/>
        <a:stretch>
          <a:fillRect/>
        </a:stretch>
      </xdr:blipFill>
      <xdr:spPr>
        <a:xfrm>
          <a:off x="448234" y="237932"/>
          <a:ext cx="3830291" cy="743143"/>
        </a:xfrm>
        <a:prstGeom prst="rect">
          <a:avLst/>
        </a:prstGeom>
      </xdr:spPr>
    </xdr:pic>
    <xdr:clientData/>
  </xdr:twoCellAnchor>
  <xdr:twoCellAnchor editAs="oneCell">
    <xdr:from>
      <xdr:col>0</xdr:col>
      <xdr:colOff>448235</xdr:colOff>
      <xdr:row>0</xdr:row>
      <xdr:rowOff>89647</xdr:rowOff>
    </xdr:from>
    <xdr:to>
      <xdr:col>0</xdr:col>
      <xdr:colOff>1414526</xdr:colOff>
      <xdr:row>0</xdr:row>
      <xdr:rowOff>135366</xdr:rowOff>
    </xdr:to>
    <xdr:pic>
      <xdr:nvPicPr>
        <xdr:cNvPr id="3" name="Imagen 2">
          <a:extLst>
            <a:ext uri="{FF2B5EF4-FFF2-40B4-BE49-F238E27FC236}">
              <a16:creationId xmlns:a16="http://schemas.microsoft.com/office/drawing/2014/main" id="{3DABA061-C43F-488F-BAD5-64579DCE5776}"/>
            </a:ext>
          </a:extLst>
        </xdr:cNvPr>
        <xdr:cNvPicPr>
          <a:picLocks noChangeAspect="1"/>
        </xdr:cNvPicPr>
      </xdr:nvPicPr>
      <xdr:blipFill>
        <a:blip xmlns:r="http://schemas.openxmlformats.org/officeDocument/2006/relationships" r:embed="rId2"/>
        <a:stretch>
          <a:fillRect/>
        </a:stretch>
      </xdr:blipFill>
      <xdr:spPr>
        <a:xfrm>
          <a:off x="448235" y="89647"/>
          <a:ext cx="966291" cy="457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9</xdr:row>
      <xdr:rowOff>0</xdr:rowOff>
    </xdr:from>
    <xdr:to>
      <xdr:col>3</xdr:col>
      <xdr:colOff>304800</xdr:colOff>
      <xdr:row>10</xdr:row>
      <xdr:rowOff>0</xdr:rowOff>
    </xdr:to>
    <xdr:sp macro="" textlink="">
      <xdr:nvSpPr>
        <xdr:cNvPr id="2" name="AutoShape 1">
          <a:extLst>
            <a:ext uri="{FF2B5EF4-FFF2-40B4-BE49-F238E27FC236}">
              <a16:creationId xmlns:a16="http://schemas.microsoft.com/office/drawing/2014/main" id="{BB46723C-C6B5-4859-A46B-0AF564FA6211}"/>
            </a:ext>
          </a:extLst>
        </xdr:cNvPr>
        <xdr:cNvSpPr>
          <a:spLocks noChangeAspect="1" noChangeArrowheads="1"/>
        </xdr:cNvSpPr>
      </xdr:nvSpPr>
      <xdr:spPr bwMode="auto">
        <a:xfrm>
          <a:off x="8953500" y="2171700"/>
          <a:ext cx="304800" cy="3619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113285</xdr:colOff>
      <xdr:row>0</xdr:row>
      <xdr:rowOff>52917</xdr:rowOff>
    </xdr:from>
    <xdr:to>
      <xdr:col>1</xdr:col>
      <xdr:colOff>295430</xdr:colOff>
      <xdr:row>3</xdr:row>
      <xdr:rowOff>169334</xdr:rowOff>
    </xdr:to>
    <xdr:pic>
      <xdr:nvPicPr>
        <xdr:cNvPr id="3" name="Imagen 2">
          <a:extLst>
            <a:ext uri="{FF2B5EF4-FFF2-40B4-BE49-F238E27FC236}">
              <a16:creationId xmlns:a16="http://schemas.microsoft.com/office/drawing/2014/main" id="{5DB46993-1DAA-4F3F-B2F4-456919D4CE8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285" y="52917"/>
          <a:ext cx="629820" cy="687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4432299</xdr:colOff>
      <xdr:row>0</xdr:row>
      <xdr:rowOff>19050</xdr:rowOff>
    </xdr:from>
    <xdr:to>
      <xdr:col>2</xdr:col>
      <xdr:colOff>5075764</xdr:colOff>
      <xdr:row>3</xdr:row>
      <xdr:rowOff>160902</xdr:rowOff>
    </xdr:to>
    <xdr:pic>
      <xdr:nvPicPr>
        <xdr:cNvPr id="4" name="Imagen 3">
          <a:extLst>
            <a:ext uri="{FF2B5EF4-FFF2-40B4-BE49-F238E27FC236}">
              <a16:creationId xmlns:a16="http://schemas.microsoft.com/office/drawing/2014/main" id="{858EDC94-1E1C-4235-A51D-03786F1266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08949" y="19050"/>
          <a:ext cx="643465" cy="7133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114300</xdr:colOff>
      <xdr:row>38</xdr:row>
      <xdr:rowOff>104775</xdr:rowOff>
    </xdr:from>
    <xdr:to>
      <xdr:col>1</xdr:col>
      <xdr:colOff>304112</xdr:colOff>
      <xdr:row>38</xdr:row>
      <xdr:rowOff>810944</xdr:rowOff>
    </xdr:to>
    <xdr:pic>
      <xdr:nvPicPr>
        <xdr:cNvPr id="5" name="Imagen 4">
          <a:extLst>
            <a:ext uri="{FF2B5EF4-FFF2-40B4-BE49-F238E27FC236}">
              <a16:creationId xmlns:a16="http://schemas.microsoft.com/office/drawing/2014/main" id="{CE6ADF22-5294-42F7-B91B-EAB4A5F8C1C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300" y="9324975"/>
          <a:ext cx="637487" cy="70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4438650</xdr:colOff>
      <xdr:row>38</xdr:row>
      <xdr:rowOff>66675</xdr:rowOff>
    </xdr:from>
    <xdr:to>
      <xdr:col>2</xdr:col>
      <xdr:colOff>5076137</xdr:colOff>
      <xdr:row>38</xdr:row>
      <xdr:rowOff>772844</xdr:rowOff>
    </xdr:to>
    <xdr:pic>
      <xdr:nvPicPr>
        <xdr:cNvPr id="6" name="Imagen 5">
          <a:extLst>
            <a:ext uri="{FF2B5EF4-FFF2-40B4-BE49-F238E27FC236}">
              <a16:creationId xmlns:a16="http://schemas.microsoft.com/office/drawing/2014/main" id="{9C1E73FD-90B1-40C9-B527-2B4C1120355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115300" y="9286875"/>
          <a:ext cx="637487" cy="706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107158</xdr:colOff>
      <xdr:row>0</xdr:row>
      <xdr:rowOff>19848</xdr:rowOff>
    </xdr:from>
    <xdr:to>
      <xdr:col>0</xdr:col>
      <xdr:colOff>857250</xdr:colOff>
      <xdr:row>1</xdr:row>
      <xdr:rowOff>1908</xdr:rowOff>
    </xdr:to>
    <xdr:pic>
      <xdr:nvPicPr>
        <xdr:cNvPr id="2" name="Imagen 1">
          <a:extLst>
            <a:ext uri="{FF2B5EF4-FFF2-40B4-BE49-F238E27FC236}">
              <a16:creationId xmlns:a16="http://schemas.microsoft.com/office/drawing/2014/main" id="{645E0737-75C1-4B1D-8CBE-343D197BEA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7158" y="19848"/>
          <a:ext cx="750092" cy="8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8805752</xdr:colOff>
      <xdr:row>0</xdr:row>
      <xdr:rowOff>0</xdr:rowOff>
    </xdr:from>
    <xdr:to>
      <xdr:col>0</xdr:col>
      <xdr:colOff>9574742</xdr:colOff>
      <xdr:row>1</xdr:row>
      <xdr:rowOff>998</xdr:rowOff>
    </xdr:to>
    <xdr:pic>
      <xdr:nvPicPr>
        <xdr:cNvPr id="3" name="Imagen 2">
          <a:extLst>
            <a:ext uri="{FF2B5EF4-FFF2-40B4-BE49-F238E27FC236}">
              <a16:creationId xmlns:a16="http://schemas.microsoft.com/office/drawing/2014/main" id="{234B008F-294A-48B5-9BB1-1AECC3A1C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805752" y="0"/>
          <a:ext cx="765815" cy="848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987425</xdr:colOff>
      <xdr:row>51</xdr:row>
      <xdr:rowOff>2076450</xdr:rowOff>
    </xdr:from>
    <xdr:to>
      <xdr:col>0</xdr:col>
      <xdr:colOff>6210300</xdr:colOff>
      <xdr:row>51</xdr:row>
      <xdr:rowOff>5076825</xdr:rowOff>
    </xdr:to>
    <xdr:pic>
      <xdr:nvPicPr>
        <xdr:cNvPr id="4" name="Imagen 3" descr="Habilitar macros en 365">
          <a:extLst>
            <a:ext uri="{FF2B5EF4-FFF2-40B4-BE49-F238E27FC236}">
              <a16:creationId xmlns:a16="http://schemas.microsoft.com/office/drawing/2014/main" id="{FD8C8229-A495-4F5C-BD32-DEFEB2AB614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87425" y="39338250"/>
          <a:ext cx="5222875" cy="3000375"/>
        </a:xfrm>
        <a:prstGeom prst="rect">
          <a:avLst/>
        </a:prstGeom>
        <a:noFill/>
        <a:ln w="12700">
          <a:solidFill>
            <a:schemeClr val="accent6">
              <a:lumMod val="75000"/>
            </a:schemeClr>
          </a:solidFill>
        </a:ln>
      </xdr:spPr>
    </xdr:pic>
    <xdr:clientData/>
  </xdr:twoCellAnchor>
  <xdr:twoCellAnchor editAs="oneCell">
    <xdr:from>
      <xdr:col>0</xdr:col>
      <xdr:colOff>95250</xdr:colOff>
      <xdr:row>52</xdr:row>
      <xdr:rowOff>885825</xdr:rowOff>
    </xdr:from>
    <xdr:to>
      <xdr:col>0</xdr:col>
      <xdr:colOff>6343650</xdr:colOff>
      <xdr:row>52</xdr:row>
      <xdr:rowOff>4848225</xdr:rowOff>
    </xdr:to>
    <xdr:pic>
      <xdr:nvPicPr>
        <xdr:cNvPr id="5" name="Imagen 4" descr="Habilitar Macros Excel 2007">
          <a:extLst>
            <a:ext uri="{FF2B5EF4-FFF2-40B4-BE49-F238E27FC236}">
              <a16:creationId xmlns:a16="http://schemas.microsoft.com/office/drawing/2014/main" id="{DDF31634-2670-4EEC-97E5-B95813059C9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250" y="43348275"/>
          <a:ext cx="6248400" cy="3959225"/>
        </a:xfrm>
        <a:prstGeom prst="rect">
          <a:avLst/>
        </a:prstGeom>
        <a:noFill/>
        <a:ln w="12700">
          <a:solidFill>
            <a:schemeClr val="accent6">
              <a:lumMod val="75000"/>
            </a:schemeClr>
          </a:solidFill>
        </a:ln>
      </xdr:spPr>
    </xdr:pic>
    <xdr:clientData/>
  </xdr:twoCellAnchor>
  <xdr:twoCellAnchor editAs="oneCell">
    <xdr:from>
      <xdr:col>0</xdr:col>
      <xdr:colOff>69849</xdr:colOff>
      <xdr:row>53</xdr:row>
      <xdr:rowOff>635000</xdr:rowOff>
    </xdr:from>
    <xdr:to>
      <xdr:col>0</xdr:col>
      <xdr:colOff>6438899</xdr:colOff>
      <xdr:row>53</xdr:row>
      <xdr:rowOff>3124200</xdr:rowOff>
    </xdr:to>
    <xdr:pic>
      <xdr:nvPicPr>
        <xdr:cNvPr id="6" name="Imagen 5" descr="Habilitar macros excel 2010, 2013 y 2016">
          <a:extLst>
            <a:ext uri="{FF2B5EF4-FFF2-40B4-BE49-F238E27FC236}">
              <a16:creationId xmlns:a16="http://schemas.microsoft.com/office/drawing/2014/main" id="{7736D143-77B7-45BD-8FA5-DAFF2F06299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9849" y="48298100"/>
          <a:ext cx="6369050" cy="2489200"/>
        </a:xfrm>
        <a:prstGeom prst="rect">
          <a:avLst/>
        </a:prstGeom>
        <a:noFill/>
        <a:ln w="12700">
          <a:solidFill>
            <a:schemeClr val="accent6">
              <a:lumMod val="75000"/>
            </a:schemeClr>
          </a:solidFill>
        </a:ln>
      </xdr:spPr>
    </xdr:pic>
    <xdr:clientData/>
  </xdr:twoCellAnchor>
  <xdr:twoCellAnchor editAs="oneCell">
    <xdr:from>
      <xdr:col>0</xdr:col>
      <xdr:colOff>111124</xdr:colOff>
      <xdr:row>54</xdr:row>
      <xdr:rowOff>1358900</xdr:rowOff>
    </xdr:from>
    <xdr:to>
      <xdr:col>0</xdr:col>
      <xdr:colOff>6496049</xdr:colOff>
      <xdr:row>54</xdr:row>
      <xdr:rowOff>5003799</xdr:rowOff>
    </xdr:to>
    <xdr:pic>
      <xdr:nvPicPr>
        <xdr:cNvPr id="7" name="Imagen 6" descr="Excel 2003 Habilitar macros">
          <a:extLst>
            <a:ext uri="{FF2B5EF4-FFF2-40B4-BE49-F238E27FC236}">
              <a16:creationId xmlns:a16="http://schemas.microsoft.com/office/drawing/2014/main" id="{5BDD38E1-889F-4FA2-82C7-466BAE00F7D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1124" y="52012850"/>
          <a:ext cx="6384925" cy="3644899"/>
        </a:xfrm>
        <a:prstGeom prst="rect">
          <a:avLst/>
        </a:prstGeom>
        <a:noFill/>
        <a:ln w="12700">
          <a:solidFill>
            <a:schemeClr val="accent6">
              <a:lumMod val="75000"/>
            </a:schemeClr>
          </a:solidFill>
        </a:ln>
      </xdr:spPr>
    </xdr:pic>
    <xdr:clientData/>
  </xdr:twoCellAnchor>
  <xdr:twoCellAnchor editAs="oneCell">
    <xdr:from>
      <xdr:col>0</xdr:col>
      <xdr:colOff>95250</xdr:colOff>
      <xdr:row>55</xdr:row>
      <xdr:rowOff>657224</xdr:rowOff>
    </xdr:from>
    <xdr:to>
      <xdr:col>0</xdr:col>
      <xdr:colOff>6477000</xdr:colOff>
      <xdr:row>55</xdr:row>
      <xdr:rowOff>4533899</xdr:rowOff>
    </xdr:to>
    <xdr:pic>
      <xdr:nvPicPr>
        <xdr:cNvPr id="8" name="Imagen 7" descr="Habilitar macros excel 2007">
          <a:extLst>
            <a:ext uri="{FF2B5EF4-FFF2-40B4-BE49-F238E27FC236}">
              <a16:creationId xmlns:a16="http://schemas.microsoft.com/office/drawing/2014/main" id="{BEAB701F-95B1-44C7-8745-A0D08E5FE1A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250" y="56511824"/>
          <a:ext cx="6381750" cy="3876675"/>
        </a:xfrm>
        <a:prstGeom prst="rect">
          <a:avLst/>
        </a:prstGeom>
        <a:noFill/>
        <a:ln w="12700">
          <a:solidFill>
            <a:schemeClr val="accent6">
              <a:lumMod val="75000"/>
            </a:schemeClr>
          </a:solidFill>
        </a:ln>
      </xdr:spPr>
    </xdr:pic>
    <xdr:clientData/>
  </xdr:twoCellAnchor>
  <xdr:twoCellAnchor editAs="oneCell">
    <xdr:from>
      <xdr:col>0</xdr:col>
      <xdr:colOff>123824</xdr:colOff>
      <xdr:row>56</xdr:row>
      <xdr:rowOff>219075</xdr:rowOff>
    </xdr:from>
    <xdr:to>
      <xdr:col>0</xdr:col>
      <xdr:colOff>6476999</xdr:colOff>
      <xdr:row>56</xdr:row>
      <xdr:rowOff>4789805</xdr:rowOff>
    </xdr:to>
    <xdr:pic>
      <xdr:nvPicPr>
        <xdr:cNvPr id="9" name="Imagen 8" descr="Habilitar macros en excel 2007">
          <a:extLst>
            <a:ext uri="{FF2B5EF4-FFF2-40B4-BE49-F238E27FC236}">
              <a16:creationId xmlns:a16="http://schemas.microsoft.com/office/drawing/2014/main" id="{E8512129-22C5-4B16-B429-3B2804F5961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3824" y="60226575"/>
          <a:ext cx="6353175" cy="4573905"/>
        </a:xfrm>
        <a:prstGeom prst="rect">
          <a:avLst/>
        </a:prstGeom>
        <a:noFill/>
        <a:ln w="12700">
          <a:solidFill>
            <a:schemeClr val="accent6">
              <a:lumMod val="75000"/>
            </a:schemeClr>
          </a:solidFill>
        </a:ln>
      </xdr:spPr>
    </xdr:pic>
    <xdr:clientData/>
  </xdr:twoCellAnchor>
  <xdr:twoCellAnchor editAs="oneCell">
    <xdr:from>
      <xdr:col>0</xdr:col>
      <xdr:colOff>238124</xdr:colOff>
      <xdr:row>57</xdr:row>
      <xdr:rowOff>377825</xdr:rowOff>
    </xdr:from>
    <xdr:to>
      <xdr:col>0</xdr:col>
      <xdr:colOff>6451599</xdr:colOff>
      <xdr:row>57</xdr:row>
      <xdr:rowOff>4954905</xdr:rowOff>
    </xdr:to>
    <xdr:pic>
      <xdr:nvPicPr>
        <xdr:cNvPr id="10" name="Imagen 9" descr="Habilitar macros en excel 2007">
          <a:extLst>
            <a:ext uri="{FF2B5EF4-FFF2-40B4-BE49-F238E27FC236}">
              <a16:creationId xmlns:a16="http://schemas.microsoft.com/office/drawing/2014/main" id="{E1DC5A62-976A-4FCC-B100-8AA75870345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38124" y="65020825"/>
          <a:ext cx="6207125" cy="4577080"/>
        </a:xfrm>
        <a:prstGeom prst="rect">
          <a:avLst/>
        </a:prstGeom>
        <a:noFill/>
        <a:ln w="12700">
          <a:solidFill>
            <a:schemeClr val="accent6">
              <a:lumMod val="75000"/>
            </a:schemeClr>
          </a:solidFill>
        </a:ln>
      </xdr:spPr>
    </xdr:pic>
    <xdr:clientData/>
  </xdr:twoCellAnchor>
  <xdr:twoCellAnchor editAs="oneCell">
    <xdr:from>
      <xdr:col>0</xdr:col>
      <xdr:colOff>133350</xdr:colOff>
      <xdr:row>59</xdr:row>
      <xdr:rowOff>454025</xdr:rowOff>
    </xdr:from>
    <xdr:to>
      <xdr:col>0</xdr:col>
      <xdr:colOff>6286500</xdr:colOff>
      <xdr:row>59</xdr:row>
      <xdr:rowOff>4197350</xdr:rowOff>
    </xdr:to>
    <xdr:pic>
      <xdr:nvPicPr>
        <xdr:cNvPr id="11" name="Imagen 10" descr="Habilitar macros en excel 2010, 2013 y 2016">
          <a:extLst>
            <a:ext uri="{FF2B5EF4-FFF2-40B4-BE49-F238E27FC236}">
              <a16:creationId xmlns:a16="http://schemas.microsoft.com/office/drawing/2014/main" id="{7BBF1A3E-DCB6-4C33-829C-082C547F3D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70672325"/>
          <a:ext cx="6153150" cy="3746500"/>
        </a:xfrm>
        <a:prstGeom prst="rect">
          <a:avLst/>
        </a:prstGeom>
        <a:noFill/>
        <a:ln w="12700">
          <a:solidFill>
            <a:schemeClr val="accent6">
              <a:lumMod val="75000"/>
            </a:schemeClr>
          </a:solidFill>
        </a:ln>
      </xdr:spPr>
    </xdr:pic>
    <xdr:clientData/>
  </xdr:twoCellAnchor>
  <xdr:twoCellAnchor editAs="oneCell">
    <xdr:from>
      <xdr:col>0</xdr:col>
      <xdr:colOff>0</xdr:colOff>
      <xdr:row>60</xdr:row>
      <xdr:rowOff>257175</xdr:rowOff>
    </xdr:from>
    <xdr:to>
      <xdr:col>0</xdr:col>
      <xdr:colOff>6238874</xdr:colOff>
      <xdr:row>60</xdr:row>
      <xdr:rowOff>3859530</xdr:rowOff>
    </xdr:to>
    <xdr:pic>
      <xdr:nvPicPr>
        <xdr:cNvPr id="12" name="Imagen 11" descr="Habilitar macros en excel 2010, 2013 y 2016">
          <a:extLst>
            <a:ext uri="{FF2B5EF4-FFF2-40B4-BE49-F238E27FC236}">
              <a16:creationId xmlns:a16="http://schemas.microsoft.com/office/drawing/2014/main" id="{9107DC11-7E84-4A37-AADD-F3F5D2E08D1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74472800"/>
          <a:ext cx="6238874" cy="3602355"/>
        </a:xfrm>
        <a:prstGeom prst="rect">
          <a:avLst/>
        </a:prstGeom>
        <a:noFill/>
        <a:ln w="12700">
          <a:solidFill>
            <a:schemeClr val="accent6">
              <a:lumMod val="75000"/>
            </a:schemeClr>
          </a:solidFill>
        </a:ln>
      </xdr:spPr>
    </xdr:pic>
    <xdr:clientData/>
  </xdr:twoCellAnchor>
  <xdr:twoCellAnchor editAs="oneCell">
    <xdr:from>
      <xdr:col>0</xdr:col>
      <xdr:colOff>63500</xdr:colOff>
      <xdr:row>61</xdr:row>
      <xdr:rowOff>285750</xdr:rowOff>
    </xdr:from>
    <xdr:to>
      <xdr:col>0</xdr:col>
      <xdr:colOff>6210300</xdr:colOff>
      <xdr:row>61</xdr:row>
      <xdr:rowOff>3773170</xdr:rowOff>
    </xdr:to>
    <xdr:pic>
      <xdr:nvPicPr>
        <xdr:cNvPr id="13" name="Imagen 12" descr="Habilitar macros en excel 2010, 2013 y 2016">
          <a:extLst>
            <a:ext uri="{FF2B5EF4-FFF2-40B4-BE49-F238E27FC236}">
              <a16:creationId xmlns:a16="http://schemas.microsoft.com/office/drawing/2014/main" id="{2B5FA3EE-33D8-4DCD-9886-7CF649B13DEF}"/>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r="6473"/>
        <a:stretch/>
      </xdr:blipFill>
      <xdr:spPr bwMode="auto">
        <a:xfrm>
          <a:off x="63500" y="78809850"/>
          <a:ext cx="6146800" cy="3487420"/>
        </a:xfrm>
        <a:prstGeom prst="rect">
          <a:avLst/>
        </a:prstGeom>
        <a:noFill/>
        <a:ln w="12700">
          <a:solidFill>
            <a:schemeClr val="accent6">
              <a:lumMod val="75000"/>
            </a:schemeClr>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6" name="Imagen 5">
          <a:extLst>
            <a:ext uri="{FF2B5EF4-FFF2-40B4-BE49-F238E27FC236}">
              <a16:creationId xmlns:a16="http://schemas.microsoft.com/office/drawing/2014/main" id="{E46DB0CE-0915-4B8F-B50C-9EA7E3ABEC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2143"/>
          <a:ext cx="128910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2" name="Imagen 1" descr="Confirmar Icono / Botón De Marca De Verificación Ilustraciones svg,  vectoriales, clip art vectorizado libre de derechos. Image 41564326">
          <a:extLst>
            <a:ext uri="{FF2B5EF4-FFF2-40B4-BE49-F238E27FC236}">
              <a16:creationId xmlns:a16="http://schemas.microsoft.com/office/drawing/2014/main" id="{A2DA4B17-3E17-6123-86A8-42F014C922B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69573"/>
          <a:ext cx="583024" cy="598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61667716-32B2-4B51-BDF6-4B511BEC7D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7EA4DAB5-6023-4541-AABF-4C1BB3DD00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6B0CCCD2-43F6-4A45-AA5F-2F17B044746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64662397-7DD1-4B72-BD28-4133194084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EC5F8FB3-EA78-41AC-A0F5-005A6FEA2CF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773D5F81-BF21-4820-8CFF-12A546CE28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8FBB880D-97ED-4CAC-B3AA-30B82EC29C1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69E598E7-4C84-4B0E-922A-57F23D128F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1F6B3299-0D01-422F-83A1-CB29744224C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57F6B888-C27B-4CE0-91A6-4771BAAAC9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2DE95533-834F-4785-9994-7CFE92C0E0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E8F5A0C6-7917-4794-98D1-03E888A2825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41250D39-6F28-4172-A01C-908F475146A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761F7A62-416E-4FA4-8238-8E11ED1694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50CAF0A0-D33B-4CD8-B55E-02D5033154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6368B75D-0C3D-46AF-83D5-D5E732F805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3DC89F77-6403-4DE5-93E2-45FB7AE0057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2AE13894-2ED3-4AB0-A7C5-C6BAA99B845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DEEC8FB8-5716-4C3D-89EE-73B0E754C1B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A42B4606-54FE-424D-AB9C-B3E7518D7B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231322</xdr:colOff>
      <xdr:row>1</xdr:row>
      <xdr:rowOff>54429</xdr:rowOff>
    </xdr:from>
    <xdr:to>
      <xdr:col>1</xdr:col>
      <xdr:colOff>942572</xdr:colOff>
      <xdr:row>6</xdr:row>
      <xdr:rowOff>130517</xdr:rowOff>
    </xdr:to>
    <xdr:pic>
      <xdr:nvPicPr>
        <xdr:cNvPr id="2" name="Imagen 1">
          <a:extLst>
            <a:ext uri="{FF2B5EF4-FFF2-40B4-BE49-F238E27FC236}">
              <a16:creationId xmlns:a16="http://schemas.microsoft.com/office/drawing/2014/main" id="{431A7D5C-D2F6-4F2A-9BB6-A0B4DD4550D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1322" y="273504"/>
          <a:ext cx="1282750" cy="1409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1057089</xdr:colOff>
      <xdr:row>5</xdr:row>
      <xdr:rowOff>381002</xdr:rowOff>
    </xdr:from>
    <xdr:to>
      <xdr:col>1</xdr:col>
      <xdr:colOff>1640113</xdr:colOff>
      <xdr:row>7</xdr:row>
      <xdr:rowOff>108857</xdr:rowOff>
    </xdr:to>
    <xdr:pic macro="[0]!Ejecutar_Validacion_Kardex">
      <xdr:nvPicPr>
        <xdr:cNvPr id="3" name="Imagen 2" descr="Confirmar Icono / Botón De Marca De Verificación Ilustraciones svg,  vectoriales, clip art vectorizado libre de derechos. Image 41564326">
          <a:extLst>
            <a:ext uri="{FF2B5EF4-FFF2-40B4-BE49-F238E27FC236}">
              <a16:creationId xmlns:a16="http://schemas.microsoft.com/office/drawing/2014/main" id="{3F439E11-B121-490C-9E1F-6CF05287A45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8589" y="1476377"/>
          <a:ext cx="583024" cy="594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CPS_222_2024_310124\08.%20Requerimientos_Info_PAI\020224_Req_Formato_MB_Ajustado_2024\ERDIDAS.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arit.romero/Documents/Libro8.xlsx" TargetMode="External"/><Relationship Id="rId2" Type="http://schemas.openxmlformats.org/officeDocument/2006/relationships/externalLinkPath" Target="file:///C:\Users\farit.romero\Documents\Libro8.xlsx" TargetMode="External"/><Relationship Id="rId1" Type="http://schemas.openxmlformats.org/officeDocument/2006/relationships/externalLinkPath" Target="/Users/farit.romero/Documents/Libro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persons/person.xml><?xml version="1.0" encoding="utf-8"?>
<personList xmlns="http://schemas.microsoft.com/office/spreadsheetml/2018/threadedcomments" xmlns:x="http://schemas.openxmlformats.org/spreadsheetml/2006/main">
  <person displayName="Fredys Fernando Acevedo Pautt" id="{C0528B8D-6504-43AC-8682-D9B7494BD5B5}" userId="S::facevedo@minsalud.gov.co::504df93f-63da-4c26-80ad-d50763bc053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J11" dT="2025-02-19T16:29:19.98" personId="{C0528B8D-6504-43AC-8682-D9B7494BD5B5}" id="{3524F132-6BDE-4F13-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14-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15-9CCC-5D5BABF4836E}">
    <text>Corresponde al registro de las dosis que fueron administradas pero que no se reportaron en la Plantilla reporte mensual de dosis, tal como se describe en el instructivo.</text>
  </threadedComment>
</ThreadedComments>
</file>

<file path=xl/threadedComments/threadedComment2.xml><?xml version="1.0" encoding="utf-8"?>
<ThreadedComments xmlns="http://schemas.microsoft.com/office/spreadsheetml/2018/threadedcomments" xmlns:x="http://schemas.openxmlformats.org/spreadsheetml/2006/main">
  <threadedComment ref="AJ11" dT="2025-02-19T16:29:19.98" personId="{C0528B8D-6504-43AC-8682-D9B7494BD5B5}" id="{3524F132-6BDE-4F16-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1-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C-9CCC-5D5BABF4836E}">
    <text>Corresponde al registro de las dosis que fueron administradas pero que no se reportaron en la Plantilla reporte mensual de dosis, tal como se describe en el instructivo.</text>
  </threadedComment>
</ThreadedComments>
</file>

<file path=xl/threadedComments/threadedComment3.xml><?xml version="1.0" encoding="utf-8"?>
<ThreadedComments xmlns="http://schemas.microsoft.com/office/spreadsheetml/2018/threadedcomments" xmlns:x="http://schemas.openxmlformats.org/spreadsheetml/2006/main">
  <threadedComment ref="AJ11" dT="2025-02-19T16:29:19.98" personId="{C0528B8D-6504-43AC-8682-D9B7494BD5B5}" id="{3524F132-6BDE-4F17-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2-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D-9CCC-5D5BABF4836E}">
    <text>Corresponde al registro de las dosis que fueron administradas pero que no se reportaron en la Plantilla reporte mensual de dosis, tal como se describe en el instructivo.</text>
  </threadedComment>
</ThreadedComments>
</file>

<file path=xl/threadedComments/threadedComment4.xml><?xml version="1.0" encoding="utf-8"?>
<ThreadedComments xmlns="http://schemas.microsoft.com/office/spreadsheetml/2018/threadedcomments" xmlns:x="http://schemas.openxmlformats.org/spreadsheetml/2006/main">
  <threadedComment ref="AJ11" dT="2025-02-19T16:29:19.98" personId="{C0528B8D-6504-43AC-8682-D9B7494BD5B5}" id="{3524F132-6BDE-4F18-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3-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E-9CCC-5D5BABF4836E}">
    <text>Corresponde al registro de las dosis que fueron administradas pero que no se reportaron en la Plantilla reporte mensual de dosis, tal como se describe en el instructivo.</text>
  </threadedComment>
</ThreadedComments>
</file>

<file path=xl/threadedComments/threadedComment5.xml><?xml version="1.0" encoding="utf-8"?>
<ThreadedComments xmlns="http://schemas.microsoft.com/office/spreadsheetml/2018/threadedcomments" xmlns:x="http://schemas.openxmlformats.org/spreadsheetml/2006/main">
  <threadedComment ref="AJ11" dT="2025-02-19T16:29:19.98" personId="{C0528B8D-6504-43AC-8682-D9B7494BD5B5}" id="{3524F132-6BDE-4F19-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4-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2F-9CCC-5D5BABF4836E}">
    <text>Corresponde al registro de las dosis que fueron administradas pero que no se reportaron en la Plantilla reporte mensual de dosis, tal como se describe en el instructivo.</text>
  </threadedComment>
</ThreadedComments>
</file>

<file path=xl/threadedComments/threadedComment6.xml><?xml version="1.0" encoding="utf-8"?>
<ThreadedComments xmlns="http://schemas.microsoft.com/office/spreadsheetml/2018/threadedcomments" xmlns:x="http://schemas.openxmlformats.org/spreadsheetml/2006/main">
  <threadedComment ref="AJ11" dT="2025-02-19T16:29:19.98" personId="{C0528B8D-6504-43AC-8682-D9B7494BD5B5}" id="{3524F132-6BDE-4F1A-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5-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0-9CCC-5D5BABF4836E}">
    <text>Corresponde al registro de las dosis que fueron administradas pero que no se reportaron en la Plantilla reporte mensual de dosis, tal como se describe en el instructivo.</text>
  </threadedComment>
</ThreadedComments>
</file>

<file path=xl/threadedComments/threadedComment7.xml><?xml version="1.0" encoding="utf-8"?>
<ThreadedComments xmlns="http://schemas.microsoft.com/office/spreadsheetml/2018/threadedcomments" xmlns:x="http://schemas.openxmlformats.org/spreadsheetml/2006/main">
  <threadedComment ref="AJ11" dT="2025-02-19T16:29:19.98" personId="{C0528B8D-6504-43AC-8682-D9B7494BD5B5}" id="{3524F132-6BDE-4F1B-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6-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1-9CCC-5D5BABF4836E}">
    <text>Corresponde al registro de las dosis que fueron administradas pero que no se reportaron en la Plantilla reporte mensual de dosis, tal como se describe en el instructivo.</text>
  </threadedComment>
</ThreadedComments>
</file>

<file path=xl/threadedComments/threadedComment8.xml><?xml version="1.0" encoding="utf-8"?>
<ThreadedComments xmlns="http://schemas.microsoft.com/office/spreadsheetml/2018/threadedcomments" xmlns:x="http://schemas.openxmlformats.org/spreadsheetml/2006/main">
  <threadedComment ref="AJ11" dT="2025-02-19T16:29:19.98" personId="{C0528B8D-6504-43AC-8682-D9B7494BD5B5}" id="{3524F132-6BDE-4F1C-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7-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2-9CCC-5D5BABF4836E}">
    <text>Corresponde al registro de las dosis que fueron administradas pero que no se reportaron en la Plantilla reporte mensual de dosis, tal como se describe en el instructivo.</text>
  </threadedComment>
</ThreadedComments>
</file>

<file path=xl/threadedComments/threadedComment9.xml><?xml version="1.0" encoding="utf-8"?>
<ThreadedComments xmlns="http://schemas.microsoft.com/office/spreadsheetml/2018/threadedcomments" xmlns:x="http://schemas.openxmlformats.org/spreadsheetml/2006/main">
  <threadedComment ref="AJ11" dT="2025-02-19T16:29:19.98" personId="{C0528B8D-6504-43AC-8682-D9B7494BD5B5}" id="{3524F132-6BDE-4F1D-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8-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3-9CCC-5D5BABF4836E}">
    <text>Corresponde al registro de las dosis que fueron administradas pero que no se reportaron en la Plantilla reporte mensual de dosis, tal como se describe en el instructivo.</text>
  </threadedComment>
</ThreadedComments>
</file>

<file path=xl/threadedComments/threadedComment10.xml><?xml version="1.0" encoding="utf-8"?>
<ThreadedComments xmlns="http://schemas.microsoft.com/office/spreadsheetml/2018/threadedcomments" xmlns:x="http://schemas.openxmlformats.org/spreadsheetml/2006/main">
  <threadedComment ref="AJ11" dT="2025-02-19T16:29:19.98" personId="{C0528B8D-6504-43AC-8682-D9B7494BD5B5}" id="{3524F132-6BDE-4F1E-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9-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4-9CCC-5D5BABF4836E}">
    <text>Corresponde al registro de las dosis que fueron administradas pero que no se reportaron en la Plantilla reporte mensual de dosis, tal como se describe en el instructivo.</text>
  </threadedComment>
</ThreadedComments>
</file>

<file path=xl/threadedComments/threadedComment11.xml><?xml version="1.0" encoding="utf-8"?>
<ThreadedComments xmlns="http://schemas.microsoft.com/office/spreadsheetml/2018/threadedcomments" xmlns:x="http://schemas.openxmlformats.org/spreadsheetml/2006/main">
  <threadedComment ref="AJ11" dT="2025-02-19T16:29:19.98" personId="{C0528B8D-6504-43AC-8682-D9B7494BD5B5}" id="{3524F132-6BDE-4F1F-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A-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5-9CCC-5D5BABF4836E}">
    <text>Corresponde al registro de las dosis que fueron administradas pero que no se reportaron en la Plantilla reporte mensual de dosis, tal como se describe en el instructivo.</text>
  </threadedComment>
</ThreadedComments>
</file>

<file path=xl/threadedComments/threadedComment12.xml><?xml version="1.0" encoding="utf-8"?>
<ThreadedComments xmlns="http://schemas.microsoft.com/office/spreadsheetml/2018/threadedcomments" xmlns:x="http://schemas.openxmlformats.org/spreadsheetml/2006/main">
  <threadedComment ref="AJ11" dT="2025-02-19T16:29:19.98" personId="{C0528B8D-6504-43AC-8682-D9B7494BD5B5}" id="{3524F132-6BDE-4F20-9CCC-5D5BABF4836E}">
    <text>Corresponde al registro de las dosis que fueron administradas pero que no se reportaron en la Plantilla reporte mensual de dosis, tal como se describe en el instructivo.</text>
  </threadedComment>
  <threadedComment ref="AJ415" dT="2025-02-19T16:29:19.98" personId="{C0528B8D-6504-43AC-8682-D9B7494BD5B5}" id="{3524F132-6BDE-4F2B-9CCC-5D5BABF4836E}">
    <text>Corresponde al registro de las dosis que fueron administradas pero que no se reportaron en la Plantilla reporte mensual de dosis, tal como se describe en el instructivo.</text>
  </threadedComment>
  <threadedComment ref="AJ819" dT="2025-02-19T16:29:19.98" personId="{C0528B8D-6504-43AC-8682-D9B7494BD5B5}" id="{3524F132-6BDE-4F36-9CCC-5D5BABF4836E}">
    <text>Corresponde al registro de las dosis que fueron administradas pero que no se reportaron en la Plantilla reporte mensual de dosis, tal como se describe en el instructivo.</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4.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microsoft.com/office/2017/10/relationships/threadedComment" Target="../threadedComments/threadedComment6.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microsoft.com/office/2017/10/relationships/threadedComment" Target="../threadedComments/threadedComment7.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8.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microsoft.com/office/2017/10/relationships/threadedComment" Target="../threadedComments/threadedComment9.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microsoft.com/office/2017/10/relationships/threadedComment" Target="../threadedComments/threadedComment10.xml"/><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microsoft.com/office/2017/10/relationships/threadedComment" Target="../threadedComments/threadedComment11.xml"/><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microsoft.com/office/2017/10/relationships/threadedComment" Target="../threadedComments/threadedComment12.xml"/><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5"/>
  <dimension ref="A1:O1124"/>
  <sheetViews>
    <sheetView workbookViewId="0"/>
  </sheetViews>
  <sheetFormatPr baseColWidth="10" defaultColWidth="11.44140625" defaultRowHeight="14.4"/>
  <cols>
    <col min="1" max="1" width="27.5546875" customWidth="1"/>
  </cols>
  <sheetData>
    <row r="1" spans="1:15">
      <c r="A1" t="s">
        <v>2</v>
      </c>
      <c r="C1" t="s">
        <v>3</v>
      </c>
      <c r="D1" t="s">
        <v>4</v>
      </c>
      <c r="E1" t="s">
        <v>5</v>
      </c>
      <c r="F1" t="s">
        <v>6</v>
      </c>
      <c r="G1" t="s">
        <v>7</v>
      </c>
      <c r="H1" t="s">
        <v>8</v>
      </c>
      <c r="I1" t="s">
        <v>9</v>
      </c>
      <c r="J1" t="s">
        <v>10</v>
      </c>
      <c r="K1" t="s">
        <v>11</v>
      </c>
      <c r="L1" t="s">
        <v>12</v>
      </c>
      <c r="M1" t="s">
        <v>13</v>
      </c>
      <c r="N1" t="s">
        <v>14</v>
      </c>
      <c r="O1" t="s">
        <v>15</v>
      </c>
    </row>
    <row r="2" spans="1:15">
      <c r="C2" s="163" t="e">
        <f>IF(SUM(#REF!)&gt;=1,1,0)</f>
        <v>#REF!</v>
      </c>
      <c r="D2" s="163" t="e">
        <f>IF(SUM(#REF!)&gt;=1,1,0)</f>
        <v>#REF!</v>
      </c>
      <c r="E2" s="163" t="e">
        <f>IF(SUM(#REF!)&gt;=1,1,0)</f>
        <v>#REF!</v>
      </c>
      <c r="F2" s="163" t="e">
        <f>IF(SUM(#REF!)&gt;=1,1,0)</f>
        <v>#REF!</v>
      </c>
      <c r="G2" s="163" t="e">
        <f>IF(SUM(#REF!)&gt;=1,1,0)</f>
        <v>#REF!</v>
      </c>
      <c r="H2" s="163" t="e">
        <f>IF(SUM(#REF!)&gt;=1,1,0)</f>
        <v>#REF!</v>
      </c>
      <c r="I2" s="163" t="e">
        <f>IF(SUM(#REF!)&gt;=1,1,0)</f>
        <v>#REF!</v>
      </c>
      <c r="J2" s="163" t="e">
        <f>IF(SUM(#REF!)&gt;=1,1,0)</f>
        <v>#REF!</v>
      </c>
      <c r="K2" s="163" t="e">
        <f>IF(SUM(#REF!)&gt;=1,1,0)</f>
        <v>#REF!</v>
      </c>
      <c r="L2" s="163" t="e">
        <f>IF(SUM(#REF!)&gt;=1,1,0)</f>
        <v>#REF!</v>
      </c>
      <c r="M2" s="163" t="e">
        <f>IF(SUM(#REF!)&gt;=1,1,0)</f>
        <v>#REF!</v>
      </c>
      <c r="N2" s="163">
        <f>IF(SUM(ENERO!$AR$13:$AR$877)&gt;=1,1,0)</f>
        <v>1</v>
      </c>
      <c r="O2" s="163" t="e">
        <f>IF(SUM(#REF!)&gt;=1,1,0)</f>
        <v>#REF!</v>
      </c>
    </row>
    <row r="3" spans="1:15" ht="216">
      <c r="A3" t="s">
        <v>220</v>
      </c>
      <c r="B3" t="s">
        <v>182</v>
      </c>
      <c r="C3" s="164" t="s">
        <v>16</v>
      </c>
      <c r="D3" s="164" t="s">
        <v>16</v>
      </c>
      <c r="E3" s="164" t="s">
        <v>16</v>
      </c>
      <c r="F3" s="164" t="s">
        <v>16</v>
      </c>
      <c r="G3" s="164" t="s">
        <v>16</v>
      </c>
      <c r="H3" s="164" t="s">
        <v>16</v>
      </c>
      <c r="I3" s="164" t="s">
        <v>16</v>
      </c>
      <c r="J3" s="164" t="s">
        <v>16</v>
      </c>
      <c r="K3" s="164" t="s">
        <v>16</v>
      </c>
      <c r="L3" s="164" t="s">
        <v>16</v>
      </c>
      <c r="M3" s="164" t="s">
        <v>16</v>
      </c>
      <c r="N3" s="164" t="s">
        <v>16</v>
      </c>
      <c r="O3" s="164" t="s">
        <v>16</v>
      </c>
    </row>
    <row r="4" spans="1:15">
      <c r="A4" t="s">
        <v>221</v>
      </c>
      <c r="B4" t="s">
        <v>182</v>
      </c>
      <c r="C4" t="str">
        <f>+C3&amp;" "&amp;C1</f>
        <v>Diferencia en los totales de perdidas y totales causas de perdidas
Valide celdas en amarillo, en totales causas de perdidas, en la hoja enero</v>
      </c>
      <c r="D4" t="str">
        <f t="shared" ref="D4:O4" si="0">+D3&amp;" "&amp;D1</f>
        <v>Diferencia en los totales de perdidas y totales causas de perdidas
Valide celdas en amarillo, en totales causas de perdidas, en la hoja febrero</v>
      </c>
      <c r="E4" t="str">
        <f t="shared" si="0"/>
        <v>Diferencia en los totales de perdidas y totales causas de perdidas
Valide celdas en amarillo, en totales causas de perdidas, en la hoja marzo</v>
      </c>
      <c r="F4" t="str">
        <f t="shared" si="0"/>
        <v>Diferencia en los totales de perdidas y totales causas de perdidas
Valide celdas en amarillo, en totales causas de perdidas, en la hoja abril</v>
      </c>
      <c r="G4" t="str">
        <f t="shared" si="0"/>
        <v>Diferencia en los totales de perdidas y totales causas de perdidas
Valide celdas en amarillo, en totales causas de perdidas, en la hoja mayo</v>
      </c>
      <c r="H4" t="str">
        <f t="shared" si="0"/>
        <v>Diferencia en los totales de perdidas y totales causas de perdidas
Valide celdas en amarillo, en totales causas de perdidas, en la hoja junio</v>
      </c>
      <c r="I4" t="str">
        <f t="shared" si="0"/>
        <v>Diferencia en los totales de perdidas y totales causas de perdidas
Valide celdas en amarillo, en totales causas de perdidas, en la hoja julio</v>
      </c>
      <c r="J4" t="str">
        <f t="shared" si="0"/>
        <v>Diferencia en los totales de perdidas y totales causas de perdidas
Valide celdas en amarillo, en totales causas de perdidas, en la hoja agosto</v>
      </c>
      <c r="K4" t="str">
        <f t="shared" si="0"/>
        <v>Diferencia en los totales de perdidas y totales causas de perdidas
Valide celdas en amarillo, en totales causas de perdidas, en la hoja septiembre</v>
      </c>
      <c r="L4" t="str">
        <f t="shared" si="0"/>
        <v>Diferencia en los totales de perdidas y totales causas de perdidas
Valide celdas en amarillo, en totales causas de perdidas, en la hoja octubre</v>
      </c>
      <c r="M4" t="str">
        <f t="shared" si="0"/>
        <v>Diferencia en los totales de perdidas y totales causas de perdidas
Valide celdas en amarillo, en totales causas de perdidas, en la hoja noviembre</v>
      </c>
      <c r="N4" t="str">
        <f t="shared" si="0"/>
        <v>Diferencia en los totales de perdidas y totales causas de perdidas
Valide celdas en amarillo, en totales causas de perdidas, en la hoja diciembre</v>
      </c>
      <c r="O4" t="str">
        <f t="shared" si="0"/>
        <v>Diferencia en los totales de perdidas y totales causas de perdidas
Valide celdas en amarillo, en totales causas de perdidas, en la hoja Consolidado</v>
      </c>
    </row>
    <row r="5" spans="1:15">
      <c r="A5" t="s">
        <v>222</v>
      </c>
      <c r="B5" t="s">
        <v>182</v>
      </c>
      <c r="C5" t="e">
        <f>+IF(SUM(C2:O2)&lt;&gt;0,1,0)</f>
        <v>#REF!</v>
      </c>
    </row>
    <row r="6" spans="1:15">
      <c r="A6" t="s">
        <v>223</v>
      </c>
      <c r="B6" t="s">
        <v>182</v>
      </c>
    </row>
    <row r="7" spans="1:15">
      <c r="A7" t="s">
        <v>224</v>
      </c>
      <c r="B7" t="s">
        <v>182</v>
      </c>
      <c r="C7" t="e">
        <f>+HLOOKUP(C5,C2:O4,3,0)</f>
        <v>#REF!</v>
      </c>
    </row>
    <row r="8" spans="1:15">
      <c r="A8" t="s">
        <v>225</v>
      </c>
      <c r="B8" t="s">
        <v>182</v>
      </c>
    </row>
    <row r="9" spans="1:15">
      <c r="A9" t="s">
        <v>226</v>
      </c>
      <c r="B9" t="s">
        <v>182</v>
      </c>
    </row>
    <row r="10" spans="1:15">
      <c r="A10" t="s">
        <v>227</v>
      </c>
      <c r="B10" t="s">
        <v>182</v>
      </c>
    </row>
    <row r="11" spans="1:15">
      <c r="A11" t="s">
        <v>228</v>
      </c>
      <c r="B11" t="s">
        <v>182</v>
      </c>
    </row>
    <row r="12" spans="1:15">
      <c r="A12" t="s">
        <v>229</v>
      </c>
      <c r="B12" t="s">
        <v>182</v>
      </c>
    </row>
    <row r="13" spans="1:15">
      <c r="A13" t="s">
        <v>230</v>
      </c>
      <c r="B13" t="s">
        <v>182</v>
      </c>
    </row>
    <row r="14" spans="1:15">
      <c r="A14" t="s">
        <v>231</v>
      </c>
      <c r="B14" t="s">
        <v>182</v>
      </c>
    </row>
    <row r="15" spans="1:15">
      <c r="A15" t="s">
        <v>232</v>
      </c>
      <c r="B15" t="s">
        <v>182</v>
      </c>
    </row>
    <row r="16" spans="1:15">
      <c r="A16" t="s">
        <v>233</v>
      </c>
      <c r="B16" t="s">
        <v>182</v>
      </c>
    </row>
    <row r="17" spans="1:2">
      <c r="A17" t="s">
        <v>234</v>
      </c>
      <c r="B17" t="s">
        <v>182</v>
      </c>
    </row>
    <row r="18" spans="1:2">
      <c r="A18" t="s">
        <v>235</v>
      </c>
      <c r="B18" t="s">
        <v>182</v>
      </c>
    </row>
    <row r="19" spans="1:2">
      <c r="A19" t="s">
        <v>236</v>
      </c>
      <c r="B19" t="s">
        <v>182</v>
      </c>
    </row>
    <row r="20" spans="1:2">
      <c r="A20" t="s">
        <v>237</v>
      </c>
      <c r="B20" t="s">
        <v>182</v>
      </c>
    </row>
    <row r="21" spans="1:2">
      <c r="A21" t="s">
        <v>238</v>
      </c>
      <c r="B21" t="s">
        <v>182</v>
      </c>
    </row>
    <row r="22" spans="1:2">
      <c r="A22" t="s">
        <v>239</v>
      </c>
      <c r="B22" t="s">
        <v>182</v>
      </c>
    </row>
    <row r="23" spans="1:2">
      <c r="A23" t="s">
        <v>240</v>
      </c>
      <c r="B23" t="s">
        <v>182</v>
      </c>
    </row>
    <row r="24" spans="1:2">
      <c r="A24" t="s">
        <v>241</v>
      </c>
      <c r="B24" t="s">
        <v>182</v>
      </c>
    </row>
    <row r="25" spans="1:2">
      <c r="A25" t="s">
        <v>242</v>
      </c>
      <c r="B25" t="s">
        <v>182</v>
      </c>
    </row>
    <row r="26" spans="1:2">
      <c r="A26" t="s">
        <v>243</v>
      </c>
      <c r="B26" t="s">
        <v>182</v>
      </c>
    </row>
    <row r="27" spans="1:2">
      <c r="A27" t="s">
        <v>244</v>
      </c>
      <c r="B27" t="s">
        <v>182</v>
      </c>
    </row>
    <row r="28" spans="1:2">
      <c r="A28" t="s">
        <v>245</v>
      </c>
      <c r="B28" t="s">
        <v>182</v>
      </c>
    </row>
    <row r="29" spans="1:2">
      <c r="A29" t="s">
        <v>246</v>
      </c>
      <c r="B29" t="s">
        <v>182</v>
      </c>
    </row>
    <row r="30" spans="1:2">
      <c r="A30" t="s">
        <v>247</v>
      </c>
      <c r="B30" t="s">
        <v>182</v>
      </c>
    </row>
    <row r="31" spans="1:2">
      <c r="A31" t="s">
        <v>248</v>
      </c>
      <c r="B31" t="s">
        <v>182</v>
      </c>
    </row>
    <row r="32" spans="1:2">
      <c r="A32" t="s">
        <v>249</v>
      </c>
      <c r="B32" t="s">
        <v>182</v>
      </c>
    </row>
    <row r="33" spans="1:2">
      <c r="A33" t="s">
        <v>250</v>
      </c>
      <c r="B33" t="s">
        <v>182</v>
      </c>
    </row>
    <row r="34" spans="1:2">
      <c r="A34" t="s">
        <v>251</v>
      </c>
      <c r="B34" t="s">
        <v>182</v>
      </c>
    </row>
    <row r="35" spans="1:2">
      <c r="A35" t="s">
        <v>252</v>
      </c>
      <c r="B35" t="s">
        <v>182</v>
      </c>
    </row>
    <row r="36" spans="1:2">
      <c r="A36" t="s">
        <v>253</v>
      </c>
      <c r="B36" t="s">
        <v>182</v>
      </c>
    </row>
    <row r="37" spans="1:2">
      <c r="A37" t="s">
        <v>254</v>
      </c>
      <c r="B37" t="s">
        <v>182</v>
      </c>
    </row>
    <row r="38" spans="1:2">
      <c r="A38" t="s">
        <v>255</v>
      </c>
      <c r="B38" t="s">
        <v>182</v>
      </c>
    </row>
    <row r="39" spans="1:2">
      <c r="A39" t="s">
        <v>256</v>
      </c>
      <c r="B39" t="s">
        <v>182</v>
      </c>
    </row>
    <row r="40" spans="1:2">
      <c r="A40" t="s">
        <v>257</v>
      </c>
      <c r="B40" t="s">
        <v>182</v>
      </c>
    </row>
    <row r="41" spans="1:2">
      <c r="A41" t="s">
        <v>258</v>
      </c>
      <c r="B41" t="s">
        <v>182</v>
      </c>
    </row>
    <row r="42" spans="1:2">
      <c r="A42" t="s">
        <v>259</v>
      </c>
      <c r="B42" t="s">
        <v>182</v>
      </c>
    </row>
    <row r="43" spans="1:2">
      <c r="A43" t="s">
        <v>260</v>
      </c>
      <c r="B43" t="s">
        <v>182</v>
      </c>
    </row>
    <row r="44" spans="1:2">
      <c r="A44" t="s">
        <v>261</v>
      </c>
      <c r="B44" t="s">
        <v>182</v>
      </c>
    </row>
    <row r="45" spans="1:2">
      <c r="A45" t="s">
        <v>262</v>
      </c>
      <c r="B45" t="s">
        <v>182</v>
      </c>
    </row>
    <row r="46" spans="1:2">
      <c r="A46" t="s">
        <v>263</v>
      </c>
      <c r="B46" t="s">
        <v>182</v>
      </c>
    </row>
    <row r="47" spans="1:2">
      <c r="A47" t="s">
        <v>264</v>
      </c>
      <c r="B47" t="s">
        <v>182</v>
      </c>
    </row>
    <row r="48" spans="1:2">
      <c r="A48" t="s">
        <v>265</v>
      </c>
      <c r="B48" t="s">
        <v>182</v>
      </c>
    </row>
    <row r="49" spans="1:2">
      <c r="A49" t="s">
        <v>266</v>
      </c>
      <c r="B49" t="s">
        <v>182</v>
      </c>
    </row>
    <row r="50" spans="1:2">
      <c r="A50" t="s">
        <v>267</v>
      </c>
      <c r="B50" t="s">
        <v>182</v>
      </c>
    </row>
    <row r="51" spans="1:2">
      <c r="A51" t="s">
        <v>268</v>
      </c>
      <c r="B51" t="s">
        <v>182</v>
      </c>
    </row>
    <row r="52" spans="1:2">
      <c r="A52" t="s">
        <v>269</v>
      </c>
      <c r="B52" t="s">
        <v>182</v>
      </c>
    </row>
    <row r="53" spans="1:2">
      <c r="A53" t="s">
        <v>270</v>
      </c>
      <c r="B53" t="s">
        <v>182</v>
      </c>
    </row>
    <row r="54" spans="1:2">
      <c r="A54" t="s">
        <v>271</v>
      </c>
      <c r="B54" t="s">
        <v>182</v>
      </c>
    </row>
    <row r="55" spans="1:2">
      <c r="A55" t="s">
        <v>272</v>
      </c>
      <c r="B55" t="s">
        <v>182</v>
      </c>
    </row>
    <row r="56" spans="1:2">
      <c r="A56" t="s">
        <v>273</v>
      </c>
      <c r="B56" t="s">
        <v>182</v>
      </c>
    </row>
    <row r="57" spans="1:2">
      <c r="A57" t="s">
        <v>274</v>
      </c>
      <c r="B57" t="s">
        <v>182</v>
      </c>
    </row>
    <row r="58" spans="1:2">
      <c r="A58" t="s">
        <v>275</v>
      </c>
      <c r="B58" t="s">
        <v>182</v>
      </c>
    </row>
    <row r="59" spans="1:2">
      <c r="A59" t="s">
        <v>276</v>
      </c>
      <c r="B59" t="s">
        <v>182</v>
      </c>
    </row>
    <row r="60" spans="1:2">
      <c r="A60" t="s">
        <v>277</v>
      </c>
      <c r="B60" t="s">
        <v>182</v>
      </c>
    </row>
    <row r="61" spans="1:2">
      <c r="A61" t="s">
        <v>278</v>
      </c>
      <c r="B61" t="s">
        <v>182</v>
      </c>
    </row>
    <row r="62" spans="1:2">
      <c r="A62" t="s">
        <v>279</v>
      </c>
      <c r="B62" t="s">
        <v>182</v>
      </c>
    </row>
    <row r="63" spans="1:2">
      <c r="A63" t="s">
        <v>280</v>
      </c>
      <c r="B63" t="s">
        <v>182</v>
      </c>
    </row>
    <row r="64" spans="1:2">
      <c r="A64" t="s">
        <v>281</v>
      </c>
      <c r="B64" t="s">
        <v>182</v>
      </c>
    </row>
    <row r="65" spans="1:2">
      <c r="A65" t="s">
        <v>282</v>
      </c>
      <c r="B65" t="s">
        <v>182</v>
      </c>
    </row>
    <row r="66" spans="1:2">
      <c r="A66" t="s">
        <v>283</v>
      </c>
      <c r="B66" t="s">
        <v>182</v>
      </c>
    </row>
    <row r="67" spans="1:2">
      <c r="A67" t="s">
        <v>284</v>
      </c>
      <c r="B67" t="s">
        <v>182</v>
      </c>
    </row>
    <row r="68" spans="1:2">
      <c r="A68" t="s">
        <v>285</v>
      </c>
      <c r="B68" t="s">
        <v>182</v>
      </c>
    </row>
    <row r="69" spans="1:2">
      <c r="A69" t="s">
        <v>286</v>
      </c>
      <c r="B69" t="s">
        <v>182</v>
      </c>
    </row>
    <row r="70" spans="1:2">
      <c r="A70" t="s">
        <v>287</v>
      </c>
      <c r="B70" t="s">
        <v>182</v>
      </c>
    </row>
    <row r="71" spans="1:2">
      <c r="A71" t="s">
        <v>288</v>
      </c>
      <c r="B71" t="s">
        <v>182</v>
      </c>
    </row>
    <row r="72" spans="1:2">
      <c r="A72" t="s">
        <v>289</v>
      </c>
      <c r="B72" t="s">
        <v>182</v>
      </c>
    </row>
    <row r="73" spans="1:2">
      <c r="A73" t="s">
        <v>290</v>
      </c>
      <c r="B73" t="s">
        <v>182</v>
      </c>
    </row>
    <row r="74" spans="1:2">
      <c r="A74" t="s">
        <v>291</v>
      </c>
      <c r="B74" t="s">
        <v>182</v>
      </c>
    </row>
    <row r="75" spans="1:2">
      <c r="A75" t="s">
        <v>292</v>
      </c>
      <c r="B75" t="s">
        <v>182</v>
      </c>
    </row>
    <row r="76" spans="1:2">
      <c r="A76" t="s">
        <v>293</v>
      </c>
      <c r="B76" t="s">
        <v>182</v>
      </c>
    </row>
    <row r="77" spans="1:2">
      <c r="A77" t="s">
        <v>294</v>
      </c>
      <c r="B77" t="s">
        <v>182</v>
      </c>
    </row>
    <row r="78" spans="1:2">
      <c r="A78" t="s">
        <v>295</v>
      </c>
      <c r="B78" t="s">
        <v>182</v>
      </c>
    </row>
    <row r="79" spans="1:2">
      <c r="A79" t="s">
        <v>296</v>
      </c>
      <c r="B79" t="s">
        <v>182</v>
      </c>
    </row>
    <row r="80" spans="1:2">
      <c r="A80" t="s">
        <v>297</v>
      </c>
      <c r="B80" t="s">
        <v>182</v>
      </c>
    </row>
    <row r="81" spans="1:2">
      <c r="A81" t="s">
        <v>298</v>
      </c>
      <c r="B81" t="s">
        <v>182</v>
      </c>
    </row>
    <row r="82" spans="1:2">
      <c r="A82" t="s">
        <v>299</v>
      </c>
      <c r="B82" t="s">
        <v>182</v>
      </c>
    </row>
    <row r="83" spans="1:2">
      <c r="A83" t="s">
        <v>300</v>
      </c>
      <c r="B83" t="s">
        <v>182</v>
      </c>
    </row>
    <row r="84" spans="1:2">
      <c r="A84" t="s">
        <v>301</v>
      </c>
      <c r="B84" t="s">
        <v>182</v>
      </c>
    </row>
    <row r="85" spans="1:2">
      <c r="A85" t="s">
        <v>302</v>
      </c>
      <c r="B85" t="s">
        <v>182</v>
      </c>
    </row>
    <row r="86" spans="1:2">
      <c r="A86" t="s">
        <v>303</v>
      </c>
      <c r="B86" t="s">
        <v>182</v>
      </c>
    </row>
    <row r="87" spans="1:2">
      <c r="A87" t="s">
        <v>304</v>
      </c>
      <c r="B87" t="s">
        <v>182</v>
      </c>
    </row>
    <row r="88" spans="1:2">
      <c r="A88" t="s">
        <v>305</v>
      </c>
      <c r="B88" t="s">
        <v>182</v>
      </c>
    </row>
    <row r="89" spans="1:2">
      <c r="A89" t="s">
        <v>306</v>
      </c>
      <c r="B89" t="s">
        <v>182</v>
      </c>
    </row>
    <row r="90" spans="1:2">
      <c r="A90" t="s">
        <v>307</v>
      </c>
      <c r="B90" t="s">
        <v>182</v>
      </c>
    </row>
    <row r="91" spans="1:2">
      <c r="A91" t="s">
        <v>308</v>
      </c>
      <c r="B91" t="s">
        <v>182</v>
      </c>
    </row>
    <row r="92" spans="1:2">
      <c r="A92" t="s">
        <v>309</v>
      </c>
      <c r="B92" t="s">
        <v>182</v>
      </c>
    </row>
    <row r="93" spans="1:2">
      <c r="A93" t="s">
        <v>310</v>
      </c>
      <c r="B93" t="s">
        <v>182</v>
      </c>
    </row>
    <row r="94" spans="1:2">
      <c r="A94" t="s">
        <v>311</v>
      </c>
      <c r="B94" t="s">
        <v>182</v>
      </c>
    </row>
    <row r="95" spans="1:2">
      <c r="A95" t="s">
        <v>312</v>
      </c>
      <c r="B95" t="s">
        <v>182</v>
      </c>
    </row>
    <row r="96" spans="1:2">
      <c r="A96" t="s">
        <v>313</v>
      </c>
      <c r="B96" t="s">
        <v>182</v>
      </c>
    </row>
    <row r="97" spans="1:2">
      <c r="A97" t="s">
        <v>314</v>
      </c>
      <c r="B97" t="s">
        <v>182</v>
      </c>
    </row>
    <row r="98" spans="1:2">
      <c r="A98" t="s">
        <v>315</v>
      </c>
      <c r="B98" t="s">
        <v>182</v>
      </c>
    </row>
    <row r="99" spans="1:2">
      <c r="A99" t="s">
        <v>316</v>
      </c>
      <c r="B99" t="s">
        <v>182</v>
      </c>
    </row>
    <row r="100" spans="1:2">
      <c r="A100" t="s">
        <v>317</v>
      </c>
      <c r="B100" t="s">
        <v>182</v>
      </c>
    </row>
    <row r="101" spans="1:2">
      <c r="A101" t="s">
        <v>318</v>
      </c>
      <c r="B101" t="s">
        <v>182</v>
      </c>
    </row>
    <row r="102" spans="1:2">
      <c r="A102" t="s">
        <v>319</v>
      </c>
      <c r="B102" t="s">
        <v>182</v>
      </c>
    </row>
    <row r="103" spans="1:2">
      <c r="A103" t="s">
        <v>320</v>
      </c>
      <c r="B103" t="s">
        <v>182</v>
      </c>
    </row>
    <row r="104" spans="1:2">
      <c r="A104" t="s">
        <v>321</v>
      </c>
      <c r="B104" t="s">
        <v>182</v>
      </c>
    </row>
    <row r="105" spans="1:2">
      <c r="A105" t="s">
        <v>322</v>
      </c>
      <c r="B105" t="s">
        <v>182</v>
      </c>
    </row>
    <row r="106" spans="1:2">
      <c r="A106" t="s">
        <v>323</v>
      </c>
      <c r="B106" t="s">
        <v>182</v>
      </c>
    </row>
    <row r="107" spans="1:2">
      <c r="A107" t="s">
        <v>324</v>
      </c>
      <c r="B107" t="s">
        <v>182</v>
      </c>
    </row>
    <row r="108" spans="1:2">
      <c r="A108" t="s">
        <v>325</v>
      </c>
      <c r="B108" t="s">
        <v>182</v>
      </c>
    </row>
    <row r="109" spans="1:2">
      <c r="A109" t="s">
        <v>326</v>
      </c>
      <c r="B109" t="s">
        <v>182</v>
      </c>
    </row>
    <row r="110" spans="1:2">
      <c r="A110" t="s">
        <v>327</v>
      </c>
      <c r="B110" t="s">
        <v>182</v>
      </c>
    </row>
    <row r="111" spans="1:2">
      <c r="A111" t="s">
        <v>328</v>
      </c>
      <c r="B111" t="s">
        <v>182</v>
      </c>
    </row>
    <row r="112" spans="1:2">
      <c r="A112" t="s">
        <v>329</v>
      </c>
      <c r="B112" t="s">
        <v>182</v>
      </c>
    </row>
    <row r="113" spans="1:2">
      <c r="A113" t="s">
        <v>330</v>
      </c>
      <c r="B113" t="s">
        <v>182</v>
      </c>
    </row>
    <row r="114" spans="1:2">
      <c r="A114" t="s">
        <v>331</v>
      </c>
      <c r="B114" t="s">
        <v>182</v>
      </c>
    </row>
    <row r="115" spans="1:2">
      <c r="A115" t="s">
        <v>332</v>
      </c>
      <c r="B115" t="s">
        <v>182</v>
      </c>
    </row>
    <row r="116" spans="1:2">
      <c r="A116" t="s">
        <v>333</v>
      </c>
      <c r="B116" t="s">
        <v>182</v>
      </c>
    </row>
    <row r="117" spans="1:2">
      <c r="A117" t="s">
        <v>334</v>
      </c>
      <c r="B117" t="s">
        <v>182</v>
      </c>
    </row>
    <row r="118" spans="1:2">
      <c r="A118" t="s">
        <v>335</v>
      </c>
      <c r="B118" t="s">
        <v>182</v>
      </c>
    </row>
    <row r="119" spans="1:2">
      <c r="A119" t="s">
        <v>336</v>
      </c>
      <c r="B119" t="s">
        <v>182</v>
      </c>
    </row>
    <row r="120" spans="1:2">
      <c r="A120" t="s">
        <v>337</v>
      </c>
      <c r="B120" t="s">
        <v>182</v>
      </c>
    </row>
    <row r="121" spans="1:2">
      <c r="A121" t="s">
        <v>338</v>
      </c>
      <c r="B121" t="s">
        <v>182</v>
      </c>
    </row>
    <row r="122" spans="1:2">
      <c r="A122" t="s">
        <v>339</v>
      </c>
      <c r="B122" t="s">
        <v>182</v>
      </c>
    </row>
    <row r="123" spans="1:2">
      <c r="A123" t="s">
        <v>340</v>
      </c>
      <c r="B123" t="s">
        <v>182</v>
      </c>
    </row>
    <row r="124" spans="1:2">
      <c r="A124" t="s">
        <v>341</v>
      </c>
      <c r="B124" t="s">
        <v>182</v>
      </c>
    </row>
    <row r="125" spans="1:2">
      <c r="A125" t="s">
        <v>342</v>
      </c>
      <c r="B125" t="s">
        <v>182</v>
      </c>
    </row>
    <row r="126" spans="1:2">
      <c r="A126" t="s">
        <v>343</v>
      </c>
      <c r="B126" t="s">
        <v>182</v>
      </c>
    </row>
    <row r="127" spans="1:2">
      <c r="A127" t="s">
        <v>344</v>
      </c>
      <c r="B127" t="s">
        <v>182</v>
      </c>
    </row>
    <row r="128" spans="1:2">
      <c r="A128" t="s">
        <v>345</v>
      </c>
      <c r="B128" t="s">
        <v>183</v>
      </c>
    </row>
    <row r="129" spans="1:2">
      <c r="A129" t="s">
        <v>346</v>
      </c>
      <c r="B129" t="s">
        <v>183</v>
      </c>
    </row>
    <row r="130" spans="1:2">
      <c r="A130" t="s">
        <v>347</v>
      </c>
      <c r="B130" t="s">
        <v>183</v>
      </c>
    </row>
    <row r="131" spans="1:2">
      <c r="A131" t="s">
        <v>348</v>
      </c>
      <c r="B131" t="s">
        <v>183</v>
      </c>
    </row>
    <row r="132" spans="1:2">
      <c r="A132" t="s">
        <v>349</v>
      </c>
      <c r="B132" t="s">
        <v>183</v>
      </c>
    </row>
    <row r="133" spans="1:2">
      <c r="A133" t="s">
        <v>350</v>
      </c>
      <c r="B133" t="s">
        <v>183</v>
      </c>
    </row>
    <row r="134" spans="1:2">
      <c r="A134" t="s">
        <v>351</v>
      </c>
      <c r="B134" t="s">
        <v>183</v>
      </c>
    </row>
    <row r="135" spans="1:2">
      <c r="A135" t="s">
        <v>352</v>
      </c>
      <c r="B135" t="s">
        <v>183</v>
      </c>
    </row>
    <row r="136" spans="1:2">
      <c r="A136" t="s">
        <v>353</v>
      </c>
      <c r="B136" t="s">
        <v>183</v>
      </c>
    </row>
    <row r="137" spans="1:2">
      <c r="A137" t="s">
        <v>354</v>
      </c>
      <c r="B137" t="s">
        <v>183</v>
      </c>
    </row>
    <row r="138" spans="1:2">
      <c r="A138" t="s">
        <v>355</v>
      </c>
      <c r="B138" t="s">
        <v>183</v>
      </c>
    </row>
    <row r="139" spans="1:2">
      <c r="A139" t="s">
        <v>356</v>
      </c>
      <c r="B139" t="s">
        <v>183</v>
      </c>
    </row>
    <row r="140" spans="1:2">
      <c r="A140" t="s">
        <v>357</v>
      </c>
      <c r="B140" t="s">
        <v>183</v>
      </c>
    </row>
    <row r="141" spans="1:2">
      <c r="A141" t="s">
        <v>358</v>
      </c>
      <c r="B141" t="s">
        <v>183</v>
      </c>
    </row>
    <row r="142" spans="1:2">
      <c r="A142" t="s">
        <v>359</v>
      </c>
      <c r="B142" t="s">
        <v>183</v>
      </c>
    </row>
    <row r="143" spans="1:2">
      <c r="A143" t="s">
        <v>360</v>
      </c>
      <c r="B143" t="s">
        <v>183</v>
      </c>
    </row>
    <row r="144" spans="1:2">
      <c r="A144" t="s">
        <v>361</v>
      </c>
      <c r="B144" t="s">
        <v>183</v>
      </c>
    </row>
    <row r="145" spans="1:2">
      <c r="A145" t="s">
        <v>362</v>
      </c>
      <c r="B145" t="s">
        <v>183</v>
      </c>
    </row>
    <row r="146" spans="1:2">
      <c r="A146" t="s">
        <v>363</v>
      </c>
      <c r="B146" t="s">
        <v>183</v>
      </c>
    </row>
    <row r="147" spans="1:2">
      <c r="A147" t="s">
        <v>364</v>
      </c>
      <c r="B147" t="s">
        <v>183</v>
      </c>
    </row>
    <row r="148" spans="1:2">
      <c r="A148" t="s">
        <v>365</v>
      </c>
      <c r="B148" t="s">
        <v>183</v>
      </c>
    </row>
    <row r="149" spans="1:2">
      <c r="A149" t="s">
        <v>366</v>
      </c>
      <c r="B149" t="s">
        <v>183</v>
      </c>
    </row>
    <row r="150" spans="1:2">
      <c r="A150" t="s">
        <v>367</v>
      </c>
      <c r="B150" t="s">
        <v>184</v>
      </c>
    </row>
    <row r="151" spans="1:2">
      <c r="A151" t="s">
        <v>368</v>
      </c>
      <c r="B151" t="s">
        <v>185</v>
      </c>
    </row>
    <row r="152" spans="1:2">
      <c r="A152" t="s">
        <v>369</v>
      </c>
      <c r="B152" t="s">
        <v>186</v>
      </c>
    </row>
    <row r="153" spans="1:2">
      <c r="A153" t="s">
        <v>370</v>
      </c>
      <c r="B153" t="s">
        <v>186</v>
      </c>
    </row>
    <row r="154" spans="1:2">
      <c r="A154" t="s">
        <v>371</v>
      </c>
      <c r="B154" t="s">
        <v>186</v>
      </c>
    </row>
    <row r="155" spans="1:2">
      <c r="A155" t="s">
        <v>372</v>
      </c>
      <c r="B155" t="s">
        <v>186</v>
      </c>
    </row>
    <row r="156" spans="1:2">
      <c r="A156" t="s">
        <v>373</v>
      </c>
      <c r="B156" t="s">
        <v>186</v>
      </c>
    </row>
    <row r="157" spans="1:2">
      <c r="A157" t="s">
        <v>374</v>
      </c>
      <c r="B157" t="s">
        <v>186</v>
      </c>
    </row>
    <row r="158" spans="1:2">
      <c r="A158" t="s">
        <v>375</v>
      </c>
      <c r="B158" t="s">
        <v>186</v>
      </c>
    </row>
    <row r="159" spans="1:2">
      <c r="A159" t="s">
        <v>376</v>
      </c>
      <c r="B159" t="s">
        <v>186</v>
      </c>
    </row>
    <row r="160" spans="1:2">
      <c r="A160" t="s">
        <v>377</v>
      </c>
      <c r="B160" t="s">
        <v>186</v>
      </c>
    </row>
    <row r="161" spans="1:2">
      <c r="A161" t="s">
        <v>378</v>
      </c>
      <c r="B161" t="s">
        <v>186</v>
      </c>
    </row>
    <row r="162" spans="1:2">
      <c r="A162" t="s">
        <v>379</v>
      </c>
      <c r="B162" t="s">
        <v>186</v>
      </c>
    </row>
    <row r="163" spans="1:2">
      <c r="A163" t="s">
        <v>380</v>
      </c>
      <c r="B163" t="s">
        <v>186</v>
      </c>
    </row>
    <row r="164" spans="1:2">
      <c r="A164" t="s">
        <v>381</v>
      </c>
      <c r="B164" t="s">
        <v>186</v>
      </c>
    </row>
    <row r="165" spans="1:2">
      <c r="A165" t="s">
        <v>382</v>
      </c>
      <c r="B165" t="s">
        <v>186</v>
      </c>
    </row>
    <row r="166" spans="1:2">
      <c r="A166" t="s">
        <v>383</v>
      </c>
      <c r="B166" t="s">
        <v>186</v>
      </c>
    </row>
    <row r="167" spans="1:2">
      <c r="A167" t="s">
        <v>384</v>
      </c>
      <c r="B167" t="s">
        <v>186</v>
      </c>
    </row>
    <row r="168" spans="1:2">
      <c r="A168" t="s">
        <v>385</v>
      </c>
      <c r="B168" t="s">
        <v>186</v>
      </c>
    </row>
    <row r="169" spans="1:2">
      <c r="A169" t="s">
        <v>386</v>
      </c>
      <c r="B169" t="s">
        <v>186</v>
      </c>
    </row>
    <row r="170" spans="1:2">
      <c r="A170" t="s">
        <v>387</v>
      </c>
      <c r="B170" t="s">
        <v>186</v>
      </c>
    </row>
    <row r="171" spans="1:2">
      <c r="A171" t="s">
        <v>388</v>
      </c>
      <c r="B171" t="s">
        <v>186</v>
      </c>
    </row>
    <row r="172" spans="1:2">
      <c r="A172" t="s">
        <v>389</v>
      </c>
      <c r="B172" t="s">
        <v>186</v>
      </c>
    </row>
    <row r="173" spans="1:2">
      <c r="A173" t="s">
        <v>390</v>
      </c>
      <c r="B173" t="s">
        <v>186</v>
      </c>
    </row>
    <row r="174" spans="1:2">
      <c r="A174" t="s">
        <v>391</v>
      </c>
      <c r="B174" t="s">
        <v>186</v>
      </c>
    </row>
    <row r="175" spans="1:2">
      <c r="A175" t="s">
        <v>392</v>
      </c>
      <c r="B175" t="s">
        <v>186</v>
      </c>
    </row>
    <row r="176" spans="1:2">
      <c r="A176" t="s">
        <v>393</v>
      </c>
      <c r="B176" t="s">
        <v>186</v>
      </c>
    </row>
    <row r="177" spans="1:2">
      <c r="A177" t="s">
        <v>394</v>
      </c>
      <c r="B177" t="s">
        <v>186</v>
      </c>
    </row>
    <row r="178" spans="1:2">
      <c r="A178" t="s">
        <v>395</v>
      </c>
      <c r="B178" t="s">
        <v>186</v>
      </c>
    </row>
    <row r="179" spans="1:2">
      <c r="A179" t="s">
        <v>396</v>
      </c>
      <c r="B179" t="s">
        <v>186</v>
      </c>
    </row>
    <row r="180" spans="1:2">
      <c r="A180" t="s">
        <v>397</v>
      </c>
      <c r="B180" t="s">
        <v>186</v>
      </c>
    </row>
    <row r="181" spans="1:2">
      <c r="A181" t="s">
        <v>398</v>
      </c>
      <c r="B181" t="s">
        <v>186</v>
      </c>
    </row>
    <row r="182" spans="1:2">
      <c r="A182" t="s">
        <v>399</v>
      </c>
      <c r="B182" t="s">
        <v>186</v>
      </c>
    </row>
    <row r="183" spans="1:2">
      <c r="A183" t="s">
        <v>400</v>
      </c>
      <c r="B183" t="s">
        <v>186</v>
      </c>
    </row>
    <row r="184" spans="1:2">
      <c r="A184" t="s">
        <v>401</v>
      </c>
      <c r="B184" t="s">
        <v>186</v>
      </c>
    </row>
    <row r="185" spans="1:2">
      <c r="A185" t="s">
        <v>402</v>
      </c>
      <c r="B185" t="s">
        <v>186</v>
      </c>
    </row>
    <row r="186" spans="1:2">
      <c r="A186" t="s">
        <v>403</v>
      </c>
      <c r="B186" t="s">
        <v>186</v>
      </c>
    </row>
    <row r="187" spans="1:2">
      <c r="A187" t="s">
        <v>404</v>
      </c>
      <c r="B187" t="s">
        <v>186</v>
      </c>
    </row>
    <row r="188" spans="1:2">
      <c r="A188" t="s">
        <v>405</v>
      </c>
      <c r="B188" t="s">
        <v>186</v>
      </c>
    </row>
    <row r="189" spans="1:2">
      <c r="A189" t="s">
        <v>406</v>
      </c>
      <c r="B189" t="s">
        <v>186</v>
      </c>
    </row>
    <row r="190" spans="1:2">
      <c r="A190" t="s">
        <v>407</v>
      </c>
      <c r="B190" t="s">
        <v>186</v>
      </c>
    </row>
    <row r="191" spans="1:2">
      <c r="A191" t="s">
        <v>408</v>
      </c>
      <c r="B191" t="s">
        <v>186</v>
      </c>
    </row>
    <row r="192" spans="1:2">
      <c r="A192" t="s">
        <v>409</v>
      </c>
      <c r="B192" t="s">
        <v>186</v>
      </c>
    </row>
    <row r="193" spans="1:2">
      <c r="A193" t="s">
        <v>410</v>
      </c>
      <c r="B193" t="s">
        <v>186</v>
      </c>
    </row>
    <row r="194" spans="1:2">
      <c r="A194" t="s">
        <v>411</v>
      </c>
      <c r="B194" t="s">
        <v>186</v>
      </c>
    </row>
    <row r="195" spans="1:2">
      <c r="A195" t="s">
        <v>412</v>
      </c>
      <c r="B195" t="s">
        <v>186</v>
      </c>
    </row>
    <row r="196" spans="1:2">
      <c r="A196" t="s">
        <v>413</v>
      </c>
      <c r="B196" t="s">
        <v>186</v>
      </c>
    </row>
    <row r="197" spans="1:2">
      <c r="A197" t="s">
        <v>414</v>
      </c>
      <c r="B197" t="s">
        <v>187</v>
      </c>
    </row>
    <row r="198" spans="1:2">
      <c r="A198" t="s">
        <v>415</v>
      </c>
      <c r="B198" t="s">
        <v>188</v>
      </c>
    </row>
    <row r="199" spans="1:2">
      <c r="A199" t="s">
        <v>416</v>
      </c>
      <c r="B199" t="s">
        <v>188</v>
      </c>
    </row>
    <row r="200" spans="1:2">
      <c r="A200" t="s">
        <v>417</v>
      </c>
      <c r="B200" t="s">
        <v>188</v>
      </c>
    </row>
    <row r="201" spans="1:2">
      <c r="A201" t="s">
        <v>418</v>
      </c>
      <c r="B201" t="s">
        <v>188</v>
      </c>
    </row>
    <row r="202" spans="1:2">
      <c r="A202" t="s">
        <v>419</v>
      </c>
      <c r="B202" t="s">
        <v>188</v>
      </c>
    </row>
    <row r="203" spans="1:2">
      <c r="A203" t="s">
        <v>420</v>
      </c>
      <c r="B203" t="s">
        <v>188</v>
      </c>
    </row>
    <row r="204" spans="1:2">
      <c r="A204" t="s">
        <v>421</v>
      </c>
      <c r="B204" t="s">
        <v>188</v>
      </c>
    </row>
    <row r="205" spans="1:2">
      <c r="A205" t="s">
        <v>422</v>
      </c>
      <c r="B205" t="s">
        <v>188</v>
      </c>
    </row>
    <row r="206" spans="1:2">
      <c r="A206" t="s">
        <v>423</v>
      </c>
      <c r="B206" t="s">
        <v>188</v>
      </c>
    </row>
    <row r="207" spans="1:2">
      <c r="A207" t="s">
        <v>424</v>
      </c>
      <c r="B207" t="s">
        <v>188</v>
      </c>
    </row>
    <row r="208" spans="1:2">
      <c r="A208" t="s">
        <v>425</v>
      </c>
      <c r="B208" t="s">
        <v>188</v>
      </c>
    </row>
    <row r="209" spans="1:2">
      <c r="A209" t="s">
        <v>426</v>
      </c>
      <c r="B209" t="s">
        <v>188</v>
      </c>
    </row>
    <row r="210" spans="1:2">
      <c r="A210" t="s">
        <v>427</v>
      </c>
      <c r="B210" t="s">
        <v>188</v>
      </c>
    </row>
    <row r="211" spans="1:2">
      <c r="A211" t="s">
        <v>428</v>
      </c>
      <c r="B211" t="s">
        <v>188</v>
      </c>
    </row>
    <row r="212" spans="1:2">
      <c r="A212" t="s">
        <v>429</v>
      </c>
      <c r="B212" t="s">
        <v>188</v>
      </c>
    </row>
    <row r="213" spans="1:2">
      <c r="A213" t="s">
        <v>430</v>
      </c>
      <c r="B213" t="s">
        <v>188</v>
      </c>
    </row>
    <row r="214" spans="1:2">
      <c r="A214" t="s">
        <v>431</v>
      </c>
      <c r="B214" t="s">
        <v>188</v>
      </c>
    </row>
    <row r="215" spans="1:2">
      <c r="A215" t="s">
        <v>432</v>
      </c>
      <c r="B215" t="s">
        <v>188</v>
      </c>
    </row>
    <row r="216" spans="1:2">
      <c r="A216" t="s">
        <v>433</v>
      </c>
      <c r="B216" t="s">
        <v>188</v>
      </c>
    </row>
    <row r="217" spans="1:2">
      <c r="A217" t="s">
        <v>434</v>
      </c>
      <c r="B217" t="s">
        <v>188</v>
      </c>
    </row>
    <row r="218" spans="1:2">
      <c r="A218" t="s">
        <v>435</v>
      </c>
      <c r="B218" t="s">
        <v>188</v>
      </c>
    </row>
    <row r="219" spans="1:2">
      <c r="A219" t="s">
        <v>436</v>
      </c>
      <c r="B219" t="s">
        <v>188</v>
      </c>
    </row>
    <row r="220" spans="1:2">
      <c r="A220" t="s">
        <v>437</v>
      </c>
      <c r="B220" t="s">
        <v>188</v>
      </c>
    </row>
    <row r="221" spans="1:2">
      <c r="A221" t="s">
        <v>438</v>
      </c>
      <c r="B221" t="s">
        <v>188</v>
      </c>
    </row>
    <row r="222" spans="1:2">
      <c r="A222" t="s">
        <v>439</v>
      </c>
      <c r="B222" t="s">
        <v>188</v>
      </c>
    </row>
    <row r="223" spans="1:2">
      <c r="A223" t="s">
        <v>440</v>
      </c>
      <c r="B223" t="s">
        <v>188</v>
      </c>
    </row>
    <row r="224" spans="1:2">
      <c r="A224" t="s">
        <v>441</v>
      </c>
      <c r="B224" t="s">
        <v>188</v>
      </c>
    </row>
    <row r="225" spans="1:2">
      <c r="A225" t="s">
        <v>442</v>
      </c>
      <c r="B225" t="s">
        <v>188</v>
      </c>
    </row>
    <row r="226" spans="1:2">
      <c r="A226" t="s">
        <v>443</v>
      </c>
      <c r="B226" t="s">
        <v>188</v>
      </c>
    </row>
    <row r="227" spans="1:2">
      <c r="A227" t="s">
        <v>444</v>
      </c>
      <c r="B227" t="s">
        <v>188</v>
      </c>
    </row>
    <row r="228" spans="1:2">
      <c r="A228" t="s">
        <v>445</v>
      </c>
      <c r="B228" t="s">
        <v>188</v>
      </c>
    </row>
    <row r="229" spans="1:2">
      <c r="A229" t="s">
        <v>446</v>
      </c>
      <c r="B229" t="s">
        <v>188</v>
      </c>
    </row>
    <row r="230" spans="1:2">
      <c r="A230" t="s">
        <v>447</v>
      </c>
      <c r="B230" t="s">
        <v>188</v>
      </c>
    </row>
    <row r="231" spans="1:2">
      <c r="A231" t="s">
        <v>448</v>
      </c>
      <c r="B231" t="s">
        <v>188</v>
      </c>
    </row>
    <row r="232" spans="1:2">
      <c r="A232" t="s">
        <v>449</v>
      </c>
      <c r="B232" t="s">
        <v>188</v>
      </c>
    </row>
    <row r="233" spans="1:2">
      <c r="A233" t="s">
        <v>450</v>
      </c>
      <c r="B233" t="s">
        <v>188</v>
      </c>
    </row>
    <row r="234" spans="1:2">
      <c r="A234" t="s">
        <v>451</v>
      </c>
      <c r="B234" t="s">
        <v>188</v>
      </c>
    </row>
    <row r="235" spans="1:2">
      <c r="A235" t="s">
        <v>452</v>
      </c>
      <c r="B235" t="s">
        <v>188</v>
      </c>
    </row>
    <row r="236" spans="1:2">
      <c r="A236" t="s">
        <v>453</v>
      </c>
      <c r="B236" t="s">
        <v>188</v>
      </c>
    </row>
    <row r="237" spans="1:2">
      <c r="A237" t="s">
        <v>454</v>
      </c>
      <c r="B237" t="s">
        <v>188</v>
      </c>
    </row>
    <row r="238" spans="1:2">
      <c r="A238" t="s">
        <v>455</v>
      </c>
      <c r="B238" t="s">
        <v>188</v>
      </c>
    </row>
    <row r="239" spans="1:2">
      <c r="A239" t="s">
        <v>456</v>
      </c>
      <c r="B239" t="s">
        <v>188</v>
      </c>
    </row>
    <row r="240" spans="1:2">
      <c r="A240" t="s">
        <v>457</v>
      </c>
      <c r="B240" t="s">
        <v>188</v>
      </c>
    </row>
    <row r="241" spans="1:2">
      <c r="A241" t="s">
        <v>458</v>
      </c>
      <c r="B241" t="s">
        <v>188</v>
      </c>
    </row>
    <row r="242" spans="1:2">
      <c r="A242" t="s">
        <v>459</v>
      </c>
      <c r="B242" t="s">
        <v>188</v>
      </c>
    </row>
    <row r="243" spans="1:2">
      <c r="A243" t="s">
        <v>460</v>
      </c>
      <c r="B243" t="s">
        <v>188</v>
      </c>
    </row>
    <row r="244" spans="1:2">
      <c r="A244" t="s">
        <v>461</v>
      </c>
      <c r="B244" t="s">
        <v>188</v>
      </c>
    </row>
    <row r="245" spans="1:2">
      <c r="A245" t="s">
        <v>462</v>
      </c>
      <c r="B245" t="s">
        <v>188</v>
      </c>
    </row>
    <row r="246" spans="1:2">
      <c r="A246" t="s">
        <v>463</v>
      </c>
      <c r="B246" t="s">
        <v>188</v>
      </c>
    </row>
    <row r="247" spans="1:2">
      <c r="A247" t="s">
        <v>464</v>
      </c>
      <c r="B247" t="s">
        <v>188</v>
      </c>
    </row>
    <row r="248" spans="1:2">
      <c r="A248" t="s">
        <v>465</v>
      </c>
      <c r="B248" t="s">
        <v>188</v>
      </c>
    </row>
    <row r="249" spans="1:2">
      <c r="A249" t="s">
        <v>466</v>
      </c>
      <c r="B249" t="s">
        <v>188</v>
      </c>
    </row>
    <row r="250" spans="1:2">
      <c r="A250" t="s">
        <v>467</v>
      </c>
      <c r="B250" t="s">
        <v>188</v>
      </c>
    </row>
    <row r="251" spans="1:2">
      <c r="A251" t="s">
        <v>468</v>
      </c>
      <c r="B251" t="s">
        <v>188</v>
      </c>
    </row>
    <row r="252" spans="1:2">
      <c r="A252" t="s">
        <v>469</v>
      </c>
      <c r="B252" t="s">
        <v>188</v>
      </c>
    </row>
    <row r="253" spans="1:2">
      <c r="A253" t="s">
        <v>470</v>
      </c>
      <c r="B253" t="s">
        <v>188</v>
      </c>
    </row>
    <row r="254" spans="1:2">
      <c r="A254" t="s">
        <v>471</v>
      </c>
      <c r="B254" t="s">
        <v>188</v>
      </c>
    </row>
    <row r="255" spans="1:2">
      <c r="A255" t="s">
        <v>472</v>
      </c>
      <c r="B255" t="s">
        <v>188</v>
      </c>
    </row>
    <row r="256" spans="1:2">
      <c r="A256" t="s">
        <v>473</v>
      </c>
      <c r="B256" t="s">
        <v>188</v>
      </c>
    </row>
    <row r="257" spans="1:2">
      <c r="A257" t="s">
        <v>474</v>
      </c>
      <c r="B257" t="s">
        <v>188</v>
      </c>
    </row>
    <row r="258" spans="1:2">
      <c r="A258" t="s">
        <v>475</v>
      </c>
      <c r="B258" t="s">
        <v>188</v>
      </c>
    </row>
    <row r="259" spans="1:2">
      <c r="A259" t="s">
        <v>476</v>
      </c>
      <c r="B259" t="s">
        <v>188</v>
      </c>
    </row>
    <row r="260" spans="1:2">
      <c r="A260" t="s">
        <v>477</v>
      </c>
      <c r="B260" t="s">
        <v>188</v>
      </c>
    </row>
    <row r="261" spans="1:2">
      <c r="A261" t="s">
        <v>478</v>
      </c>
      <c r="B261" t="s">
        <v>188</v>
      </c>
    </row>
    <row r="262" spans="1:2">
      <c r="A262" t="s">
        <v>479</v>
      </c>
      <c r="B262" t="s">
        <v>188</v>
      </c>
    </row>
    <row r="263" spans="1:2">
      <c r="A263" t="s">
        <v>480</v>
      </c>
      <c r="B263" t="s">
        <v>188</v>
      </c>
    </row>
    <row r="264" spans="1:2">
      <c r="A264" t="s">
        <v>481</v>
      </c>
      <c r="B264" t="s">
        <v>188</v>
      </c>
    </row>
    <row r="265" spans="1:2">
      <c r="A265" t="s">
        <v>482</v>
      </c>
      <c r="B265" t="s">
        <v>188</v>
      </c>
    </row>
    <row r="266" spans="1:2">
      <c r="A266" t="s">
        <v>483</v>
      </c>
      <c r="B266" t="s">
        <v>188</v>
      </c>
    </row>
    <row r="267" spans="1:2">
      <c r="A267" t="s">
        <v>484</v>
      </c>
      <c r="B267" t="s">
        <v>188</v>
      </c>
    </row>
    <row r="268" spans="1:2">
      <c r="A268" t="s">
        <v>485</v>
      </c>
      <c r="B268" t="s">
        <v>188</v>
      </c>
    </row>
    <row r="269" spans="1:2">
      <c r="A269" t="s">
        <v>486</v>
      </c>
      <c r="B269" t="s">
        <v>188</v>
      </c>
    </row>
    <row r="270" spans="1:2">
      <c r="A270" t="s">
        <v>487</v>
      </c>
      <c r="B270" t="s">
        <v>188</v>
      </c>
    </row>
    <row r="271" spans="1:2">
      <c r="A271" t="s">
        <v>488</v>
      </c>
      <c r="B271" t="s">
        <v>188</v>
      </c>
    </row>
    <row r="272" spans="1:2">
      <c r="A272" t="s">
        <v>489</v>
      </c>
      <c r="B272" t="s">
        <v>188</v>
      </c>
    </row>
    <row r="273" spans="1:2">
      <c r="A273" t="s">
        <v>490</v>
      </c>
      <c r="B273" t="s">
        <v>188</v>
      </c>
    </row>
    <row r="274" spans="1:2">
      <c r="A274" t="s">
        <v>491</v>
      </c>
      <c r="B274" t="s">
        <v>188</v>
      </c>
    </row>
    <row r="275" spans="1:2">
      <c r="A275" t="s">
        <v>492</v>
      </c>
      <c r="B275" t="s">
        <v>188</v>
      </c>
    </row>
    <row r="276" spans="1:2">
      <c r="A276" t="s">
        <v>493</v>
      </c>
      <c r="B276" t="s">
        <v>188</v>
      </c>
    </row>
    <row r="277" spans="1:2">
      <c r="A277" t="s">
        <v>494</v>
      </c>
      <c r="B277" t="s">
        <v>188</v>
      </c>
    </row>
    <row r="278" spans="1:2">
      <c r="A278" t="s">
        <v>495</v>
      </c>
      <c r="B278" t="s">
        <v>188</v>
      </c>
    </row>
    <row r="279" spans="1:2">
      <c r="A279" t="s">
        <v>496</v>
      </c>
      <c r="B279" t="s">
        <v>188</v>
      </c>
    </row>
    <row r="280" spans="1:2">
      <c r="A280" t="s">
        <v>497</v>
      </c>
      <c r="B280" t="s">
        <v>188</v>
      </c>
    </row>
    <row r="281" spans="1:2">
      <c r="A281" t="s">
        <v>498</v>
      </c>
      <c r="B281" t="s">
        <v>188</v>
      </c>
    </row>
    <row r="282" spans="1:2">
      <c r="A282" t="s">
        <v>499</v>
      </c>
      <c r="B282" t="s">
        <v>188</v>
      </c>
    </row>
    <row r="283" spans="1:2">
      <c r="A283" t="s">
        <v>500</v>
      </c>
      <c r="B283" t="s">
        <v>188</v>
      </c>
    </row>
    <row r="284" spans="1:2">
      <c r="A284" t="s">
        <v>501</v>
      </c>
      <c r="B284" t="s">
        <v>188</v>
      </c>
    </row>
    <row r="285" spans="1:2">
      <c r="A285" t="s">
        <v>502</v>
      </c>
      <c r="B285" t="s">
        <v>188</v>
      </c>
    </row>
    <row r="286" spans="1:2">
      <c r="A286" t="s">
        <v>503</v>
      </c>
      <c r="B286" t="s">
        <v>188</v>
      </c>
    </row>
    <row r="287" spans="1:2">
      <c r="A287" t="s">
        <v>504</v>
      </c>
      <c r="B287" t="s">
        <v>188</v>
      </c>
    </row>
    <row r="288" spans="1:2">
      <c r="A288" t="s">
        <v>505</v>
      </c>
      <c r="B288" t="s">
        <v>188</v>
      </c>
    </row>
    <row r="289" spans="1:2">
      <c r="A289" t="s">
        <v>506</v>
      </c>
      <c r="B289" t="s">
        <v>188</v>
      </c>
    </row>
    <row r="290" spans="1:2">
      <c r="A290" t="s">
        <v>507</v>
      </c>
      <c r="B290" t="s">
        <v>188</v>
      </c>
    </row>
    <row r="291" spans="1:2">
      <c r="A291" t="s">
        <v>508</v>
      </c>
      <c r="B291" t="s">
        <v>188</v>
      </c>
    </row>
    <row r="292" spans="1:2">
      <c r="A292" t="s">
        <v>509</v>
      </c>
      <c r="B292" t="s">
        <v>188</v>
      </c>
    </row>
    <row r="293" spans="1:2">
      <c r="A293" t="s">
        <v>510</v>
      </c>
      <c r="B293" t="s">
        <v>188</v>
      </c>
    </row>
    <row r="294" spans="1:2">
      <c r="A294" t="s">
        <v>511</v>
      </c>
      <c r="B294" t="s">
        <v>188</v>
      </c>
    </row>
    <row r="295" spans="1:2">
      <c r="A295" t="s">
        <v>512</v>
      </c>
      <c r="B295" t="s">
        <v>188</v>
      </c>
    </row>
    <row r="296" spans="1:2">
      <c r="A296" t="s">
        <v>513</v>
      </c>
      <c r="B296" t="s">
        <v>188</v>
      </c>
    </row>
    <row r="297" spans="1:2">
      <c r="A297" t="s">
        <v>514</v>
      </c>
      <c r="B297" t="s">
        <v>188</v>
      </c>
    </row>
    <row r="298" spans="1:2">
      <c r="A298" t="s">
        <v>515</v>
      </c>
      <c r="B298" t="s">
        <v>188</v>
      </c>
    </row>
    <row r="299" spans="1:2">
      <c r="A299" t="s">
        <v>516</v>
      </c>
      <c r="B299" t="s">
        <v>188</v>
      </c>
    </row>
    <row r="300" spans="1:2">
      <c r="A300" t="s">
        <v>517</v>
      </c>
      <c r="B300" t="s">
        <v>188</v>
      </c>
    </row>
    <row r="301" spans="1:2">
      <c r="A301" t="s">
        <v>518</v>
      </c>
      <c r="B301" t="s">
        <v>188</v>
      </c>
    </row>
    <row r="302" spans="1:2">
      <c r="A302" t="s">
        <v>519</v>
      </c>
      <c r="B302" t="s">
        <v>188</v>
      </c>
    </row>
    <row r="303" spans="1:2">
      <c r="A303" t="s">
        <v>520</v>
      </c>
      <c r="B303" t="s">
        <v>188</v>
      </c>
    </row>
    <row r="304" spans="1:2">
      <c r="A304" t="s">
        <v>521</v>
      </c>
      <c r="B304" t="s">
        <v>188</v>
      </c>
    </row>
    <row r="305" spans="1:2">
      <c r="A305" t="s">
        <v>522</v>
      </c>
      <c r="B305" t="s">
        <v>188</v>
      </c>
    </row>
    <row r="306" spans="1:2">
      <c r="A306" t="s">
        <v>523</v>
      </c>
      <c r="B306" t="s">
        <v>188</v>
      </c>
    </row>
    <row r="307" spans="1:2">
      <c r="A307" t="s">
        <v>524</v>
      </c>
      <c r="B307" t="s">
        <v>188</v>
      </c>
    </row>
    <row r="308" spans="1:2">
      <c r="A308" t="s">
        <v>525</v>
      </c>
      <c r="B308" t="s">
        <v>188</v>
      </c>
    </row>
    <row r="309" spans="1:2">
      <c r="A309" t="s">
        <v>526</v>
      </c>
      <c r="B309" t="s">
        <v>188</v>
      </c>
    </row>
    <row r="310" spans="1:2">
      <c r="A310" t="s">
        <v>527</v>
      </c>
      <c r="B310" t="s">
        <v>188</v>
      </c>
    </row>
    <row r="311" spans="1:2">
      <c r="A311" t="s">
        <v>528</v>
      </c>
      <c r="B311" t="s">
        <v>188</v>
      </c>
    </row>
    <row r="312" spans="1:2">
      <c r="A312" t="s">
        <v>529</v>
      </c>
      <c r="B312" t="s">
        <v>188</v>
      </c>
    </row>
    <row r="313" spans="1:2">
      <c r="A313" t="s">
        <v>530</v>
      </c>
      <c r="B313" t="s">
        <v>188</v>
      </c>
    </row>
    <row r="314" spans="1:2">
      <c r="A314" t="s">
        <v>531</v>
      </c>
      <c r="B314" t="s">
        <v>188</v>
      </c>
    </row>
    <row r="315" spans="1:2">
      <c r="A315" t="s">
        <v>532</v>
      </c>
      <c r="B315" t="s">
        <v>188</v>
      </c>
    </row>
    <row r="316" spans="1:2">
      <c r="A316" t="s">
        <v>533</v>
      </c>
      <c r="B316" t="s">
        <v>188</v>
      </c>
    </row>
    <row r="317" spans="1:2">
      <c r="A317" t="s">
        <v>534</v>
      </c>
      <c r="B317" t="s">
        <v>188</v>
      </c>
    </row>
    <row r="318" spans="1:2">
      <c r="A318" t="s">
        <v>535</v>
      </c>
      <c r="B318" t="s">
        <v>188</v>
      </c>
    </row>
    <row r="319" spans="1:2">
      <c r="A319" t="s">
        <v>536</v>
      </c>
      <c r="B319" t="s">
        <v>188</v>
      </c>
    </row>
    <row r="320" spans="1:2">
      <c r="A320" t="s">
        <v>537</v>
      </c>
      <c r="B320" t="s">
        <v>188</v>
      </c>
    </row>
    <row r="321" spans="1:2">
      <c r="A321" t="s">
        <v>538</v>
      </c>
      <c r="B321" t="s">
        <v>189</v>
      </c>
    </row>
    <row r="322" spans="1:2">
      <c r="A322" t="s">
        <v>539</v>
      </c>
      <c r="B322" t="s">
        <v>189</v>
      </c>
    </row>
    <row r="323" spans="1:2">
      <c r="A323" t="s">
        <v>540</v>
      </c>
      <c r="B323" t="s">
        <v>189</v>
      </c>
    </row>
    <row r="324" spans="1:2">
      <c r="A324" t="s">
        <v>541</v>
      </c>
      <c r="B324" t="s">
        <v>189</v>
      </c>
    </row>
    <row r="325" spans="1:2">
      <c r="A325" t="s">
        <v>542</v>
      </c>
      <c r="B325" t="s">
        <v>189</v>
      </c>
    </row>
    <row r="326" spans="1:2">
      <c r="A326" t="s">
        <v>543</v>
      </c>
      <c r="B326" t="s">
        <v>189</v>
      </c>
    </row>
    <row r="327" spans="1:2">
      <c r="A327" t="s">
        <v>544</v>
      </c>
      <c r="B327" t="s">
        <v>189</v>
      </c>
    </row>
    <row r="328" spans="1:2">
      <c r="A328" t="s">
        <v>545</v>
      </c>
      <c r="B328" t="s">
        <v>189</v>
      </c>
    </row>
    <row r="329" spans="1:2">
      <c r="A329" t="s">
        <v>546</v>
      </c>
      <c r="B329" t="s">
        <v>189</v>
      </c>
    </row>
    <row r="330" spans="1:2">
      <c r="A330" t="s">
        <v>547</v>
      </c>
      <c r="B330" t="s">
        <v>189</v>
      </c>
    </row>
    <row r="331" spans="1:2">
      <c r="A331" t="s">
        <v>548</v>
      </c>
      <c r="B331" t="s">
        <v>189</v>
      </c>
    </row>
    <row r="332" spans="1:2">
      <c r="A332" t="s">
        <v>549</v>
      </c>
      <c r="B332" t="s">
        <v>189</v>
      </c>
    </row>
    <row r="333" spans="1:2">
      <c r="A333" t="s">
        <v>550</v>
      </c>
      <c r="B333" t="s">
        <v>189</v>
      </c>
    </row>
    <row r="334" spans="1:2">
      <c r="A334" t="s">
        <v>551</v>
      </c>
      <c r="B334" t="s">
        <v>189</v>
      </c>
    </row>
    <row r="335" spans="1:2">
      <c r="A335" t="s">
        <v>552</v>
      </c>
      <c r="B335" t="s">
        <v>189</v>
      </c>
    </row>
    <row r="336" spans="1:2">
      <c r="A336" t="s">
        <v>553</v>
      </c>
      <c r="B336" t="s">
        <v>189</v>
      </c>
    </row>
    <row r="337" spans="1:2">
      <c r="A337" t="s">
        <v>554</v>
      </c>
      <c r="B337" t="s">
        <v>189</v>
      </c>
    </row>
    <row r="338" spans="1:2">
      <c r="A338" t="s">
        <v>555</v>
      </c>
      <c r="B338" t="s">
        <v>189</v>
      </c>
    </row>
    <row r="339" spans="1:2">
      <c r="A339" t="s">
        <v>556</v>
      </c>
      <c r="B339" t="s">
        <v>189</v>
      </c>
    </row>
    <row r="340" spans="1:2">
      <c r="A340" t="s">
        <v>557</v>
      </c>
      <c r="B340" t="s">
        <v>189</v>
      </c>
    </row>
    <row r="341" spans="1:2">
      <c r="A341" t="s">
        <v>558</v>
      </c>
      <c r="B341" t="s">
        <v>189</v>
      </c>
    </row>
    <row r="342" spans="1:2">
      <c r="A342" t="s">
        <v>559</v>
      </c>
      <c r="B342" t="s">
        <v>189</v>
      </c>
    </row>
    <row r="343" spans="1:2">
      <c r="A343" t="s">
        <v>560</v>
      </c>
      <c r="B343" t="s">
        <v>189</v>
      </c>
    </row>
    <row r="344" spans="1:2">
      <c r="A344" t="s">
        <v>561</v>
      </c>
      <c r="B344" t="s">
        <v>189</v>
      </c>
    </row>
    <row r="345" spans="1:2">
      <c r="A345" t="s">
        <v>562</v>
      </c>
      <c r="B345" t="s">
        <v>189</v>
      </c>
    </row>
    <row r="346" spans="1:2">
      <c r="A346" t="s">
        <v>563</v>
      </c>
      <c r="B346" t="s">
        <v>189</v>
      </c>
    </row>
    <row r="347" spans="1:2">
      <c r="A347" t="s">
        <v>564</v>
      </c>
      <c r="B347" t="s">
        <v>189</v>
      </c>
    </row>
    <row r="348" spans="1:2">
      <c r="A348" t="s">
        <v>565</v>
      </c>
      <c r="B348" t="s">
        <v>190</v>
      </c>
    </row>
    <row r="349" spans="1:2">
      <c r="A349" t="s">
        <v>566</v>
      </c>
      <c r="B349" t="s">
        <v>190</v>
      </c>
    </row>
    <row r="350" spans="1:2">
      <c r="A350" t="s">
        <v>567</v>
      </c>
      <c r="B350" t="s">
        <v>190</v>
      </c>
    </row>
    <row r="351" spans="1:2">
      <c r="A351" t="s">
        <v>568</v>
      </c>
      <c r="B351" t="s">
        <v>190</v>
      </c>
    </row>
    <row r="352" spans="1:2">
      <c r="A352" t="s">
        <v>569</v>
      </c>
      <c r="B352" t="s">
        <v>190</v>
      </c>
    </row>
    <row r="353" spans="1:2">
      <c r="A353" t="s">
        <v>570</v>
      </c>
      <c r="B353" t="s">
        <v>190</v>
      </c>
    </row>
    <row r="354" spans="1:2">
      <c r="A354" t="s">
        <v>571</v>
      </c>
      <c r="B354" t="s">
        <v>190</v>
      </c>
    </row>
    <row r="355" spans="1:2">
      <c r="A355" t="s">
        <v>572</v>
      </c>
      <c r="B355" t="s">
        <v>190</v>
      </c>
    </row>
    <row r="356" spans="1:2">
      <c r="A356" t="s">
        <v>573</v>
      </c>
      <c r="B356" t="s">
        <v>190</v>
      </c>
    </row>
    <row r="357" spans="1:2">
      <c r="A357" t="s">
        <v>574</v>
      </c>
      <c r="B357" t="s">
        <v>190</v>
      </c>
    </row>
    <row r="358" spans="1:2">
      <c r="A358" t="s">
        <v>575</v>
      </c>
      <c r="B358" t="s">
        <v>190</v>
      </c>
    </row>
    <row r="359" spans="1:2">
      <c r="A359" t="s">
        <v>576</v>
      </c>
      <c r="B359" t="s">
        <v>190</v>
      </c>
    </row>
    <row r="360" spans="1:2">
      <c r="A360" t="s">
        <v>577</v>
      </c>
      <c r="B360" t="s">
        <v>190</v>
      </c>
    </row>
    <row r="361" spans="1:2">
      <c r="A361" t="s">
        <v>578</v>
      </c>
      <c r="B361" t="s">
        <v>190</v>
      </c>
    </row>
    <row r="362" spans="1:2">
      <c r="A362" t="s">
        <v>579</v>
      </c>
      <c r="B362" t="s">
        <v>190</v>
      </c>
    </row>
    <row r="363" spans="1:2">
      <c r="A363" t="s">
        <v>580</v>
      </c>
      <c r="B363" t="s">
        <v>190</v>
      </c>
    </row>
    <row r="364" spans="1:2">
      <c r="A364" t="s">
        <v>581</v>
      </c>
      <c r="B364" t="s">
        <v>191</v>
      </c>
    </row>
    <row r="365" spans="1:2">
      <c r="A365" t="s">
        <v>582</v>
      </c>
      <c r="B365" t="s">
        <v>191</v>
      </c>
    </row>
    <row r="366" spans="1:2">
      <c r="A366" t="s">
        <v>583</v>
      </c>
      <c r="B366" t="s">
        <v>191</v>
      </c>
    </row>
    <row r="367" spans="1:2">
      <c r="A367" t="s">
        <v>584</v>
      </c>
      <c r="B367" t="s">
        <v>191</v>
      </c>
    </row>
    <row r="368" spans="1:2">
      <c r="A368" t="s">
        <v>585</v>
      </c>
      <c r="B368" t="s">
        <v>191</v>
      </c>
    </row>
    <row r="369" spans="1:2">
      <c r="A369" t="s">
        <v>586</v>
      </c>
      <c r="B369" t="s">
        <v>191</v>
      </c>
    </row>
    <row r="370" spans="1:2">
      <c r="A370" t="s">
        <v>587</v>
      </c>
      <c r="B370" t="s">
        <v>191</v>
      </c>
    </row>
    <row r="371" spans="1:2">
      <c r="A371" t="s">
        <v>588</v>
      </c>
      <c r="B371" t="s">
        <v>191</v>
      </c>
    </row>
    <row r="372" spans="1:2">
      <c r="A372" t="s">
        <v>589</v>
      </c>
      <c r="B372" t="s">
        <v>191</v>
      </c>
    </row>
    <row r="373" spans="1:2">
      <c r="A373" t="s">
        <v>590</v>
      </c>
      <c r="B373" t="s">
        <v>191</v>
      </c>
    </row>
    <row r="374" spans="1:2">
      <c r="A374" t="s">
        <v>591</v>
      </c>
      <c r="B374" t="s">
        <v>191</v>
      </c>
    </row>
    <row r="375" spans="1:2">
      <c r="A375" t="s">
        <v>592</v>
      </c>
      <c r="B375" t="s">
        <v>191</v>
      </c>
    </row>
    <row r="376" spans="1:2">
      <c r="A376" t="s">
        <v>593</v>
      </c>
      <c r="B376" t="s">
        <v>191</v>
      </c>
    </row>
    <row r="377" spans="1:2">
      <c r="A377" t="s">
        <v>594</v>
      </c>
      <c r="B377" t="s">
        <v>191</v>
      </c>
    </row>
    <row r="378" spans="1:2">
      <c r="A378" t="s">
        <v>595</v>
      </c>
      <c r="B378" t="s">
        <v>191</v>
      </c>
    </row>
    <row r="379" spans="1:2">
      <c r="A379" t="s">
        <v>596</v>
      </c>
      <c r="B379" t="s">
        <v>191</v>
      </c>
    </row>
    <row r="380" spans="1:2">
      <c r="A380" t="s">
        <v>597</v>
      </c>
      <c r="B380" t="s">
        <v>191</v>
      </c>
    </row>
    <row r="381" spans="1:2">
      <c r="A381" t="s">
        <v>598</v>
      </c>
      <c r="B381" t="s">
        <v>191</v>
      </c>
    </row>
    <row r="382" spans="1:2">
      <c r="A382" t="s">
        <v>599</v>
      </c>
      <c r="B382" t="s">
        <v>191</v>
      </c>
    </row>
    <row r="383" spans="1:2">
      <c r="A383" t="s">
        <v>600</v>
      </c>
      <c r="B383" t="s">
        <v>191</v>
      </c>
    </row>
    <row r="384" spans="1:2">
      <c r="A384" t="s">
        <v>601</v>
      </c>
      <c r="B384" t="s">
        <v>191</v>
      </c>
    </row>
    <row r="385" spans="1:2">
      <c r="A385" t="s">
        <v>602</v>
      </c>
      <c r="B385" t="s">
        <v>191</v>
      </c>
    </row>
    <row r="386" spans="1:2">
      <c r="A386" t="s">
        <v>603</v>
      </c>
      <c r="B386" t="s">
        <v>191</v>
      </c>
    </row>
    <row r="387" spans="1:2">
      <c r="A387" t="s">
        <v>604</v>
      </c>
      <c r="B387" t="s">
        <v>191</v>
      </c>
    </row>
    <row r="388" spans="1:2">
      <c r="A388" t="s">
        <v>605</v>
      </c>
      <c r="B388" t="s">
        <v>191</v>
      </c>
    </row>
    <row r="389" spans="1:2">
      <c r="A389" t="s">
        <v>606</v>
      </c>
      <c r="B389" t="s">
        <v>191</v>
      </c>
    </row>
    <row r="390" spans="1:2">
      <c r="A390" t="s">
        <v>607</v>
      </c>
      <c r="B390" t="s">
        <v>191</v>
      </c>
    </row>
    <row r="391" spans="1:2">
      <c r="A391" t="s">
        <v>608</v>
      </c>
      <c r="B391" t="s">
        <v>191</v>
      </c>
    </row>
    <row r="392" spans="1:2">
      <c r="A392" t="s">
        <v>609</v>
      </c>
      <c r="B392" t="s">
        <v>191</v>
      </c>
    </row>
    <row r="393" spans="1:2">
      <c r="A393" t="s">
        <v>610</v>
      </c>
      <c r="B393" t="s">
        <v>191</v>
      </c>
    </row>
    <row r="394" spans="1:2">
      <c r="A394" t="s">
        <v>611</v>
      </c>
      <c r="B394" t="s">
        <v>191</v>
      </c>
    </row>
    <row r="395" spans="1:2">
      <c r="A395" t="s">
        <v>612</v>
      </c>
      <c r="B395" t="s">
        <v>191</v>
      </c>
    </row>
    <row r="396" spans="1:2">
      <c r="A396" t="s">
        <v>613</v>
      </c>
      <c r="B396" t="s">
        <v>191</v>
      </c>
    </row>
    <row r="397" spans="1:2">
      <c r="A397" t="s">
        <v>614</v>
      </c>
      <c r="B397" t="s">
        <v>191</v>
      </c>
    </row>
    <row r="398" spans="1:2">
      <c r="A398" t="s">
        <v>615</v>
      </c>
      <c r="B398" t="s">
        <v>191</v>
      </c>
    </row>
    <row r="399" spans="1:2">
      <c r="A399" t="s">
        <v>616</v>
      </c>
      <c r="B399" t="s">
        <v>191</v>
      </c>
    </row>
    <row r="400" spans="1:2">
      <c r="A400" t="s">
        <v>617</v>
      </c>
      <c r="B400" t="s">
        <v>191</v>
      </c>
    </row>
    <row r="401" spans="1:2">
      <c r="A401" t="s">
        <v>618</v>
      </c>
      <c r="B401" t="s">
        <v>191</v>
      </c>
    </row>
    <row r="402" spans="1:2">
      <c r="A402" t="s">
        <v>619</v>
      </c>
      <c r="B402" t="s">
        <v>191</v>
      </c>
    </row>
    <row r="403" spans="1:2">
      <c r="A403" t="s">
        <v>620</v>
      </c>
      <c r="B403" t="s">
        <v>191</v>
      </c>
    </row>
    <row r="404" spans="1:2">
      <c r="A404" t="s">
        <v>621</v>
      </c>
      <c r="B404" t="s">
        <v>191</v>
      </c>
    </row>
    <row r="405" spans="1:2">
      <c r="A405" t="s">
        <v>622</v>
      </c>
      <c r="B405" t="s">
        <v>191</v>
      </c>
    </row>
    <row r="406" spans="1:2">
      <c r="A406" t="s">
        <v>623</v>
      </c>
      <c r="B406" t="s">
        <v>192</v>
      </c>
    </row>
    <row r="407" spans="1:2">
      <c r="A407" t="s">
        <v>624</v>
      </c>
      <c r="B407" t="s">
        <v>192</v>
      </c>
    </row>
    <row r="408" spans="1:2">
      <c r="A408" t="s">
        <v>625</v>
      </c>
      <c r="B408" t="s">
        <v>192</v>
      </c>
    </row>
    <row r="409" spans="1:2">
      <c r="A409" t="s">
        <v>626</v>
      </c>
      <c r="B409" t="s">
        <v>192</v>
      </c>
    </row>
    <row r="410" spans="1:2">
      <c r="A410" t="s">
        <v>627</v>
      </c>
      <c r="B410" t="s">
        <v>192</v>
      </c>
    </row>
    <row r="411" spans="1:2">
      <c r="A411" t="s">
        <v>628</v>
      </c>
      <c r="B411" t="s">
        <v>192</v>
      </c>
    </row>
    <row r="412" spans="1:2">
      <c r="A412" t="s">
        <v>629</v>
      </c>
      <c r="B412" t="s">
        <v>192</v>
      </c>
    </row>
    <row r="413" spans="1:2">
      <c r="A413" t="s">
        <v>630</v>
      </c>
      <c r="B413" t="s">
        <v>192</v>
      </c>
    </row>
    <row r="414" spans="1:2">
      <c r="A414" t="s">
        <v>631</v>
      </c>
      <c r="B414" t="s">
        <v>192</v>
      </c>
    </row>
    <row r="415" spans="1:2">
      <c r="A415" t="s">
        <v>632</v>
      </c>
      <c r="B415" t="s">
        <v>192</v>
      </c>
    </row>
    <row r="416" spans="1:2">
      <c r="A416" t="s">
        <v>633</v>
      </c>
      <c r="B416" t="s">
        <v>192</v>
      </c>
    </row>
    <row r="417" spans="1:2">
      <c r="A417" t="s">
        <v>634</v>
      </c>
      <c r="B417" t="s">
        <v>192</v>
      </c>
    </row>
    <row r="418" spans="1:2">
      <c r="A418" t="s">
        <v>635</v>
      </c>
      <c r="B418" t="s">
        <v>192</v>
      </c>
    </row>
    <row r="419" spans="1:2">
      <c r="A419" t="s">
        <v>636</v>
      </c>
      <c r="B419" t="s">
        <v>192</v>
      </c>
    </row>
    <row r="420" spans="1:2">
      <c r="A420" t="s">
        <v>637</v>
      </c>
      <c r="B420" t="s">
        <v>192</v>
      </c>
    </row>
    <row r="421" spans="1:2">
      <c r="A421" t="s">
        <v>638</v>
      </c>
      <c r="B421" t="s">
        <v>192</v>
      </c>
    </row>
    <row r="422" spans="1:2">
      <c r="A422" t="s">
        <v>639</v>
      </c>
      <c r="B422" t="s">
        <v>192</v>
      </c>
    </row>
    <row r="423" spans="1:2">
      <c r="A423" t="s">
        <v>640</v>
      </c>
      <c r="B423" t="s">
        <v>192</v>
      </c>
    </row>
    <row r="424" spans="1:2">
      <c r="A424" t="s">
        <v>641</v>
      </c>
      <c r="B424" t="s">
        <v>192</v>
      </c>
    </row>
    <row r="425" spans="1:2">
      <c r="A425" t="s">
        <v>642</v>
      </c>
      <c r="B425" t="s">
        <v>192</v>
      </c>
    </row>
    <row r="426" spans="1:2">
      <c r="A426" t="s">
        <v>643</v>
      </c>
      <c r="B426" t="s">
        <v>192</v>
      </c>
    </row>
    <row r="427" spans="1:2">
      <c r="A427" t="s">
        <v>644</v>
      </c>
      <c r="B427" t="s">
        <v>192</v>
      </c>
    </row>
    <row r="428" spans="1:2">
      <c r="A428" t="s">
        <v>645</v>
      </c>
      <c r="B428" t="s">
        <v>192</v>
      </c>
    </row>
    <row r="429" spans="1:2">
      <c r="A429" t="s">
        <v>646</v>
      </c>
      <c r="B429" t="s">
        <v>192</v>
      </c>
    </row>
    <row r="430" spans="1:2">
      <c r="A430" t="s">
        <v>647</v>
      </c>
      <c r="B430" t="s">
        <v>192</v>
      </c>
    </row>
    <row r="431" spans="1:2">
      <c r="A431" t="s">
        <v>648</v>
      </c>
      <c r="B431" t="s">
        <v>193</v>
      </c>
    </row>
    <row r="432" spans="1:2">
      <c r="A432" t="s">
        <v>649</v>
      </c>
      <c r="B432" t="s">
        <v>193</v>
      </c>
    </row>
    <row r="433" spans="1:2">
      <c r="A433" t="s">
        <v>650</v>
      </c>
      <c r="B433" t="s">
        <v>193</v>
      </c>
    </row>
    <row r="434" spans="1:2">
      <c r="A434" t="s">
        <v>651</v>
      </c>
      <c r="B434" t="s">
        <v>193</v>
      </c>
    </row>
    <row r="435" spans="1:2">
      <c r="A435" t="s">
        <v>652</v>
      </c>
      <c r="B435" t="s">
        <v>193</v>
      </c>
    </row>
    <row r="436" spans="1:2">
      <c r="A436" t="s">
        <v>653</v>
      </c>
      <c r="B436" t="s">
        <v>193</v>
      </c>
    </row>
    <row r="437" spans="1:2">
      <c r="A437" t="s">
        <v>654</v>
      </c>
      <c r="B437" t="s">
        <v>193</v>
      </c>
    </row>
    <row r="438" spans="1:2">
      <c r="A438" t="s">
        <v>655</v>
      </c>
      <c r="B438" t="s">
        <v>193</v>
      </c>
    </row>
    <row r="439" spans="1:2">
      <c r="A439" t="s">
        <v>656</v>
      </c>
      <c r="B439" t="s">
        <v>193</v>
      </c>
    </row>
    <row r="440" spans="1:2">
      <c r="A440" t="s">
        <v>657</v>
      </c>
      <c r="B440" t="s">
        <v>193</v>
      </c>
    </row>
    <row r="441" spans="1:2">
      <c r="A441" t="s">
        <v>658</v>
      </c>
      <c r="B441" t="s">
        <v>193</v>
      </c>
    </row>
    <row r="442" spans="1:2">
      <c r="A442" t="s">
        <v>659</v>
      </c>
      <c r="B442" t="s">
        <v>193</v>
      </c>
    </row>
    <row r="443" spans="1:2">
      <c r="A443" t="s">
        <v>660</v>
      </c>
      <c r="B443" t="s">
        <v>193</v>
      </c>
    </row>
    <row r="444" spans="1:2">
      <c r="A444" t="s">
        <v>661</v>
      </c>
      <c r="B444" t="s">
        <v>193</v>
      </c>
    </row>
    <row r="445" spans="1:2">
      <c r="A445" t="s">
        <v>662</v>
      </c>
      <c r="B445" t="s">
        <v>193</v>
      </c>
    </row>
    <row r="446" spans="1:2">
      <c r="A446" t="s">
        <v>663</v>
      </c>
      <c r="B446" t="s">
        <v>193</v>
      </c>
    </row>
    <row r="447" spans="1:2">
      <c r="A447" t="s">
        <v>664</v>
      </c>
      <c r="B447" t="s">
        <v>193</v>
      </c>
    </row>
    <row r="448" spans="1:2">
      <c r="A448" t="s">
        <v>665</v>
      </c>
      <c r="B448" t="s">
        <v>193</v>
      </c>
    </row>
    <row r="449" spans="1:2">
      <c r="A449" t="s">
        <v>666</v>
      </c>
      <c r="B449" t="s">
        <v>193</v>
      </c>
    </row>
    <row r="450" spans="1:2">
      <c r="A450" t="s">
        <v>667</v>
      </c>
      <c r="B450" t="s">
        <v>193</v>
      </c>
    </row>
    <row r="451" spans="1:2">
      <c r="A451" t="s">
        <v>668</v>
      </c>
      <c r="B451" t="s">
        <v>193</v>
      </c>
    </row>
    <row r="452" spans="1:2">
      <c r="A452" t="s">
        <v>669</v>
      </c>
      <c r="B452" t="s">
        <v>193</v>
      </c>
    </row>
    <row r="453" spans="1:2">
      <c r="A453" t="s">
        <v>670</v>
      </c>
      <c r="B453" t="s">
        <v>193</v>
      </c>
    </row>
    <row r="454" spans="1:2">
      <c r="A454" t="s">
        <v>671</v>
      </c>
      <c r="B454" t="s">
        <v>193</v>
      </c>
    </row>
    <row r="455" spans="1:2">
      <c r="A455" t="s">
        <v>672</v>
      </c>
      <c r="B455" t="s">
        <v>193</v>
      </c>
    </row>
    <row r="456" spans="1:2">
      <c r="A456" t="s">
        <v>673</v>
      </c>
      <c r="B456" t="s">
        <v>193</v>
      </c>
    </row>
    <row r="457" spans="1:2">
      <c r="A457" t="s">
        <v>674</v>
      </c>
      <c r="B457" t="s">
        <v>193</v>
      </c>
    </row>
    <row r="458" spans="1:2">
      <c r="A458" t="s">
        <v>675</v>
      </c>
      <c r="B458" t="s">
        <v>193</v>
      </c>
    </row>
    <row r="459" spans="1:2">
      <c r="A459" t="s">
        <v>676</v>
      </c>
      <c r="B459" t="s">
        <v>193</v>
      </c>
    </row>
    <row r="460" spans="1:2">
      <c r="A460" t="s">
        <v>677</v>
      </c>
      <c r="B460" t="s">
        <v>193</v>
      </c>
    </row>
    <row r="461" spans="1:2">
      <c r="A461" t="s">
        <v>678</v>
      </c>
      <c r="B461" t="s">
        <v>194</v>
      </c>
    </row>
    <row r="462" spans="1:2">
      <c r="A462" t="s">
        <v>679</v>
      </c>
      <c r="B462" t="s">
        <v>194</v>
      </c>
    </row>
    <row r="463" spans="1:2">
      <c r="A463" t="s">
        <v>680</v>
      </c>
      <c r="B463" t="s">
        <v>194</v>
      </c>
    </row>
    <row r="464" spans="1:2">
      <c r="A464" t="s">
        <v>681</v>
      </c>
      <c r="B464" t="s">
        <v>194</v>
      </c>
    </row>
    <row r="465" spans="1:2">
      <c r="A465" t="s">
        <v>682</v>
      </c>
      <c r="B465" t="s">
        <v>194</v>
      </c>
    </row>
    <row r="466" spans="1:2">
      <c r="A466" t="s">
        <v>683</v>
      </c>
      <c r="B466" t="s">
        <v>194</v>
      </c>
    </row>
    <row r="467" spans="1:2">
      <c r="A467" t="s">
        <v>684</v>
      </c>
      <c r="B467" t="s">
        <v>194</v>
      </c>
    </row>
    <row r="468" spans="1:2">
      <c r="A468" t="s">
        <v>685</v>
      </c>
      <c r="B468" t="s">
        <v>194</v>
      </c>
    </row>
    <row r="469" spans="1:2">
      <c r="A469" t="s">
        <v>686</v>
      </c>
      <c r="B469" t="s">
        <v>194</v>
      </c>
    </row>
    <row r="470" spans="1:2">
      <c r="A470" t="s">
        <v>687</v>
      </c>
      <c r="B470" t="s">
        <v>194</v>
      </c>
    </row>
    <row r="471" spans="1:2">
      <c r="A471" t="s">
        <v>688</v>
      </c>
      <c r="B471" t="s">
        <v>194</v>
      </c>
    </row>
    <row r="472" spans="1:2">
      <c r="A472" t="s">
        <v>689</v>
      </c>
      <c r="B472" t="s">
        <v>194</v>
      </c>
    </row>
    <row r="473" spans="1:2">
      <c r="A473" t="s">
        <v>690</v>
      </c>
      <c r="B473" t="s">
        <v>194</v>
      </c>
    </row>
    <row r="474" spans="1:2">
      <c r="A474" t="s">
        <v>691</v>
      </c>
      <c r="B474" t="s">
        <v>194</v>
      </c>
    </row>
    <row r="475" spans="1:2">
      <c r="A475" t="s">
        <v>692</v>
      </c>
      <c r="B475" t="s">
        <v>194</v>
      </c>
    </row>
    <row r="476" spans="1:2">
      <c r="A476" t="s">
        <v>693</v>
      </c>
      <c r="B476" t="s">
        <v>194</v>
      </c>
    </row>
    <row r="477" spans="1:2">
      <c r="A477" t="s">
        <v>694</v>
      </c>
      <c r="B477" t="s">
        <v>194</v>
      </c>
    </row>
    <row r="478" spans="1:2">
      <c r="A478" t="s">
        <v>695</v>
      </c>
      <c r="B478" t="s">
        <v>194</v>
      </c>
    </row>
    <row r="479" spans="1:2">
      <c r="A479" t="s">
        <v>696</v>
      </c>
      <c r="B479" t="s">
        <v>194</v>
      </c>
    </row>
    <row r="480" spans="1:2">
      <c r="A480" t="s">
        <v>697</v>
      </c>
      <c r="B480" t="s">
        <v>194</v>
      </c>
    </row>
    <row r="481" spans="1:2">
      <c r="A481" t="s">
        <v>698</v>
      </c>
      <c r="B481" t="s">
        <v>194</v>
      </c>
    </row>
    <row r="482" spans="1:2">
      <c r="A482" t="s">
        <v>699</v>
      </c>
      <c r="B482" t="s">
        <v>194</v>
      </c>
    </row>
    <row r="483" spans="1:2">
      <c r="A483" t="s">
        <v>700</v>
      </c>
      <c r="B483" t="s">
        <v>194</v>
      </c>
    </row>
    <row r="484" spans="1:2">
      <c r="A484" t="s">
        <v>701</v>
      </c>
      <c r="B484" t="s">
        <v>194</v>
      </c>
    </row>
    <row r="485" spans="1:2">
      <c r="A485" t="s">
        <v>702</v>
      </c>
      <c r="B485" t="s">
        <v>194</v>
      </c>
    </row>
    <row r="486" spans="1:2">
      <c r="A486" t="s">
        <v>703</v>
      </c>
      <c r="B486" t="s">
        <v>194</v>
      </c>
    </row>
    <row r="487" spans="1:2">
      <c r="A487" t="s">
        <v>704</v>
      </c>
      <c r="B487" t="s">
        <v>194</v>
      </c>
    </row>
    <row r="488" spans="1:2">
      <c r="A488" t="s">
        <v>705</v>
      </c>
      <c r="B488" t="s">
        <v>194</v>
      </c>
    </row>
    <row r="489" spans="1:2">
      <c r="A489" t="s">
        <v>706</v>
      </c>
      <c r="B489" t="s">
        <v>194</v>
      </c>
    </row>
    <row r="490" spans="1:2">
      <c r="A490" t="s">
        <v>707</v>
      </c>
      <c r="B490" t="s">
        <v>194</v>
      </c>
    </row>
    <row r="491" spans="1:2">
      <c r="A491" t="s">
        <v>708</v>
      </c>
      <c r="B491" t="s">
        <v>194</v>
      </c>
    </row>
    <row r="492" spans="1:2">
      <c r="A492" t="s">
        <v>709</v>
      </c>
      <c r="B492" t="s">
        <v>194</v>
      </c>
    </row>
    <row r="493" spans="1:2">
      <c r="A493" t="s">
        <v>710</v>
      </c>
      <c r="B493" t="s">
        <v>194</v>
      </c>
    </row>
    <row r="494" spans="1:2">
      <c r="A494" t="s">
        <v>711</v>
      </c>
      <c r="B494" t="s">
        <v>194</v>
      </c>
    </row>
    <row r="495" spans="1:2">
      <c r="A495" t="s">
        <v>712</v>
      </c>
      <c r="B495" t="s">
        <v>194</v>
      </c>
    </row>
    <row r="496" spans="1:2">
      <c r="A496" t="s">
        <v>713</v>
      </c>
      <c r="B496" t="s">
        <v>194</v>
      </c>
    </row>
    <row r="497" spans="1:2">
      <c r="A497" t="s">
        <v>714</v>
      </c>
      <c r="B497" t="s">
        <v>194</v>
      </c>
    </row>
    <row r="498" spans="1:2">
      <c r="A498" t="s">
        <v>715</v>
      </c>
      <c r="B498" t="s">
        <v>194</v>
      </c>
    </row>
    <row r="499" spans="1:2">
      <c r="A499" t="s">
        <v>716</v>
      </c>
      <c r="B499" t="s">
        <v>194</v>
      </c>
    </row>
    <row r="500" spans="1:2">
      <c r="A500" t="s">
        <v>717</v>
      </c>
      <c r="B500" t="s">
        <v>194</v>
      </c>
    </row>
    <row r="501" spans="1:2">
      <c r="A501" t="s">
        <v>718</v>
      </c>
      <c r="B501" t="s">
        <v>194</v>
      </c>
    </row>
    <row r="502" spans="1:2">
      <c r="A502" t="s">
        <v>719</v>
      </c>
      <c r="B502" t="s">
        <v>194</v>
      </c>
    </row>
    <row r="503" spans="1:2">
      <c r="A503" t="s">
        <v>720</v>
      </c>
      <c r="B503" t="s">
        <v>194</v>
      </c>
    </row>
    <row r="504" spans="1:2">
      <c r="A504" t="s">
        <v>721</v>
      </c>
      <c r="B504" t="s">
        <v>194</v>
      </c>
    </row>
    <row r="505" spans="1:2">
      <c r="A505" t="s">
        <v>722</v>
      </c>
      <c r="B505" t="s">
        <v>194</v>
      </c>
    </row>
    <row r="506" spans="1:2">
      <c r="A506" t="s">
        <v>723</v>
      </c>
      <c r="B506" t="s">
        <v>194</v>
      </c>
    </row>
    <row r="507" spans="1:2">
      <c r="A507" t="s">
        <v>724</v>
      </c>
      <c r="B507" t="s">
        <v>194</v>
      </c>
    </row>
    <row r="508" spans="1:2">
      <c r="A508" t="s">
        <v>725</v>
      </c>
      <c r="B508" t="s">
        <v>194</v>
      </c>
    </row>
    <row r="509" spans="1:2">
      <c r="A509" t="s">
        <v>726</v>
      </c>
      <c r="B509" t="s">
        <v>194</v>
      </c>
    </row>
    <row r="510" spans="1:2">
      <c r="A510" t="s">
        <v>727</v>
      </c>
      <c r="B510" t="s">
        <v>194</v>
      </c>
    </row>
    <row r="511" spans="1:2">
      <c r="A511" t="s">
        <v>728</v>
      </c>
      <c r="B511" t="s">
        <v>194</v>
      </c>
    </row>
    <row r="512" spans="1:2">
      <c r="A512" t="s">
        <v>729</v>
      </c>
      <c r="B512" t="s">
        <v>194</v>
      </c>
    </row>
    <row r="513" spans="1:2">
      <c r="A513" t="s">
        <v>730</v>
      </c>
      <c r="B513" t="s">
        <v>194</v>
      </c>
    </row>
    <row r="514" spans="1:2">
      <c r="A514" t="s">
        <v>731</v>
      </c>
      <c r="B514" t="s">
        <v>194</v>
      </c>
    </row>
    <row r="515" spans="1:2">
      <c r="A515" t="s">
        <v>732</v>
      </c>
      <c r="B515" t="s">
        <v>194</v>
      </c>
    </row>
    <row r="516" spans="1:2">
      <c r="A516" t="s">
        <v>733</v>
      </c>
      <c r="B516" t="s">
        <v>194</v>
      </c>
    </row>
    <row r="517" spans="1:2">
      <c r="A517" t="s">
        <v>734</v>
      </c>
      <c r="B517" t="s">
        <v>194</v>
      </c>
    </row>
    <row r="518" spans="1:2">
      <c r="A518" t="s">
        <v>735</v>
      </c>
      <c r="B518" t="s">
        <v>194</v>
      </c>
    </row>
    <row r="519" spans="1:2">
      <c r="A519" t="s">
        <v>736</v>
      </c>
      <c r="B519" t="s">
        <v>194</v>
      </c>
    </row>
    <row r="520" spans="1:2">
      <c r="A520" t="s">
        <v>737</v>
      </c>
      <c r="B520" t="s">
        <v>194</v>
      </c>
    </row>
    <row r="521" spans="1:2">
      <c r="A521" t="s">
        <v>738</v>
      </c>
      <c r="B521" t="s">
        <v>194</v>
      </c>
    </row>
    <row r="522" spans="1:2">
      <c r="A522" t="s">
        <v>739</v>
      </c>
      <c r="B522" t="s">
        <v>194</v>
      </c>
    </row>
    <row r="523" spans="1:2">
      <c r="A523" t="s">
        <v>740</v>
      </c>
      <c r="B523" t="s">
        <v>194</v>
      </c>
    </row>
    <row r="524" spans="1:2">
      <c r="A524" t="s">
        <v>741</v>
      </c>
      <c r="B524" t="s">
        <v>194</v>
      </c>
    </row>
    <row r="525" spans="1:2">
      <c r="A525" t="s">
        <v>742</v>
      </c>
      <c r="B525" t="s">
        <v>194</v>
      </c>
    </row>
    <row r="526" spans="1:2">
      <c r="A526" t="s">
        <v>743</v>
      </c>
      <c r="B526" t="s">
        <v>194</v>
      </c>
    </row>
    <row r="527" spans="1:2">
      <c r="A527" t="s">
        <v>744</v>
      </c>
      <c r="B527" t="s">
        <v>194</v>
      </c>
    </row>
    <row r="528" spans="1:2">
      <c r="A528" t="s">
        <v>745</v>
      </c>
      <c r="B528" t="s">
        <v>194</v>
      </c>
    </row>
    <row r="529" spans="1:2">
      <c r="A529" t="s">
        <v>746</v>
      </c>
      <c r="B529" t="s">
        <v>194</v>
      </c>
    </row>
    <row r="530" spans="1:2">
      <c r="A530" t="s">
        <v>747</v>
      </c>
      <c r="B530" t="s">
        <v>194</v>
      </c>
    </row>
    <row r="531" spans="1:2">
      <c r="A531" t="s">
        <v>748</v>
      </c>
      <c r="B531" t="s">
        <v>194</v>
      </c>
    </row>
    <row r="532" spans="1:2">
      <c r="A532" t="s">
        <v>749</v>
      </c>
      <c r="B532" t="s">
        <v>194</v>
      </c>
    </row>
    <row r="533" spans="1:2">
      <c r="A533" t="s">
        <v>750</v>
      </c>
      <c r="B533" t="s">
        <v>194</v>
      </c>
    </row>
    <row r="534" spans="1:2">
      <c r="A534" t="s">
        <v>751</v>
      </c>
      <c r="B534" t="s">
        <v>194</v>
      </c>
    </row>
    <row r="535" spans="1:2">
      <c r="A535" t="s">
        <v>752</v>
      </c>
      <c r="B535" t="s">
        <v>194</v>
      </c>
    </row>
    <row r="536" spans="1:2">
      <c r="A536" t="s">
        <v>753</v>
      </c>
      <c r="B536" t="s">
        <v>194</v>
      </c>
    </row>
    <row r="537" spans="1:2">
      <c r="A537" t="s">
        <v>754</v>
      </c>
      <c r="B537" t="s">
        <v>194</v>
      </c>
    </row>
    <row r="538" spans="1:2">
      <c r="A538" t="s">
        <v>755</v>
      </c>
      <c r="B538" t="s">
        <v>194</v>
      </c>
    </row>
    <row r="539" spans="1:2">
      <c r="A539" t="s">
        <v>756</v>
      </c>
      <c r="B539" t="s">
        <v>194</v>
      </c>
    </row>
    <row r="540" spans="1:2">
      <c r="A540" t="s">
        <v>757</v>
      </c>
      <c r="B540" t="s">
        <v>194</v>
      </c>
    </row>
    <row r="541" spans="1:2">
      <c r="A541" t="s">
        <v>758</v>
      </c>
      <c r="B541" t="s">
        <v>194</v>
      </c>
    </row>
    <row r="542" spans="1:2">
      <c r="A542" t="s">
        <v>759</v>
      </c>
      <c r="B542" t="s">
        <v>194</v>
      </c>
    </row>
    <row r="543" spans="1:2">
      <c r="A543" t="s">
        <v>760</v>
      </c>
      <c r="B543" t="s">
        <v>194</v>
      </c>
    </row>
    <row r="544" spans="1:2">
      <c r="A544" t="s">
        <v>761</v>
      </c>
      <c r="B544" t="s">
        <v>194</v>
      </c>
    </row>
    <row r="545" spans="1:2">
      <c r="A545" t="s">
        <v>762</v>
      </c>
      <c r="B545" t="s">
        <v>194</v>
      </c>
    </row>
    <row r="546" spans="1:2">
      <c r="A546" t="s">
        <v>763</v>
      </c>
      <c r="B546" t="s">
        <v>194</v>
      </c>
    </row>
    <row r="547" spans="1:2">
      <c r="A547" t="s">
        <v>764</v>
      </c>
      <c r="B547" t="s">
        <v>194</v>
      </c>
    </row>
    <row r="548" spans="1:2">
      <c r="A548" t="s">
        <v>765</v>
      </c>
      <c r="B548" t="s">
        <v>194</v>
      </c>
    </row>
    <row r="549" spans="1:2">
      <c r="A549" t="s">
        <v>766</v>
      </c>
      <c r="B549" t="s">
        <v>194</v>
      </c>
    </row>
    <row r="550" spans="1:2">
      <c r="A550" t="s">
        <v>767</v>
      </c>
      <c r="B550" t="s">
        <v>194</v>
      </c>
    </row>
    <row r="551" spans="1:2">
      <c r="A551" t="s">
        <v>768</v>
      </c>
      <c r="B551" t="s">
        <v>194</v>
      </c>
    </row>
    <row r="552" spans="1:2">
      <c r="A552" t="s">
        <v>769</v>
      </c>
      <c r="B552" t="s">
        <v>194</v>
      </c>
    </row>
    <row r="553" spans="1:2">
      <c r="A553" t="s">
        <v>770</v>
      </c>
      <c r="B553" t="s">
        <v>194</v>
      </c>
    </row>
    <row r="554" spans="1:2">
      <c r="A554" t="s">
        <v>771</v>
      </c>
      <c r="B554" t="s">
        <v>194</v>
      </c>
    </row>
    <row r="555" spans="1:2">
      <c r="A555" t="s">
        <v>772</v>
      </c>
      <c r="B555" t="s">
        <v>194</v>
      </c>
    </row>
    <row r="556" spans="1:2">
      <c r="A556" t="s">
        <v>773</v>
      </c>
      <c r="B556" t="s">
        <v>194</v>
      </c>
    </row>
    <row r="557" spans="1:2">
      <c r="A557" t="s">
        <v>774</v>
      </c>
      <c r="B557" t="s">
        <v>194</v>
      </c>
    </row>
    <row r="558" spans="1:2">
      <c r="A558" t="s">
        <v>775</v>
      </c>
      <c r="B558" t="s">
        <v>194</v>
      </c>
    </row>
    <row r="559" spans="1:2">
      <c r="A559" t="s">
        <v>776</v>
      </c>
      <c r="B559" t="s">
        <v>194</v>
      </c>
    </row>
    <row r="560" spans="1:2">
      <c r="A560" t="s">
        <v>777</v>
      </c>
      <c r="B560" t="s">
        <v>194</v>
      </c>
    </row>
    <row r="561" spans="1:2">
      <c r="A561" t="s">
        <v>778</v>
      </c>
      <c r="B561" t="s">
        <v>194</v>
      </c>
    </row>
    <row r="562" spans="1:2">
      <c r="A562" t="s">
        <v>779</v>
      </c>
      <c r="B562" t="s">
        <v>194</v>
      </c>
    </row>
    <row r="563" spans="1:2">
      <c r="A563" t="s">
        <v>780</v>
      </c>
      <c r="B563" t="s">
        <v>194</v>
      </c>
    </row>
    <row r="564" spans="1:2">
      <c r="A564" t="s">
        <v>781</v>
      </c>
      <c r="B564" t="s">
        <v>194</v>
      </c>
    </row>
    <row r="565" spans="1:2">
      <c r="A565" t="s">
        <v>782</v>
      </c>
      <c r="B565" t="s">
        <v>194</v>
      </c>
    </row>
    <row r="566" spans="1:2">
      <c r="A566" t="s">
        <v>783</v>
      </c>
      <c r="B566" t="s">
        <v>194</v>
      </c>
    </row>
    <row r="567" spans="1:2">
      <c r="A567" t="s">
        <v>784</v>
      </c>
      <c r="B567" t="s">
        <v>194</v>
      </c>
    </row>
    <row r="568" spans="1:2">
      <c r="A568" t="s">
        <v>785</v>
      </c>
      <c r="B568" t="s">
        <v>194</v>
      </c>
    </row>
    <row r="569" spans="1:2">
      <c r="A569" t="s">
        <v>786</v>
      </c>
      <c r="B569" t="s">
        <v>194</v>
      </c>
    </row>
    <row r="570" spans="1:2">
      <c r="A570" t="s">
        <v>787</v>
      </c>
      <c r="B570" t="s">
        <v>194</v>
      </c>
    </row>
    <row r="571" spans="1:2">
      <c r="A571" t="s">
        <v>788</v>
      </c>
      <c r="B571" t="s">
        <v>194</v>
      </c>
    </row>
    <row r="572" spans="1:2">
      <c r="A572" t="s">
        <v>789</v>
      </c>
      <c r="B572" t="s">
        <v>194</v>
      </c>
    </row>
    <row r="573" spans="1:2">
      <c r="A573" t="s">
        <v>790</v>
      </c>
      <c r="B573" t="s">
        <v>194</v>
      </c>
    </row>
    <row r="574" spans="1:2">
      <c r="A574" t="s">
        <v>791</v>
      </c>
      <c r="B574" t="s">
        <v>194</v>
      </c>
    </row>
    <row r="575" spans="1:2">
      <c r="A575" t="s">
        <v>792</v>
      </c>
      <c r="B575" t="s">
        <v>194</v>
      </c>
    </row>
    <row r="576" spans="1:2">
      <c r="A576" t="s">
        <v>793</v>
      </c>
      <c r="B576" t="s">
        <v>194</v>
      </c>
    </row>
    <row r="577" spans="1:2">
      <c r="A577" t="s">
        <v>794</v>
      </c>
      <c r="B577" t="s">
        <v>195</v>
      </c>
    </row>
    <row r="578" spans="1:2">
      <c r="A578" t="s">
        <v>795</v>
      </c>
      <c r="B578" t="s">
        <v>195</v>
      </c>
    </row>
    <row r="579" spans="1:2">
      <c r="A579" t="s">
        <v>796</v>
      </c>
      <c r="B579" t="s">
        <v>195</v>
      </c>
    </row>
    <row r="580" spans="1:2">
      <c r="A580" t="s">
        <v>797</v>
      </c>
      <c r="B580" t="s">
        <v>195</v>
      </c>
    </row>
    <row r="581" spans="1:2">
      <c r="A581" t="s">
        <v>798</v>
      </c>
      <c r="B581" t="s">
        <v>195</v>
      </c>
    </row>
    <row r="582" spans="1:2">
      <c r="A582" t="s">
        <v>799</v>
      </c>
      <c r="B582" t="s">
        <v>195</v>
      </c>
    </row>
    <row r="583" spans="1:2">
      <c r="A583" t="s">
        <v>800</v>
      </c>
      <c r="B583" t="s">
        <v>195</v>
      </c>
    </row>
    <row r="584" spans="1:2">
      <c r="A584" t="s">
        <v>801</v>
      </c>
      <c r="B584" t="s">
        <v>195</v>
      </c>
    </row>
    <row r="585" spans="1:2">
      <c r="A585" t="s">
        <v>802</v>
      </c>
      <c r="B585" t="s">
        <v>195</v>
      </c>
    </row>
    <row r="586" spans="1:2">
      <c r="A586" t="s">
        <v>803</v>
      </c>
      <c r="B586" t="s">
        <v>195</v>
      </c>
    </row>
    <row r="587" spans="1:2">
      <c r="A587" t="s">
        <v>804</v>
      </c>
      <c r="B587" t="s">
        <v>195</v>
      </c>
    </row>
    <row r="588" spans="1:2">
      <c r="A588" t="s">
        <v>805</v>
      </c>
      <c r="B588" t="s">
        <v>195</v>
      </c>
    </row>
    <row r="589" spans="1:2">
      <c r="A589" t="s">
        <v>806</v>
      </c>
      <c r="B589" t="s">
        <v>195</v>
      </c>
    </row>
    <row r="590" spans="1:2">
      <c r="A590" t="s">
        <v>807</v>
      </c>
      <c r="B590" t="s">
        <v>195</v>
      </c>
    </row>
    <row r="591" spans="1:2">
      <c r="A591" t="s">
        <v>808</v>
      </c>
      <c r="B591" t="s">
        <v>195</v>
      </c>
    </row>
    <row r="592" spans="1:2">
      <c r="A592" t="s">
        <v>809</v>
      </c>
      <c r="B592" t="s">
        <v>195</v>
      </c>
    </row>
    <row r="593" spans="1:2">
      <c r="A593" t="s">
        <v>810</v>
      </c>
      <c r="B593" t="s">
        <v>195</v>
      </c>
    </row>
    <row r="594" spans="1:2">
      <c r="A594" t="s">
        <v>811</v>
      </c>
      <c r="B594" t="s">
        <v>195</v>
      </c>
    </row>
    <row r="595" spans="1:2">
      <c r="A595" t="s">
        <v>812</v>
      </c>
      <c r="B595" t="s">
        <v>195</v>
      </c>
    </row>
    <row r="596" spans="1:2">
      <c r="A596" t="s">
        <v>813</v>
      </c>
      <c r="B596" t="s">
        <v>195</v>
      </c>
    </row>
    <row r="597" spans="1:2">
      <c r="A597" t="s">
        <v>814</v>
      </c>
      <c r="B597" t="s">
        <v>195</v>
      </c>
    </row>
    <row r="598" spans="1:2">
      <c r="A598" t="s">
        <v>815</v>
      </c>
      <c r="B598" t="s">
        <v>195</v>
      </c>
    </row>
    <row r="599" spans="1:2">
      <c r="A599" t="s">
        <v>816</v>
      </c>
      <c r="B599" t="s">
        <v>195</v>
      </c>
    </row>
    <row r="600" spans="1:2">
      <c r="A600" t="s">
        <v>817</v>
      </c>
      <c r="B600" t="s">
        <v>195</v>
      </c>
    </row>
    <row r="601" spans="1:2">
      <c r="A601" t="s">
        <v>818</v>
      </c>
      <c r="B601" t="s">
        <v>195</v>
      </c>
    </row>
    <row r="602" spans="1:2">
      <c r="A602" t="s">
        <v>819</v>
      </c>
      <c r="B602" t="s">
        <v>195</v>
      </c>
    </row>
    <row r="603" spans="1:2">
      <c r="A603" t="s">
        <v>820</v>
      </c>
      <c r="B603" t="s">
        <v>195</v>
      </c>
    </row>
    <row r="604" spans="1:2">
      <c r="A604" t="s">
        <v>821</v>
      </c>
      <c r="B604" t="s">
        <v>195</v>
      </c>
    </row>
    <row r="605" spans="1:2">
      <c r="A605" t="s">
        <v>822</v>
      </c>
      <c r="B605" t="s">
        <v>195</v>
      </c>
    </row>
    <row r="606" spans="1:2">
      <c r="A606" t="s">
        <v>823</v>
      </c>
      <c r="B606" t="s">
        <v>195</v>
      </c>
    </row>
    <row r="607" spans="1:2">
      <c r="A607" t="s">
        <v>824</v>
      </c>
      <c r="B607" t="s">
        <v>196</v>
      </c>
    </row>
    <row r="608" spans="1:2">
      <c r="A608" t="s">
        <v>825</v>
      </c>
      <c r="B608" t="s">
        <v>196</v>
      </c>
    </row>
    <row r="609" spans="1:2">
      <c r="A609" t="s">
        <v>826</v>
      </c>
      <c r="B609" t="s">
        <v>196</v>
      </c>
    </row>
    <row r="610" spans="1:2">
      <c r="A610" t="s">
        <v>827</v>
      </c>
      <c r="B610" t="s">
        <v>196</v>
      </c>
    </row>
    <row r="611" spans="1:2">
      <c r="A611" t="s">
        <v>828</v>
      </c>
      <c r="B611" t="s">
        <v>196</v>
      </c>
    </row>
    <row r="612" spans="1:2">
      <c r="A612" t="s">
        <v>829</v>
      </c>
      <c r="B612" t="s">
        <v>196</v>
      </c>
    </row>
    <row r="613" spans="1:2">
      <c r="A613" t="s">
        <v>830</v>
      </c>
      <c r="B613" t="s">
        <v>196</v>
      </c>
    </row>
    <row r="614" spans="1:2">
      <c r="A614" t="s">
        <v>831</v>
      </c>
      <c r="B614" t="s">
        <v>196</v>
      </c>
    </row>
    <row r="615" spans="1:2">
      <c r="A615" t="s">
        <v>832</v>
      </c>
      <c r="B615" t="s">
        <v>196</v>
      </c>
    </row>
    <row r="616" spans="1:2">
      <c r="A616" t="s">
        <v>833</v>
      </c>
      <c r="B616" t="s">
        <v>196</v>
      </c>
    </row>
    <row r="617" spans="1:2">
      <c r="A617" t="s">
        <v>834</v>
      </c>
      <c r="B617" t="s">
        <v>196</v>
      </c>
    </row>
    <row r="618" spans="1:2">
      <c r="A618" t="s">
        <v>835</v>
      </c>
      <c r="B618" t="s">
        <v>196</v>
      </c>
    </row>
    <row r="619" spans="1:2">
      <c r="A619" t="s">
        <v>836</v>
      </c>
      <c r="B619" t="s">
        <v>196</v>
      </c>
    </row>
    <row r="620" spans="1:2">
      <c r="A620" t="s">
        <v>837</v>
      </c>
      <c r="B620" t="s">
        <v>196</v>
      </c>
    </row>
    <row r="621" spans="1:2">
      <c r="A621" t="s">
        <v>838</v>
      </c>
      <c r="B621" t="s">
        <v>196</v>
      </c>
    </row>
    <row r="622" spans="1:2">
      <c r="A622" t="s">
        <v>839</v>
      </c>
      <c r="B622" t="s">
        <v>196</v>
      </c>
    </row>
    <row r="623" spans="1:2">
      <c r="A623" t="s">
        <v>840</v>
      </c>
      <c r="B623" t="s">
        <v>196</v>
      </c>
    </row>
    <row r="624" spans="1:2">
      <c r="A624" t="s">
        <v>841</v>
      </c>
      <c r="B624" t="s">
        <v>196</v>
      </c>
    </row>
    <row r="625" spans="1:2">
      <c r="A625" t="s">
        <v>842</v>
      </c>
      <c r="B625" t="s">
        <v>196</v>
      </c>
    </row>
    <row r="626" spans="1:2">
      <c r="A626" t="s">
        <v>843</v>
      </c>
      <c r="B626" t="s">
        <v>196</v>
      </c>
    </row>
    <row r="627" spans="1:2">
      <c r="A627" t="s">
        <v>844</v>
      </c>
      <c r="B627" t="s">
        <v>196</v>
      </c>
    </row>
    <row r="628" spans="1:2">
      <c r="A628" t="s">
        <v>845</v>
      </c>
      <c r="B628" t="s">
        <v>196</v>
      </c>
    </row>
    <row r="629" spans="1:2">
      <c r="A629" t="s">
        <v>846</v>
      </c>
      <c r="B629" t="s">
        <v>196</v>
      </c>
    </row>
    <row r="630" spans="1:2">
      <c r="A630" t="s">
        <v>847</v>
      </c>
      <c r="B630" t="s">
        <v>196</v>
      </c>
    </row>
    <row r="631" spans="1:2">
      <c r="A631" t="s">
        <v>848</v>
      </c>
      <c r="B631" t="s">
        <v>196</v>
      </c>
    </row>
    <row r="632" spans="1:2">
      <c r="A632" t="s">
        <v>849</v>
      </c>
      <c r="B632" t="s">
        <v>196</v>
      </c>
    </row>
    <row r="633" spans="1:2">
      <c r="A633" t="s">
        <v>850</v>
      </c>
      <c r="B633" t="s">
        <v>196</v>
      </c>
    </row>
    <row r="634" spans="1:2">
      <c r="A634" t="s">
        <v>851</v>
      </c>
      <c r="B634" t="s">
        <v>196</v>
      </c>
    </row>
    <row r="635" spans="1:2">
      <c r="A635" t="s">
        <v>852</v>
      </c>
      <c r="B635" t="s">
        <v>196</v>
      </c>
    </row>
    <row r="636" spans="1:2">
      <c r="A636" t="s">
        <v>853</v>
      </c>
      <c r="B636" t="s">
        <v>196</v>
      </c>
    </row>
    <row r="637" spans="1:2">
      <c r="A637" t="s">
        <v>854</v>
      </c>
      <c r="B637" t="s">
        <v>196</v>
      </c>
    </row>
    <row r="638" spans="1:2">
      <c r="A638" t="s">
        <v>855</v>
      </c>
      <c r="B638" t="s">
        <v>196</v>
      </c>
    </row>
    <row r="639" spans="1:2">
      <c r="A639" t="s">
        <v>856</v>
      </c>
      <c r="B639" t="s">
        <v>196</v>
      </c>
    </row>
    <row r="640" spans="1:2">
      <c r="A640" t="s">
        <v>857</v>
      </c>
      <c r="B640" t="s">
        <v>196</v>
      </c>
    </row>
    <row r="641" spans="1:2">
      <c r="A641" t="s">
        <v>858</v>
      </c>
      <c r="B641" t="s">
        <v>196</v>
      </c>
    </row>
    <row r="642" spans="1:2">
      <c r="A642" t="s">
        <v>859</v>
      </c>
      <c r="B642" t="s">
        <v>196</v>
      </c>
    </row>
    <row r="643" spans="1:2">
      <c r="A643" t="s">
        <v>860</v>
      </c>
      <c r="B643" t="s">
        <v>196</v>
      </c>
    </row>
    <row r="644" spans="1:2">
      <c r="A644" t="s">
        <v>861</v>
      </c>
      <c r="B644" t="s">
        <v>197</v>
      </c>
    </row>
    <row r="645" spans="1:2">
      <c r="A645" t="s">
        <v>862</v>
      </c>
      <c r="B645" t="s">
        <v>197</v>
      </c>
    </row>
    <row r="646" spans="1:2">
      <c r="A646" t="s">
        <v>863</v>
      </c>
      <c r="B646" t="s">
        <v>197</v>
      </c>
    </row>
    <row r="647" spans="1:2">
      <c r="A647" t="s">
        <v>864</v>
      </c>
      <c r="B647" t="s">
        <v>197</v>
      </c>
    </row>
    <row r="648" spans="1:2">
      <c r="A648" t="s">
        <v>865</v>
      </c>
      <c r="B648" t="s">
        <v>197</v>
      </c>
    </row>
    <row r="649" spans="1:2">
      <c r="A649" t="s">
        <v>866</v>
      </c>
      <c r="B649" t="s">
        <v>197</v>
      </c>
    </row>
    <row r="650" spans="1:2">
      <c r="A650" t="s">
        <v>867</v>
      </c>
      <c r="B650" t="s">
        <v>197</v>
      </c>
    </row>
    <row r="651" spans="1:2">
      <c r="A651" t="s">
        <v>868</v>
      </c>
      <c r="B651" t="s">
        <v>197</v>
      </c>
    </row>
    <row r="652" spans="1:2">
      <c r="A652" t="s">
        <v>869</v>
      </c>
      <c r="B652" t="s">
        <v>197</v>
      </c>
    </row>
    <row r="653" spans="1:2">
      <c r="A653" t="s">
        <v>870</v>
      </c>
      <c r="B653" t="s">
        <v>197</v>
      </c>
    </row>
    <row r="654" spans="1:2">
      <c r="A654" t="s">
        <v>871</v>
      </c>
      <c r="B654" t="s">
        <v>197</v>
      </c>
    </row>
    <row r="655" spans="1:2">
      <c r="A655" t="s">
        <v>872</v>
      </c>
      <c r="B655" t="s">
        <v>197</v>
      </c>
    </row>
    <row r="656" spans="1:2">
      <c r="A656" t="s">
        <v>873</v>
      </c>
      <c r="B656" t="s">
        <v>197</v>
      </c>
    </row>
    <row r="657" spans="1:2">
      <c r="A657" t="s">
        <v>874</v>
      </c>
      <c r="B657" t="s">
        <v>197</v>
      </c>
    </row>
    <row r="658" spans="1:2">
      <c r="A658" t="s">
        <v>875</v>
      </c>
      <c r="B658" t="s">
        <v>197</v>
      </c>
    </row>
    <row r="659" spans="1:2">
      <c r="A659" t="s">
        <v>876</v>
      </c>
      <c r="B659" t="s">
        <v>198</v>
      </c>
    </row>
    <row r="660" spans="1:2">
      <c r="A660" t="s">
        <v>877</v>
      </c>
      <c r="B660" t="s">
        <v>198</v>
      </c>
    </row>
    <row r="661" spans="1:2">
      <c r="A661" t="s">
        <v>878</v>
      </c>
      <c r="B661" t="s">
        <v>198</v>
      </c>
    </row>
    <row r="662" spans="1:2">
      <c r="A662" t="s">
        <v>879</v>
      </c>
      <c r="B662" t="s">
        <v>198</v>
      </c>
    </row>
    <row r="663" spans="1:2">
      <c r="A663" t="s">
        <v>880</v>
      </c>
      <c r="B663" t="s">
        <v>198</v>
      </c>
    </row>
    <row r="664" spans="1:2">
      <c r="A664" t="s">
        <v>881</v>
      </c>
      <c r="B664" t="s">
        <v>198</v>
      </c>
    </row>
    <row r="665" spans="1:2">
      <c r="A665" t="s">
        <v>882</v>
      </c>
      <c r="B665" t="s">
        <v>198</v>
      </c>
    </row>
    <row r="666" spans="1:2">
      <c r="A666" t="s">
        <v>883</v>
      </c>
      <c r="B666" t="s">
        <v>198</v>
      </c>
    </row>
    <row r="667" spans="1:2">
      <c r="A667" t="s">
        <v>884</v>
      </c>
      <c r="B667" t="s">
        <v>198</v>
      </c>
    </row>
    <row r="668" spans="1:2">
      <c r="A668" t="s">
        <v>885</v>
      </c>
      <c r="B668" t="s">
        <v>198</v>
      </c>
    </row>
    <row r="669" spans="1:2">
      <c r="A669" t="s">
        <v>886</v>
      </c>
      <c r="B669" t="s">
        <v>198</v>
      </c>
    </row>
    <row r="670" spans="1:2">
      <c r="A670" t="s">
        <v>887</v>
      </c>
      <c r="B670" t="s">
        <v>198</v>
      </c>
    </row>
    <row r="671" spans="1:2">
      <c r="A671" t="s">
        <v>888</v>
      </c>
      <c r="B671" t="s">
        <v>198</v>
      </c>
    </row>
    <row r="672" spans="1:2">
      <c r="A672" t="s">
        <v>889</v>
      </c>
      <c r="B672" t="s">
        <v>198</v>
      </c>
    </row>
    <row r="673" spans="1:2">
      <c r="A673" t="s">
        <v>890</v>
      </c>
      <c r="B673" t="s">
        <v>198</v>
      </c>
    </row>
    <row r="674" spans="1:2">
      <c r="A674" t="s">
        <v>891</v>
      </c>
      <c r="B674" t="s">
        <v>198</v>
      </c>
    </row>
    <row r="675" spans="1:2">
      <c r="A675" t="s">
        <v>892</v>
      </c>
      <c r="B675" t="s">
        <v>198</v>
      </c>
    </row>
    <row r="676" spans="1:2">
      <c r="A676" t="s">
        <v>893</v>
      </c>
      <c r="B676" t="s">
        <v>198</v>
      </c>
    </row>
    <row r="677" spans="1:2">
      <c r="A677" t="s">
        <v>894</v>
      </c>
      <c r="B677" t="s">
        <v>198</v>
      </c>
    </row>
    <row r="678" spans="1:2">
      <c r="A678" t="s">
        <v>895</v>
      </c>
      <c r="B678" t="s">
        <v>198</v>
      </c>
    </row>
    <row r="679" spans="1:2">
      <c r="A679" t="s">
        <v>896</v>
      </c>
      <c r="B679" t="s">
        <v>198</v>
      </c>
    </row>
    <row r="680" spans="1:2">
      <c r="A680" t="s">
        <v>897</v>
      </c>
      <c r="B680" t="s">
        <v>198</v>
      </c>
    </row>
    <row r="681" spans="1:2">
      <c r="A681" t="s">
        <v>898</v>
      </c>
      <c r="B681" t="s">
        <v>198</v>
      </c>
    </row>
    <row r="682" spans="1:2">
      <c r="A682" t="s">
        <v>899</v>
      </c>
      <c r="B682" t="s">
        <v>198</v>
      </c>
    </row>
    <row r="683" spans="1:2">
      <c r="A683" t="s">
        <v>900</v>
      </c>
      <c r="B683" t="s">
        <v>198</v>
      </c>
    </row>
    <row r="684" spans="1:2">
      <c r="A684" t="s">
        <v>901</v>
      </c>
      <c r="B684" t="s">
        <v>198</v>
      </c>
    </row>
    <row r="685" spans="1:2">
      <c r="A685" t="s">
        <v>902</v>
      </c>
      <c r="B685" t="s">
        <v>198</v>
      </c>
    </row>
    <row r="686" spans="1:2">
      <c r="A686" t="s">
        <v>903</v>
      </c>
      <c r="B686" t="s">
        <v>198</v>
      </c>
    </row>
    <row r="687" spans="1:2">
      <c r="A687" t="s">
        <v>904</v>
      </c>
      <c r="B687" t="s">
        <v>198</v>
      </c>
    </row>
    <row r="688" spans="1:2">
      <c r="A688" t="s">
        <v>905</v>
      </c>
      <c r="B688" t="s">
        <v>199</v>
      </c>
    </row>
    <row r="689" spans="1:2">
      <c r="A689" t="s">
        <v>906</v>
      </c>
      <c r="B689" t="s">
        <v>200</v>
      </c>
    </row>
    <row r="690" spans="1:2">
      <c r="A690" t="s">
        <v>907</v>
      </c>
      <c r="B690" t="s">
        <v>200</v>
      </c>
    </row>
    <row r="691" spans="1:2">
      <c r="A691" t="s">
        <v>908</v>
      </c>
      <c r="B691" t="s">
        <v>200</v>
      </c>
    </row>
    <row r="692" spans="1:2">
      <c r="A692" t="s">
        <v>909</v>
      </c>
      <c r="B692" t="s">
        <v>200</v>
      </c>
    </row>
    <row r="693" spans="1:2">
      <c r="A693" t="s">
        <v>910</v>
      </c>
      <c r="B693" t="s">
        <v>200</v>
      </c>
    </row>
    <row r="694" spans="1:2">
      <c r="A694" t="s">
        <v>911</v>
      </c>
      <c r="B694" t="s">
        <v>200</v>
      </c>
    </row>
    <row r="695" spans="1:2">
      <c r="A695" t="s">
        <v>912</v>
      </c>
      <c r="B695" t="s">
        <v>200</v>
      </c>
    </row>
    <row r="696" spans="1:2">
      <c r="A696" t="s">
        <v>913</v>
      </c>
      <c r="B696" t="s">
        <v>200</v>
      </c>
    </row>
    <row r="697" spans="1:2">
      <c r="A697" t="s">
        <v>914</v>
      </c>
      <c r="B697" t="s">
        <v>200</v>
      </c>
    </row>
    <row r="698" spans="1:2">
      <c r="A698" t="s">
        <v>915</v>
      </c>
      <c r="B698" t="s">
        <v>200</v>
      </c>
    </row>
    <row r="699" spans="1:2">
      <c r="A699" t="s">
        <v>916</v>
      </c>
      <c r="B699" t="s">
        <v>200</v>
      </c>
    </row>
    <row r="700" spans="1:2">
      <c r="A700" t="s">
        <v>917</v>
      </c>
      <c r="B700" t="s">
        <v>200</v>
      </c>
    </row>
    <row r="701" spans="1:2">
      <c r="A701" t="s">
        <v>918</v>
      </c>
      <c r="B701" t="s">
        <v>200</v>
      </c>
    </row>
    <row r="702" spans="1:2">
      <c r="A702" t="s">
        <v>919</v>
      </c>
      <c r="B702" t="s">
        <v>200</v>
      </c>
    </row>
    <row r="703" spans="1:2">
      <c r="A703" t="s">
        <v>920</v>
      </c>
      <c r="B703" t="s">
        <v>200</v>
      </c>
    </row>
    <row r="704" spans="1:2">
      <c r="A704" t="s">
        <v>921</v>
      </c>
      <c r="B704" t="s">
        <v>200</v>
      </c>
    </row>
    <row r="705" spans="1:2">
      <c r="A705" t="s">
        <v>922</v>
      </c>
      <c r="B705" t="s">
        <v>200</v>
      </c>
    </row>
    <row r="706" spans="1:2">
      <c r="A706" t="s">
        <v>923</v>
      </c>
      <c r="B706" t="s">
        <v>200</v>
      </c>
    </row>
    <row r="707" spans="1:2">
      <c r="A707" t="s">
        <v>924</v>
      </c>
      <c r="B707" t="s">
        <v>200</v>
      </c>
    </row>
    <row r="708" spans="1:2">
      <c r="A708" t="s">
        <v>925</v>
      </c>
      <c r="B708" t="s">
        <v>200</v>
      </c>
    </row>
    <row r="709" spans="1:2">
      <c r="A709" t="s">
        <v>926</v>
      </c>
      <c r="B709" t="s">
        <v>200</v>
      </c>
    </row>
    <row r="710" spans="1:2">
      <c r="A710" t="s">
        <v>927</v>
      </c>
      <c r="B710" t="s">
        <v>200</v>
      </c>
    </row>
    <row r="711" spans="1:2">
      <c r="A711" t="s">
        <v>928</v>
      </c>
      <c r="B711" t="s">
        <v>200</v>
      </c>
    </row>
    <row r="712" spans="1:2">
      <c r="A712" t="s">
        <v>929</v>
      </c>
      <c r="B712" t="s">
        <v>200</v>
      </c>
    </row>
    <row r="713" spans="1:2">
      <c r="A713" t="s">
        <v>930</v>
      </c>
      <c r="B713" t="s">
        <v>200</v>
      </c>
    </row>
    <row r="714" spans="1:2">
      <c r="A714" t="s">
        <v>931</v>
      </c>
      <c r="B714" t="s">
        <v>200</v>
      </c>
    </row>
    <row r="715" spans="1:2">
      <c r="A715" t="s">
        <v>932</v>
      </c>
      <c r="B715" t="s">
        <v>200</v>
      </c>
    </row>
    <row r="716" spans="1:2">
      <c r="A716" t="s">
        <v>933</v>
      </c>
      <c r="B716" t="s">
        <v>200</v>
      </c>
    </row>
    <row r="717" spans="1:2">
      <c r="A717" t="s">
        <v>934</v>
      </c>
      <c r="B717" t="s">
        <v>200</v>
      </c>
    </row>
    <row r="718" spans="1:2">
      <c r="A718" t="s">
        <v>935</v>
      </c>
      <c r="B718" t="s">
        <v>201</v>
      </c>
    </row>
    <row r="719" spans="1:2">
      <c r="A719" t="s">
        <v>936</v>
      </c>
      <c r="B719" t="s">
        <v>201</v>
      </c>
    </row>
    <row r="720" spans="1:2">
      <c r="A720" t="s">
        <v>937</v>
      </c>
      <c r="B720" t="s">
        <v>201</v>
      </c>
    </row>
    <row r="721" spans="1:2">
      <c r="A721" t="s">
        <v>938</v>
      </c>
      <c r="B721" t="s">
        <v>201</v>
      </c>
    </row>
    <row r="722" spans="1:2">
      <c r="A722" t="s">
        <v>939</v>
      </c>
      <c r="B722" t="s">
        <v>201</v>
      </c>
    </row>
    <row r="723" spans="1:2">
      <c r="A723" t="s">
        <v>940</v>
      </c>
      <c r="B723" t="s">
        <v>201</v>
      </c>
    </row>
    <row r="724" spans="1:2">
      <c r="A724" t="s">
        <v>941</v>
      </c>
      <c r="B724" t="s">
        <v>201</v>
      </c>
    </row>
    <row r="725" spans="1:2">
      <c r="A725" t="s">
        <v>942</v>
      </c>
      <c r="B725" t="s">
        <v>201</v>
      </c>
    </row>
    <row r="726" spans="1:2">
      <c r="A726" t="s">
        <v>943</v>
      </c>
      <c r="B726" t="s">
        <v>201</v>
      </c>
    </row>
    <row r="727" spans="1:2">
      <c r="A727" t="s">
        <v>944</v>
      </c>
      <c r="B727" t="s">
        <v>201</v>
      </c>
    </row>
    <row r="728" spans="1:2">
      <c r="A728" t="s">
        <v>945</v>
      </c>
      <c r="B728" t="s">
        <v>201</v>
      </c>
    </row>
    <row r="729" spans="1:2">
      <c r="A729" t="s">
        <v>946</v>
      </c>
      <c r="B729" t="s">
        <v>201</v>
      </c>
    </row>
    <row r="730" spans="1:2">
      <c r="A730" t="s">
        <v>947</v>
      </c>
      <c r="B730" t="s">
        <v>201</v>
      </c>
    </row>
    <row r="731" spans="1:2">
      <c r="A731" t="s">
        <v>948</v>
      </c>
      <c r="B731" t="s">
        <v>201</v>
      </c>
    </row>
    <row r="732" spans="1:2">
      <c r="A732" t="s">
        <v>949</v>
      </c>
      <c r="B732" t="s">
        <v>201</v>
      </c>
    </row>
    <row r="733" spans="1:2">
      <c r="A733" t="s">
        <v>950</v>
      </c>
      <c r="B733" t="s">
        <v>201</v>
      </c>
    </row>
    <row r="734" spans="1:2">
      <c r="A734" t="s">
        <v>951</v>
      </c>
      <c r="B734" t="s">
        <v>201</v>
      </c>
    </row>
    <row r="735" spans="1:2">
      <c r="A735" t="s">
        <v>952</v>
      </c>
      <c r="B735" t="s">
        <v>201</v>
      </c>
    </row>
    <row r="736" spans="1:2">
      <c r="A736" t="s">
        <v>953</v>
      </c>
      <c r="B736" t="s">
        <v>201</v>
      </c>
    </row>
    <row r="737" spans="1:2">
      <c r="A737" t="s">
        <v>954</v>
      </c>
      <c r="B737" t="s">
        <v>201</v>
      </c>
    </row>
    <row r="738" spans="1:2">
      <c r="A738" t="s">
        <v>955</v>
      </c>
      <c r="B738" t="s">
        <v>201</v>
      </c>
    </row>
    <row r="739" spans="1:2">
      <c r="A739" t="s">
        <v>956</v>
      </c>
      <c r="B739" t="s">
        <v>201</v>
      </c>
    </row>
    <row r="740" spans="1:2">
      <c r="A740" t="s">
        <v>957</v>
      </c>
      <c r="B740" t="s">
        <v>201</v>
      </c>
    </row>
    <row r="741" spans="1:2">
      <c r="A741" t="s">
        <v>958</v>
      </c>
      <c r="B741" t="s">
        <v>201</v>
      </c>
    </row>
    <row r="742" spans="1:2">
      <c r="A742" t="s">
        <v>959</v>
      </c>
      <c r="B742" t="s">
        <v>201</v>
      </c>
    </row>
    <row r="743" spans="1:2">
      <c r="A743" t="s">
        <v>960</v>
      </c>
      <c r="B743" t="s">
        <v>201</v>
      </c>
    </row>
    <row r="744" spans="1:2">
      <c r="A744" t="s">
        <v>961</v>
      </c>
      <c r="B744" t="s">
        <v>201</v>
      </c>
    </row>
    <row r="745" spans="1:2">
      <c r="A745" t="s">
        <v>962</v>
      </c>
      <c r="B745" t="s">
        <v>201</v>
      </c>
    </row>
    <row r="746" spans="1:2">
      <c r="A746" t="s">
        <v>963</v>
      </c>
      <c r="B746" t="s">
        <v>201</v>
      </c>
    </row>
    <row r="747" spans="1:2">
      <c r="A747" t="s">
        <v>964</v>
      </c>
      <c r="B747" t="s">
        <v>201</v>
      </c>
    </row>
    <row r="748" spans="1:2">
      <c r="A748" t="s">
        <v>965</v>
      </c>
      <c r="B748" t="s">
        <v>201</v>
      </c>
    </row>
    <row r="749" spans="1:2">
      <c r="A749" t="s">
        <v>966</v>
      </c>
      <c r="B749" t="s">
        <v>201</v>
      </c>
    </row>
    <row r="750" spans="1:2">
      <c r="A750" t="s">
        <v>967</v>
      </c>
      <c r="B750" t="s">
        <v>201</v>
      </c>
    </row>
    <row r="751" spans="1:2">
      <c r="A751" t="s">
        <v>968</v>
      </c>
      <c r="B751" t="s">
        <v>201</v>
      </c>
    </row>
    <row r="752" spans="1:2">
      <c r="A752" t="s">
        <v>969</v>
      </c>
      <c r="B752" t="s">
        <v>201</v>
      </c>
    </row>
    <row r="753" spans="1:2">
      <c r="A753" t="s">
        <v>970</v>
      </c>
      <c r="B753" t="s">
        <v>201</v>
      </c>
    </row>
    <row r="754" spans="1:2">
      <c r="A754" t="s">
        <v>971</v>
      </c>
      <c r="B754" t="s">
        <v>201</v>
      </c>
    </row>
    <row r="755" spans="1:2">
      <c r="A755" t="s">
        <v>972</v>
      </c>
      <c r="B755" t="s">
        <v>201</v>
      </c>
    </row>
    <row r="756" spans="1:2">
      <c r="A756" t="s">
        <v>973</v>
      </c>
      <c r="B756" t="s">
        <v>201</v>
      </c>
    </row>
    <row r="757" spans="1:2">
      <c r="A757" t="s">
        <v>974</v>
      </c>
      <c r="B757" t="s">
        <v>201</v>
      </c>
    </row>
    <row r="758" spans="1:2">
      <c r="A758" t="s">
        <v>975</v>
      </c>
      <c r="B758" t="s">
        <v>201</v>
      </c>
    </row>
    <row r="759" spans="1:2">
      <c r="A759" t="s">
        <v>976</v>
      </c>
      <c r="B759" t="s">
        <v>201</v>
      </c>
    </row>
    <row r="760" spans="1:2">
      <c r="A760" t="s">
        <v>977</v>
      </c>
      <c r="B760" t="s">
        <v>201</v>
      </c>
    </row>
    <row r="761" spans="1:2">
      <c r="A761" t="s">
        <v>978</v>
      </c>
      <c r="B761" t="s">
        <v>201</v>
      </c>
    </row>
    <row r="762" spans="1:2">
      <c r="A762" t="s">
        <v>979</v>
      </c>
      <c r="B762" t="s">
        <v>201</v>
      </c>
    </row>
    <row r="763" spans="1:2">
      <c r="A763" t="s">
        <v>980</v>
      </c>
      <c r="B763" t="s">
        <v>201</v>
      </c>
    </row>
    <row r="764" spans="1:2">
      <c r="A764" t="s">
        <v>981</v>
      </c>
      <c r="B764" t="s">
        <v>201</v>
      </c>
    </row>
    <row r="765" spans="1:2">
      <c r="A765" t="s">
        <v>982</v>
      </c>
      <c r="B765" t="s">
        <v>201</v>
      </c>
    </row>
    <row r="766" spans="1:2">
      <c r="A766" t="s">
        <v>983</v>
      </c>
      <c r="B766" t="s">
        <v>201</v>
      </c>
    </row>
    <row r="767" spans="1:2">
      <c r="A767" t="s">
        <v>984</v>
      </c>
      <c r="B767" t="s">
        <v>201</v>
      </c>
    </row>
    <row r="768" spans="1:2">
      <c r="A768" t="s">
        <v>985</v>
      </c>
      <c r="B768" t="s">
        <v>201</v>
      </c>
    </row>
    <row r="769" spans="1:2">
      <c r="A769" t="s">
        <v>986</v>
      </c>
      <c r="B769" t="s">
        <v>201</v>
      </c>
    </row>
    <row r="770" spans="1:2">
      <c r="A770" t="s">
        <v>987</v>
      </c>
      <c r="B770" t="s">
        <v>201</v>
      </c>
    </row>
    <row r="771" spans="1:2">
      <c r="A771" t="s">
        <v>988</v>
      </c>
      <c r="B771" t="s">
        <v>201</v>
      </c>
    </row>
    <row r="772" spans="1:2">
      <c r="A772" t="s">
        <v>989</v>
      </c>
      <c r="B772" t="s">
        <v>201</v>
      </c>
    </row>
    <row r="773" spans="1:2">
      <c r="A773" t="s">
        <v>990</v>
      </c>
      <c r="B773" t="s">
        <v>201</v>
      </c>
    </row>
    <row r="774" spans="1:2">
      <c r="A774" t="s">
        <v>991</v>
      </c>
      <c r="B774" t="s">
        <v>201</v>
      </c>
    </row>
    <row r="775" spans="1:2">
      <c r="A775" t="s">
        <v>992</v>
      </c>
      <c r="B775" t="s">
        <v>201</v>
      </c>
    </row>
    <row r="776" spans="1:2">
      <c r="A776" t="s">
        <v>993</v>
      </c>
      <c r="B776" t="s">
        <v>201</v>
      </c>
    </row>
    <row r="777" spans="1:2">
      <c r="A777" t="s">
        <v>994</v>
      </c>
      <c r="B777" t="s">
        <v>201</v>
      </c>
    </row>
    <row r="778" spans="1:2">
      <c r="A778" t="s">
        <v>995</v>
      </c>
      <c r="B778" t="s">
        <v>201</v>
      </c>
    </row>
    <row r="779" spans="1:2">
      <c r="A779" t="s">
        <v>996</v>
      </c>
      <c r="B779" t="s">
        <v>201</v>
      </c>
    </row>
    <row r="780" spans="1:2">
      <c r="A780" t="s">
        <v>997</v>
      </c>
      <c r="B780" t="s">
        <v>201</v>
      </c>
    </row>
    <row r="781" spans="1:2">
      <c r="A781" t="s">
        <v>998</v>
      </c>
      <c r="B781" t="s">
        <v>201</v>
      </c>
    </row>
    <row r="782" spans="1:2">
      <c r="A782" t="s">
        <v>999</v>
      </c>
      <c r="B782" t="s">
        <v>202</v>
      </c>
    </row>
    <row r="783" spans="1:2">
      <c r="A783" t="s">
        <v>1000</v>
      </c>
      <c r="B783" t="s">
        <v>202</v>
      </c>
    </row>
    <row r="784" spans="1:2">
      <c r="A784" t="s">
        <v>1001</v>
      </c>
      <c r="B784" t="s">
        <v>202</v>
      </c>
    </row>
    <row r="785" spans="1:2">
      <c r="A785" t="s">
        <v>1002</v>
      </c>
      <c r="B785" t="s">
        <v>202</v>
      </c>
    </row>
    <row r="786" spans="1:2">
      <c r="A786" t="s">
        <v>1003</v>
      </c>
      <c r="B786" t="s">
        <v>202</v>
      </c>
    </row>
    <row r="787" spans="1:2">
      <c r="A787" t="s">
        <v>1004</v>
      </c>
      <c r="B787" t="s">
        <v>202</v>
      </c>
    </row>
    <row r="788" spans="1:2">
      <c r="A788" t="s">
        <v>1005</v>
      </c>
      <c r="B788" t="s">
        <v>202</v>
      </c>
    </row>
    <row r="789" spans="1:2">
      <c r="A789" t="s">
        <v>1006</v>
      </c>
      <c r="B789" t="s">
        <v>202</v>
      </c>
    </row>
    <row r="790" spans="1:2">
      <c r="A790" t="s">
        <v>1007</v>
      </c>
      <c r="B790" t="s">
        <v>202</v>
      </c>
    </row>
    <row r="791" spans="1:2">
      <c r="A791" t="s">
        <v>1008</v>
      </c>
      <c r="B791" t="s">
        <v>202</v>
      </c>
    </row>
    <row r="792" spans="1:2">
      <c r="A792" t="s">
        <v>1009</v>
      </c>
      <c r="B792" t="s">
        <v>202</v>
      </c>
    </row>
    <row r="793" spans="1:2">
      <c r="A793" t="s">
        <v>1010</v>
      </c>
      <c r="B793" t="s">
        <v>202</v>
      </c>
    </row>
    <row r="794" spans="1:2">
      <c r="A794" t="s">
        <v>1011</v>
      </c>
      <c r="B794" t="s">
        <v>202</v>
      </c>
    </row>
    <row r="795" spans="1:2">
      <c r="A795" t="s">
        <v>1012</v>
      </c>
      <c r="B795" t="s">
        <v>202</v>
      </c>
    </row>
    <row r="796" spans="1:2">
      <c r="A796" t="s">
        <v>1013</v>
      </c>
      <c r="B796" t="s">
        <v>202</v>
      </c>
    </row>
    <row r="797" spans="1:2">
      <c r="A797" t="s">
        <v>1014</v>
      </c>
      <c r="B797" t="s">
        <v>202</v>
      </c>
    </row>
    <row r="798" spans="1:2">
      <c r="A798" t="s">
        <v>1015</v>
      </c>
      <c r="B798" t="s">
        <v>202</v>
      </c>
    </row>
    <row r="799" spans="1:2">
      <c r="A799" t="s">
        <v>1016</v>
      </c>
      <c r="B799" t="s">
        <v>202</v>
      </c>
    </row>
    <row r="800" spans="1:2">
      <c r="A800" t="s">
        <v>1017</v>
      </c>
      <c r="B800" t="s">
        <v>202</v>
      </c>
    </row>
    <row r="801" spans="1:2">
      <c r="A801" t="s">
        <v>1018</v>
      </c>
      <c r="B801" t="s">
        <v>202</v>
      </c>
    </row>
    <row r="802" spans="1:2">
      <c r="A802" t="s">
        <v>1019</v>
      </c>
      <c r="B802" t="s">
        <v>202</v>
      </c>
    </row>
    <row r="803" spans="1:2">
      <c r="A803" t="s">
        <v>1020</v>
      </c>
      <c r="B803" t="s">
        <v>202</v>
      </c>
    </row>
    <row r="804" spans="1:2">
      <c r="A804" t="s">
        <v>1021</v>
      </c>
      <c r="B804" t="s">
        <v>202</v>
      </c>
    </row>
    <row r="805" spans="1:2">
      <c r="A805" t="s">
        <v>1022</v>
      </c>
      <c r="B805" t="s">
        <v>202</v>
      </c>
    </row>
    <row r="806" spans="1:2">
      <c r="A806" t="s">
        <v>1023</v>
      </c>
      <c r="B806" t="s">
        <v>202</v>
      </c>
    </row>
    <row r="807" spans="1:2">
      <c r="A807" t="s">
        <v>1024</v>
      </c>
      <c r="B807" t="s">
        <v>202</v>
      </c>
    </row>
    <row r="808" spans="1:2">
      <c r="A808" t="s">
        <v>1025</v>
      </c>
      <c r="B808" t="s">
        <v>202</v>
      </c>
    </row>
    <row r="809" spans="1:2">
      <c r="A809" t="s">
        <v>1026</v>
      </c>
      <c r="B809" t="s">
        <v>202</v>
      </c>
    </row>
    <row r="810" spans="1:2">
      <c r="A810" t="s">
        <v>1027</v>
      </c>
      <c r="B810" t="s">
        <v>202</v>
      </c>
    </row>
    <row r="811" spans="1:2">
      <c r="A811" t="s">
        <v>1028</v>
      </c>
      <c r="B811" t="s">
        <v>202</v>
      </c>
    </row>
    <row r="812" spans="1:2">
      <c r="A812" t="s">
        <v>1029</v>
      </c>
      <c r="B812" t="s">
        <v>202</v>
      </c>
    </row>
    <row r="813" spans="1:2">
      <c r="A813" t="s">
        <v>1030</v>
      </c>
      <c r="B813" t="s">
        <v>202</v>
      </c>
    </row>
    <row r="814" spans="1:2">
      <c r="A814" t="s">
        <v>1031</v>
      </c>
      <c r="B814" t="s">
        <v>202</v>
      </c>
    </row>
    <row r="815" spans="1:2">
      <c r="A815" t="s">
        <v>1032</v>
      </c>
      <c r="B815" t="s">
        <v>202</v>
      </c>
    </row>
    <row r="816" spans="1:2">
      <c r="A816" t="s">
        <v>1033</v>
      </c>
      <c r="B816" t="s">
        <v>202</v>
      </c>
    </row>
    <row r="817" spans="1:2">
      <c r="A817" t="s">
        <v>1034</v>
      </c>
      <c r="B817" t="s">
        <v>202</v>
      </c>
    </row>
    <row r="818" spans="1:2">
      <c r="A818" t="s">
        <v>1035</v>
      </c>
      <c r="B818" t="s">
        <v>202</v>
      </c>
    </row>
    <row r="819" spans="1:2">
      <c r="A819" t="s">
        <v>1036</v>
      </c>
      <c r="B819" t="s">
        <v>202</v>
      </c>
    </row>
    <row r="820" spans="1:2">
      <c r="A820" t="s">
        <v>1037</v>
      </c>
      <c r="B820" t="s">
        <v>202</v>
      </c>
    </row>
    <row r="821" spans="1:2">
      <c r="A821" t="s">
        <v>1038</v>
      </c>
      <c r="B821" t="s">
        <v>202</v>
      </c>
    </row>
    <row r="822" spans="1:2">
      <c r="A822" t="s">
        <v>1039</v>
      </c>
      <c r="B822" t="s">
        <v>203</v>
      </c>
    </row>
    <row r="823" spans="1:2">
      <c r="A823" t="s">
        <v>1040</v>
      </c>
      <c r="B823" t="s">
        <v>203</v>
      </c>
    </row>
    <row r="824" spans="1:2">
      <c r="A824" t="s">
        <v>1041</v>
      </c>
      <c r="B824" t="s">
        <v>203</v>
      </c>
    </row>
    <row r="825" spans="1:2">
      <c r="A825" t="s">
        <v>1042</v>
      </c>
      <c r="B825" t="s">
        <v>203</v>
      </c>
    </row>
    <row r="826" spans="1:2">
      <c r="A826" t="s">
        <v>1043</v>
      </c>
      <c r="B826" t="s">
        <v>203</v>
      </c>
    </row>
    <row r="827" spans="1:2">
      <c r="A827" t="s">
        <v>1044</v>
      </c>
      <c r="B827" t="s">
        <v>203</v>
      </c>
    </row>
    <row r="828" spans="1:2">
      <c r="A828" t="s">
        <v>1045</v>
      </c>
      <c r="B828" t="s">
        <v>203</v>
      </c>
    </row>
    <row r="829" spans="1:2">
      <c r="A829" t="s">
        <v>1046</v>
      </c>
      <c r="B829" t="s">
        <v>203</v>
      </c>
    </row>
    <row r="830" spans="1:2">
      <c r="A830" t="s">
        <v>1047</v>
      </c>
      <c r="B830" t="s">
        <v>203</v>
      </c>
    </row>
    <row r="831" spans="1:2">
      <c r="A831" t="s">
        <v>1048</v>
      </c>
      <c r="B831" t="s">
        <v>203</v>
      </c>
    </row>
    <row r="832" spans="1:2">
      <c r="A832" t="s">
        <v>1049</v>
      </c>
      <c r="B832" t="s">
        <v>203</v>
      </c>
    </row>
    <row r="833" spans="1:2">
      <c r="A833" t="s">
        <v>1050</v>
      </c>
      <c r="B833" t="s">
        <v>203</v>
      </c>
    </row>
    <row r="834" spans="1:2">
      <c r="A834" t="s">
        <v>1051</v>
      </c>
      <c r="B834" t="s">
        <v>204</v>
      </c>
    </row>
    <row r="835" spans="1:2">
      <c r="A835" t="s">
        <v>1052</v>
      </c>
      <c r="B835" t="s">
        <v>204</v>
      </c>
    </row>
    <row r="836" spans="1:2">
      <c r="A836" t="s">
        <v>1053</v>
      </c>
      <c r="B836" t="s">
        <v>204</v>
      </c>
    </row>
    <row r="837" spans="1:2">
      <c r="A837" t="s">
        <v>1054</v>
      </c>
      <c r="B837" t="s">
        <v>204</v>
      </c>
    </row>
    <row r="838" spans="1:2">
      <c r="A838" t="s">
        <v>1055</v>
      </c>
      <c r="B838" t="s">
        <v>204</v>
      </c>
    </row>
    <row r="839" spans="1:2">
      <c r="A839" t="s">
        <v>1056</v>
      </c>
      <c r="B839" t="s">
        <v>204</v>
      </c>
    </row>
    <row r="840" spans="1:2">
      <c r="A840" t="s">
        <v>1057</v>
      </c>
      <c r="B840" t="s">
        <v>204</v>
      </c>
    </row>
    <row r="841" spans="1:2">
      <c r="A841" t="s">
        <v>1058</v>
      </c>
      <c r="B841" t="s">
        <v>204</v>
      </c>
    </row>
    <row r="842" spans="1:2">
      <c r="A842" t="s">
        <v>1059</v>
      </c>
      <c r="B842" t="s">
        <v>204</v>
      </c>
    </row>
    <row r="843" spans="1:2">
      <c r="A843" t="s">
        <v>1060</v>
      </c>
      <c r="B843" t="s">
        <v>204</v>
      </c>
    </row>
    <row r="844" spans="1:2">
      <c r="A844" t="s">
        <v>1061</v>
      </c>
      <c r="B844" t="s">
        <v>204</v>
      </c>
    </row>
    <row r="845" spans="1:2">
      <c r="A845" t="s">
        <v>1062</v>
      </c>
      <c r="B845" t="s">
        <v>204</v>
      </c>
    </row>
    <row r="846" spans="1:2">
      <c r="A846" t="s">
        <v>1063</v>
      </c>
      <c r="B846" t="s">
        <v>204</v>
      </c>
    </row>
    <row r="847" spans="1:2">
      <c r="A847" t="s">
        <v>1064</v>
      </c>
      <c r="B847" t="s">
        <v>204</v>
      </c>
    </row>
    <row r="848" spans="1:2">
      <c r="A848" t="s">
        <v>1065</v>
      </c>
      <c r="B848" t="s">
        <v>205</v>
      </c>
    </row>
    <row r="849" spans="1:2">
      <c r="A849" t="s">
        <v>1066</v>
      </c>
      <c r="B849" t="s">
        <v>205</v>
      </c>
    </row>
    <row r="850" spans="1:2">
      <c r="A850" t="s">
        <v>1067</v>
      </c>
      <c r="B850" t="s">
        <v>205</v>
      </c>
    </row>
    <row r="851" spans="1:2">
      <c r="A851" t="s">
        <v>1068</v>
      </c>
      <c r="B851" t="s">
        <v>205</v>
      </c>
    </row>
    <row r="852" spans="1:2">
      <c r="A852" t="s">
        <v>1069</v>
      </c>
      <c r="B852" t="s">
        <v>205</v>
      </c>
    </row>
    <row r="853" spans="1:2">
      <c r="A853" t="s">
        <v>1070</v>
      </c>
      <c r="B853" t="s">
        <v>205</v>
      </c>
    </row>
    <row r="854" spans="1:2">
      <c r="A854" t="s">
        <v>1071</v>
      </c>
      <c r="B854" t="s">
        <v>205</v>
      </c>
    </row>
    <row r="855" spans="1:2">
      <c r="A855" t="s">
        <v>1072</v>
      </c>
      <c r="B855" t="s">
        <v>205</v>
      </c>
    </row>
    <row r="856" spans="1:2">
      <c r="A856" t="s">
        <v>1073</v>
      </c>
      <c r="B856" t="s">
        <v>205</v>
      </c>
    </row>
    <row r="857" spans="1:2">
      <c r="A857" t="s">
        <v>1074</v>
      </c>
      <c r="B857" t="s">
        <v>205</v>
      </c>
    </row>
    <row r="858" spans="1:2">
      <c r="A858" t="s">
        <v>1075</v>
      </c>
      <c r="B858" t="s">
        <v>205</v>
      </c>
    </row>
    <row r="859" spans="1:2">
      <c r="A859" t="s">
        <v>1076</v>
      </c>
      <c r="B859" t="s">
        <v>205</v>
      </c>
    </row>
    <row r="860" spans="1:2">
      <c r="A860" t="s">
        <v>1077</v>
      </c>
      <c r="B860" t="s">
        <v>205</v>
      </c>
    </row>
    <row r="861" spans="1:2">
      <c r="A861" t="s">
        <v>1078</v>
      </c>
      <c r="B861" t="s">
        <v>205</v>
      </c>
    </row>
    <row r="862" spans="1:2">
      <c r="A862" t="s">
        <v>1079</v>
      </c>
      <c r="B862" t="s">
        <v>205</v>
      </c>
    </row>
    <row r="863" spans="1:2">
      <c r="A863" t="s">
        <v>1080</v>
      </c>
      <c r="B863" t="s">
        <v>205</v>
      </c>
    </row>
    <row r="864" spans="1:2">
      <c r="A864" t="s">
        <v>1081</v>
      </c>
      <c r="B864" t="s">
        <v>205</v>
      </c>
    </row>
    <row r="865" spans="1:2">
      <c r="A865" t="s">
        <v>1082</v>
      </c>
      <c r="B865" t="s">
        <v>205</v>
      </c>
    </row>
    <row r="866" spans="1:2">
      <c r="A866" t="s">
        <v>1083</v>
      </c>
      <c r="B866" t="s">
        <v>205</v>
      </c>
    </row>
    <row r="867" spans="1:2">
      <c r="A867" t="s">
        <v>1084</v>
      </c>
      <c r="B867" t="s">
        <v>205</v>
      </c>
    </row>
    <row r="868" spans="1:2">
      <c r="A868" t="s">
        <v>1085</v>
      </c>
      <c r="B868" t="s">
        <v>205</v>
      </c>
    </row>
    <row r="869" spans="1:2">
      <c r="A869" t="s">
        <v>1086</v>
      </c>
      <c r="B869" t="s">
        <v>205</v>
      </c>
    </row>
    <row r="870" spans="1:2">
      <c r="A870" t="s">
        <v>1087</v>
      </c>
      <c r="B870" t="s">
        <v>205</v>
      </c>
    </row>
    <row r="871" spans="1:2">
      <c r="A871" t="s">
        <v>1088</v>
      </c>
      <c r="B871" t="s">
        <v>205</v>
      </c>
    </row>
    <row r="872" spans="1:2">
      <c r="A872" t="s">
        <v>1089</v>
      </c>
      <c r="B872" t="s">
        <v>205</v>
      </c>
    </row>
    <row r="873" spans="1:2">
      <c r="A873" t="s">
        <v>1090</v>
      </c>
      <c r="B873" t="s">
        <v>205</v>
      </c>
    </row>
    <row r="874" spans="1:2">
      <c r="A874" t="s">
        <v>1091</v>
      </c>
      <c r="B874" t="s">
        <v>205</v>
      </c>
    </row>
    <row r="875" spans="1:2">
      <c r="A875" t="s">
        <v>1092</v>
      </c>
      <c r="B875" t="s">
        <v>205</v>
      </c>
    </row>
    <row r="876" spans="1:2">
      <c r="A876" t="s">
        <v>1093</v>
      </c>
      <c r="B876" t="s">
        <v>205</v>
      </c>
    </row>
    <row r="877" spans="1:2">
      <c r="A877" t="s">
        <v>1094</v>
      </c>
      <c r="B877" t="s">
        <v>205</v>
      </c>
    </row>
    <row r="878" spans="1:2">
      <c r="A878" t="s">
        <v>1095</v>
      </c>
      <c r="B878" t="s">
        <v>205</v>
      </c>
    </row>
    <row r="879" spans="1:2">
      <c r="A879" t="s">
        <v>1096</v>
      </c>
      <c r="B879" t="s">
        <v>205</v>
      </c>
    </row>
    <row r="880" spans="1:2">
      <c r="A880" t="s">
        <v>1097</v>
      </c>
      <c r="B880" t="s">
        <v>205</v>
      </c>
    </row>
    <row r="881" spans="1:2">
      <c r="A881" t="s">
        <v>1098</v>
      </c>
      <c r="B881" t="s">
        <v>205</v>
      </c>
    </row>
    <row r="882" spans="1:2">
      <c r="A882" t="s">
        <v>1099</v>
      </c>
      <c r="B882" t="s">
        <v>205</v>
      </c>
    </row>
    <row r="883" spans="1:2">
      <c r="A883" t="s">
        <v>1100</v>
      </c>
      <c r="B883" t="s">
        <v>205</v>
      </c>
    </row>
    <row r="884" spans="1:2">
      <c r="A884" t="s">
        <v>1101</v>
      </c>
      <c r="B884" t="s">
        <v>205</v>
      </c>
    </row>
    <row r="885" spans="1:2">
      <c r="A885" t="s">
        <v>1102</v>
      </c>
      <c r="B885" t="s">
        <v>205</v>
      </c>
    </row>
    <row r="886" spans="1:2">
      <c r="A886" t="s">
        <v>1103</v>
      </c>
      <c r="B886" t="s">
        <v>205</v>
      </c>
    </row>
    <row r="887" spans="1:2">
      <c r="A887" t="s">
        <v>1104</v>
      </c>
      <c r="B887" t="s">
        <v>205</v>
      </c>
    </row>
    <row r="888" spans="1:2">
      <c r="A888" t="s">
        <v>1105</v>
      </c>
      <c r="B888" t="s">
        <v>205</v>
      </c>
    </row>
    <row r="889" spans="1:2">
      <c r="A889" t="s">
        <v>1106</v>
      </c>
      <c r="B889" t="s">
        <v>205</v>
      </c>
    </row>
    <row r="890" spans="1:2">
      <c r="A890" t="s">
        <v>1107</v>
      </c>
      <c r="B890" t="s">
        <v>205</v>
      </c>
    </row>
    <row r="891" spans="1:2">
      <c r="A891" t="s">
        <v>1108</v>
      </c>
      <c r="B891" t="s">
        <v>205</v>
      </c>
    </row>
    <row r="892" spans="1:2">
      <c r="A892" t="s">
        <v>1109</v>
      </c>
      <c r="B892" t="s">
        <v>205</v>
      </c>
    </row>
    <row r="893" spans="1:2">
      <c r="A893" t="s">
        <v>1110</v>
      </c>
      <c r="B893" t="s">
        <v>205</v>
      </c>
    </row>
    <row r="894" spans="1:2">
      <c r="A894" t="s">
        <v>1111</v>
      </c>
      <c r="B894" t="s">
        <v>205</v>
      </c>
    </row>
    <row r="895" spans="1:2">
      <c r="A895" t="s">
        <v>1112</v>
      </c>
      <c r="B895" t="s">
        <v>205</v>
      </c>
    </row>
    <row r="896" spans="1:2">
      <c r="A896" t="s">
        <v>1113</v>
      </c>
      <c r="B896" t="s">
        <v>205</v>
      </c>
    </row>
    <row r="897" spans="1:2">
      <c r="A897" t="s">
        <v>1114</v>
      </c>
      <c r="B897" t="s">
        <v>205</v>
      </c>
    </row>
    <row r="898" spans="1:2">
      <c r="A898" t="s">
        <v>1115</v>
      </c>
      <c r="B898" t="s">
        <v>205</v>
      </c>
    </row>
    <row r="899" spans="1:2">
      <c r="A899" t="s">
        <v>1116</v>
      </c>
      <c r="B899" t="s">
        <v>205</v>
      </c>
    </row>
    <row r="900" spans="1:2">
      <c r="A900" t="s">
        <v>1117</v>
      </c>
      <c r="B900" t="s">
        <v>205</v>
      </c>
    </row>
    <row r="901" spans="1:2">
      <c r="A901" t="s">
        <v>1118</v>
      </c>
      <c r="B901" t="s">
        <v>205</v>
      </c>
    </row>
    <row r="902" spans="1:2">
      <c r="A902" t="s">
        <v>1119</v>
      </c>
      <c r="B902" t="s">
        <v>205</v>
      </c>
    </row>
    <row r="903" spans="1:2">
      <c r="A903" t="s">
        <v>1120</v>
      </c>
      <c r="B903" t="s">
        <v>205</v>
      </c>
    </row>
    <row r="904" spans="1:2">
      <c r="A904" t="s">
        <v>1121</v>
      </c>
      <c r="B904" t="s">
        <v>205</v>
      </c>
    </row>
    <row r="905" spans="1:2">
      <c r="A905" t="s">
        <v>1122</v>
      </c>
      <c r="B905" t="s">
        <v>205</v>
      </c>
    </row>
    <row r="906" spans="1:2">
      <c r="A906" t="s">
        <v>1123</v>
      </c>
      <c r="B906" t="s">
        <v>205</v>
      </c>
    </row>
    <row r="907" spans="1:2">
      <c r="A907" t="s">
        <v>1124</v>
      </c>
      <c r="B907" t="s">
        <v>205</v>
      </c>
    </row>
    <row r="908" spans="1:2">
      <c r="A908" t="s">
        <v>1125</v>
      </c>
      <c r="B908" t="s">
        <v>205</v>
      </c>
    </row>
    <row r="909" spans="1:2">
      <c r="A909" t="s">
        <v>1126</v>
      </c>
      <c r="B909" t="s">
        <v>205</v>
      </c>
    </row>
    <row r="910" spans="1:2">
      <c r="A910" t="s">
        <v>1127</v>
      </c>
      <c r="B910" t="s">
        <v>205</v>
      </c>
    </row>
    <row r="911" spans="1:2">
      <c r="A911" t="s">
        <v>1128</v>
      </c>
      <c r="B911" t="s">
        <v>205</v>
      </c>
    </row>
    <row r="912" spans="1:2">
      <c r="A912" t="s">
        <v>1129</v>
      </c>
      <c r="B912" t="s">
        <v>205</v>
      </c>
    </row>
    <row r="913" spans="1:2">
      <c r="A913" t="s">
        <v>1130</v>
      </c>
      <c r="B913" t="s">
        <v>205</v>
      </c>
    </row>
    <row r="914" spans="1:2">
      <c r="A914" t="s">
        <v>1131</v>
      </c>
      <c r="B914" t="s">
        <v>205</v>
      </c>
    </row>
    <row r="915" spans="1:2">
      <c r="A915" t="s">
        <v>1132</v>
      </c>
      <c r="B915" t="s">
        <v>205</v>
      </c>
    </row>
    <row r="916" spans="1:2">
      <c r="A916" t="s">
        <v>1133</v>
      </c>
      <c r="B916" t="s">
        <v>205</v>
      </c>
    </row>
    <row r="917" spans="1:2">
      <c r="A917" t="s">
        <v>1134</v>
      </c>
      <c r="B917" t="s">
        <v>205</v>
      </c>
    </row>
    <row r="918" spans="1:2">
      <c r="A918" t="s">
        <v>1135</v>
      </c>
      <c r="B918" t="s">
        <v>205</v>
      </c>
    </row>
    <row r="919" spans="1:2">
      <c r="A919" t="s">
        <v>1136</v>
      </c>
      <c r="B919" t="s">
        <v>205</v>
      </c>
    </row>
    <row r="920" spans="1:2">
      <c r="A920" t="s">
        <v>1137</v>
      </c>
      <c r="B920" t="s">
        <v>205</v>
      </c>
    </row>
    <row r="921" spans="1:2">
      <c r="A921" t="s">
        <v>1138</v>
      </c>
      <c r="B921" t="s">
        <v>205</v>
      </c>
    </row>
    <row r="922" spans="1:2">
      <c r="A922" t="s">
        <v>1139</v>
      </c>
      <c r="B922" t="s">
        <v>205</v>
      </c>
    </row>
    <row r="923" spans="1:2">
      <c r="A923" t="s">
        <v>1140</v>
      </c>
      <c r="B923" t="s">
        <v>205</v>
      </c>
    </row>
    <row r="924" spans="1:2">
      <c r="A924" t="s">
        <v>1141</v>
      </c>
      <c r="B924" t="s">
        <v>205</v>
      </c>
    </row>
    <row r="925" spans="1:2">
      <c r="A925" t="s">
        <v>1142</v>
      </c>
      <c r="B925" t="s">
        <v>205</v>
      </c>
    </row>
    <row r="926" spans="1:2">
      <c r="A926" t="s">
        <v>1143</v>
      </c>
      <c r="B926" t="s">
        <v>205</v>
      </c>
    </row>
    <row r="927" spans="1:2">
      <c r="A927" t="s">
        <v>1144</v>
      </c>
      <c r="B927" t="s">
        <v>205</v>
      </c>
    </row>
    <row r="928" spans="1:2">
      <c r="A928" t="s">
        <v>1145</v>
      </c>
      <c r="B928" t="s">
        <v>205</v>
      </c>
    </row>
    <row r="929" spans="1:2">
      <c r="A929" t="s">
        <v>1146</v>
      </c>
      <c r="B929" t="s">
        <v>205</v>
      </c>
    </row>
    <row r="930" spans="1:2">
      <c r="A930" t="s">
        <v>1147</v>
      </c>
      <c r="B930" t="s">
        <v>205</v>
      </c>
    </row>
    <row r="931" spans="1:2">
      <c r="A931" t="s">
        <v>1148</v>
      </c>
      <c r="B931" t="s">
        <v>205</v>
      </c>
    </row>
    <row r="932" spans="1:2">
      <c r="A932" t="s">
        <v>1149</v>
      </c>
      <c r="B932" t="s">
        <v>205</v>
      </c>
    </row>
    <row r="933" spans="1:2">
      <c r="A933" t="s">
        <v>1150</v>
      </c>
      <c r="B933" t="s">
        <v>205</v>
      </c>
    </row>
    <row r="934" spans="1:2">
      <c r="A934" t="s">
        <v>1151</v>
      </c>
      <c r="B934" t="s">
        <v>205</v>
      </c>
    </row>
    <row r="935" spans="1:2">
      <c r="A935" t="s">
        <v>1152</v>
      </c>
      <c r="B935" t="s">
        <v>206</v>
      </c>
    </row>
    <row r="936" spans="1:2">
      <c r="A936" t="s">
        <v>1153</v>
      </c>
      <c r="B936" t="s">
        <v>206</v>
      </c>
    </row>
    <row r="937" spans="1:2">
      <c r="A937" t="s">
        <v>1154</v>
      </c>
      <c r="B937" t="s">
        <v>206</v>
      </c>
    </row>
    <row r="938" spans="1:2">
      <c r="A938" t="s">
        <v>1155</v>
      </c>
      <c r="B938" t="s">
        <v>206</v>
      </c>
    </row>
    <row r="939" spans="1:2">
      <c r="A939" t="s">
        <v>1156</v>
      </c>
      <c r="B939" t="s">
        <v>206</v>
      </c>
    </row>
    <row r="940" spans="1:2">
      <c r="A940" t="s">
        <v>1157</v>
      </c>
      <c r="B940" t="s">
        <v>206</v>
      </c>
    </row>
    <row r="941" spans="1:2">
      <c r="A941" t="s">
        <v>1158</v>
      </c>
      <c r="B941" t="s">
        <v>206</v>
      </c>
    </row>
    <row r="942" spans="1:2">
      <c r="A942" t="s">
        <v>1159</v>
      </c>
      <c r="B942" t="s">
        <v>206</v>
      </c>
    </row>
    <row r="943" spans="1:2">
      <c r="A943" t="s">
        <v>1160</v>
      </c>
      <c r="B943" t="s">
        <v>206</v>
      </c>
    </row>
    <row r="944" spans="1:2">
      <c r="A944" t="s">
        <v>1161</v>
      </c>
      <c r="B944" t="s">
        <v>206</v>
      </c>
    </row>
    <row r="945" spans="1:2">
      <c r="A945" t="s">
        <v>1162</v>
      </c>
      <c r="B945" t="s">
        <v>206</v>
      </c>
    </row>
    <row r="946" spans="1:2">
      <c r="A946" t="s">
        <v>1163</v>
      </c>
      <c r="B946" t="s">
        <v>206</v>
      </c>
    </row>
    <row r="947" spans="1:2">
      <c r="A947" t="s">
        <v>1164</v>
      </c>
      <c r="B947" t="s">
        <v>206</v>
      </c>
    </row>
    <row r="948" spans="1:2">
      <c r="A948" t="s">
        <v>1165</v>
      </c>
      <c r="B948" t="s">
        <v>206</v>
      </c>
    </row>
    <row r="949" spans="1:2">
      <c r="A949" t="s">
        <v>1166</v>
      </c>
      <c r="B949" t="s">
        <v>206</v>
      </c>
    </row>
    <row r="950" spans="1:2">
      <c r="A950" t="s">
        <v>1167</v>
      </c>
      <c r="B950" t="s">
        <v>206</v>
      </c>
    </row>
    <row r="951" spans="1:2">
      <c r="A951" t="s">
        <v>1168</v>
      </c>
      <c r="B951" t="s">
        <v>206</v>
      </c>
    </row>
    <row r="952" spans="1:2">
      <c r="A952" t="s">
        <v>1169</v>
      </c>
      <c r="B952" t="s">
        <v>206</v>
      </c>
    </row>
    <row r="953" spans="1:2">
      <c r="A953" t="s">
        <v>1170</v>
      </c>
      <c r="B953" t="s">
        <v>206</v>
      </c>
    </row>
    <row r="954" spans="1:2">
      <c r="A954" t="s">
        <v>1171</v>
      </c>
      <c r="B954" t="s">
        <v>206</v>
      </c>
    </row>
    <row r="955" spans="1:2">
      <c r="A955" t="s">
        <v>1172</v>
      </c>
      <c r="B955" t="s">
        <v>206</v>
      </c>
    </row>
    <row r="956" spans="1:2">
      <c r="A956" t="s">
        <v>1173</v>
      </c>
      <c r="B956" t="s">
        <v>206</v>
      </c>
    </row>
    <row r="957" spans="1:2">
      <c r="A957" t="s">
        <v>1174</v>
      </c>
      <c r="B957" t="s">
        <v>206</v>
      </c>
    </row>
    <row r="958" spans="1:2">
      <c r="A958" t="s">
        <v>1175</v>
      </c>
      <c r="B958" t="s">
        <v>206</v>
      </c>
    </row>
    <row r="959" spans="1:2">
      <c r="A959" t="s">
        <v>1176</v>
      </c>
      <c r="B959" t="s">
        <v>206</v>
      </c>
    </row>
    <row r="960" spans="1:2">
      <c r="A960" t="s">
        <v>1177</v>
      </c>
      <c r="B960" t="s">
        <v>206</v>
      </c>
    </row>
    <row r="961" spans="1:2">
      <c r="A961" t="s">
        <v>1178</v>
      </c>
      <c r="B961" t="s">
        <v>207</v>
      </c>
    </row>
    <row r="962" spans="1:2">
      <c r="A962" t="s">
        <v>1179</v>
      </c>
      <c r="B962" t="s">
        <v>207</v>
      </c>
    </row>
    <row r="963" spans="1:2">
      <c r="A963" t="s">
        <v>1180</v>
      </c>
      <c r="B963" t="s">
        <v>207</v>
      </c>
    </row>
    <row r="964" spans="1:2">
      <c r="A964" t="s">
        <v>1181</v>
      </c>
      <c r="B964" t="s">
        <v>207</v>
      </c>
    </row>
    <row r="965" spans="1:2">
      <c r="A965" t="s">
        <v>1182</v>
      </c>
      <c r="B965" t="s">
        <v>207</v>
      </c>
    </row>
    <row r="966" spans="1:2">
      <c r="A966" t="s">
        <v>1183</v>
      </c>
      <c r="B966" t="s">
        <v>207</v>
      </c>
    </row>
    <row r="967" spans="1:2">
      <c r="A967" t="s">
        <v>1184</v>
      </c>
      <c r="B967" t="s">
        <v>207</v>
      </c>
    </row>
    <row r="968" spans="1:2">
      <c r="A968" t="s">
        <v>1185</v>
      </c>
      <c r="B968" t="s">
        <v>207</v>
      </c>
    </row>
    <row r="969" spans="1:2">
      <c r="A969" t="s">
        <v>1186</v>
      </c>
      <c r="B969" t="s">
        <v>207</v>
      </c>
    </row>
    <row r="970" spans="1:2">
      <c r="A970" t="s">
        <v>1187</v>
      </c>
      <c r="B970" t="s">
        <v>207</v>
      </c>
    </row>
    <row r="971" spans="1:2">
      <c r="A971" t="s">
        <v>1188</v>
      </c>
      <c r="B971" t="s">
        <v>207</v>
      </c>
    </row>
    <row r="972" spans="1:2">
      <c r="A972" t="s">
        <v>1189</v>
      </c>
      <c r="B972" t="s">
        <v>207</v>
      </c>
    </row>
    <row r="973" spans="1:2">
      <c r="A973" t="s">
        <v>1190</v>
      </c>
      <c r="B973" t="s">
        <v>207</v>
      </c>
    </row>
    <row r="974" spans="1:2">
      <c r="A974" t="s">
        <v>1191</v>
      </c>
      <c r="B974" t="s">
        <v>207</v>
      </c>
    </row>
    <row r="975" spans="1:2">
      <c r="A975" t="s">
        <v>1192</v>
      </c>
      <c r="B975" t="s">
        <v>207</v>
      </c>
    </row>
    <row r="976" spans="1:2">
      <c r="A976" t="s">
        <v>1193</v>
      </c>
      <c r="B976" t="s">
        <v>207</v>
      </c>
    </row>
    <row r="977" spans="1:2">
      <c r="A977" t="s">
        <v>1194</v>
      </c>
      <c r="B977" t="s">
        <v>207</v>
      </c>
    </row>
    <row r="978" spans="1:2">
      <c r="A978" t="s">
        <v>1195</v>
      </c>
      <c r="B978" t="s">
        <v>207</v>
      </c>
    </row>
    <row r="979" spans="1:2">
      <c r="A979" t="s">
        <v>1196</v>
      </c>
      <c r="B979" t="s">
        <v>207</v>
      </c>
    </row>
    <row r="980" spans="1:2">
      <c r="A980" t="s">
        <v>1197</v>
      </c>
      <c r="B980" t="s">
        <v>207</v>
      </c>
    </row>
    <row r="981" spans="1:2">
      <c r="A981" t="s">
        <v>1198</v>
      </c>
      <c r="B981" t="s">
        <v>207</v>
      </c>
    </row>
    <row r="982" spans="1:2">
      <c r="A982" t="s">
        <v>1199</v>
      </c>
      <c r="B982" t="s">
        <v>207</v>
      </c>
    </row>
    <row r="983" spans="1:2">
      <c r="A983" t="s">
        <v>1200</v>
      </c>
      <c r="B983" t="s">
        <v>207</v>
      </c>
    </row>
    <row r="984" spans="1:2">
      <c r="A984" t="s">
        <v>1201</v>
      </c>
      <c r="B984" t="s">
        <v>207</v>
      </c>
    </row>
    <row r="985" spans="1:2">
      <c r="A985" t="s">
        <v>1202</v>
      </c>
      <c r="B985" t="s">
        <v>207</v>
      </c>
    </row>
    <row r="986" spans="1:2">
      <c r="A986" t="s">
        <v>1203</v>
      </c>
      <c r="B986" t="s">
        <v>207</v>
      </c>
    </row>
    <row r="987" spans="1:2">
      <c r="A987" t="s">
        <v>1204</v>
      </c>
      <c r="B987" t="s">
        <v>207</v>
      </c>
    </row>
    <row r="988" spans="1:2">
      <c r="A988" t="s">
        <v>1205</v>
      </c>
      <c r="B988" t="s">
        <v>207</v>
      </c>
    </row>
    <row r="989" spans="1:2">
      <c r="A989" t="s">
        <v>1206</v>
      </c>
      <c r="B989" t="s">
        <v>207</v>
      </c>
    </row>
    <row r="990" spans="1:2">
      <c r="A990" t="s">
        <v>1207</v>
      </c>
      <c r="B990" t="s">
        <v>207</v>
      </c>
    </row>
    <row r="991" spans="1:2">
      <c r="A991" t="s">
        <v>1208</v>
      </c>
      <c r="B991" t="s">
        <v>207</v>
      </c>
    </row>
    <row r="992" spans="1:2">
      <c r="A992" t="s">
        <v>1209</v>
      </c>
      <c r="B992" t="s">
        <v>207</v>
      </c>
    </row>
    <row r="993" spans="1:2">
      <c r="A993" t="s">
        <v>1210</v>
      </c>
      <c r="B993" t="s">
        <v>207</v>
      </c>
    </row>
    <row r="994" spans="1:2">
      <c r="A994" t="s">
        <v>1211</v>
      </c>
      <c r="B994" t="s">
        <v>207</v>
      </c>
    </row>
    <row r="995" spans="1:2">
      <c r="A995" t="s">
        <v>1212</v>
      </c>
      <c r="B995" t="s">
        <v>207</v>
      </c>
    </row>
    <row r="996" spans="1:2">
      <c r="A996" t="s">
        <v>1213</v>
      </c>
      <c r="B996" t="s">
        <v>207</v>
      </c>
    </row>
    <row r="997" spans="1:2">
      <c r="A997" t="s">
        <v>1214</v>
      </c>
      <c r="B997" t="s">
        <v>207</v>
      </c>
    </row>
    <row r="998" spans="1:2">
      <c r="A998" t="s">
        <v>1215</v>
      </c>
      <c r="B998" t="s">
        <v>207</v>
      </c>
    </row>
    <row r="999" spans="1:2">
      <c r="A999" t="s">
        <v>1216</v>
      </c>
      <c r="B999" t="s">
        <v>207</v>
      </c>
    </row>
    <row r="1000" spans="1:2">
      <c r="A1000" t="s">
        <v>1217</v>
      </c>
      <c r="B1000" t="s">
        <v>207</v>
      </c>
    </row>
    <row r="1001" spans="1:2">
      <c r="A1001" t="s">
        <v>1218</v>
      </c>
      <c r="B1001" t="s">
        <v>207</v>
      </c>
    </row>
    <row r="1002" spans="1:2">
      <c r="A1002" t="s">
        <v>1219</v>
      </c>
      <c r="B1002" t="s">
        <v>207</v>
      </c>
    </row>
    <row r="1003" spans="1:2">
      <c r="A1003" t="s">
        <v>1220</v>
      </c>
      <c r="B1003" t="s">
        <v>207</v>
      </c>
    </row>
    <row r="1004" spans="1:2">
      <c r="A1004" t="s">
        <v>1221</v>
      </c>
      <c r="B1004" t="s">
        <v>207</v>
      </c>
    </row>
    <row r="1005" spans="1:2">
      <c r="A1005" t="s">
        <v>1222</v>
      </c>
      <c r="B1005" t="s">
        <v>207</v>
      </c>
    </row>
    <row r="1006" spans="1:2">
      <c r="A1006" t="s">
        <v>1223</v>
      </c>
      <c r="B1006" t="s">
        <v>207</v>
      </c>
    </row>
    <row r="1007" spans="1:2">
      <c r="A1007" t="s">
        <v>1224</v>
      </c>
      <c r="B1007" t="s">
        <v>207</v>
      </c>
    </row>
    <row r="1008" spans="1:2">
      <c r="A1008" t="s">
        <v>1225</v>
      </c>
      <c r="B1008" t="s">
        <v>208</v>
      </c>
    </row>
    <row r="1009" spans="1:2">
      <c r="A1009" t="s">
        <v>1226</v>
      </c>
      <c r="B1009" t="s">
        <v>209</v>
      </c>
    </row>
    <row r="1010" spans="1:2">
      <c r="A1010" t="s">
        <v>1227</v>
      </c>
      <c r="B1010" t="s">
        <v>210</v>
      </c>
    </row>
    <row r="1011" spans="1:2">
      <c r="A1011" t="s">
        <v>1228</v>
      </c>
      <c r="B1011" t="s">
        <v>210</v>
      </c>
    </row>
    <row r="1012" spans="1:2">
      <c r="A1012" t="s">
        <v>1229</v>
      </c>
      <c r="B1012" t="s">
        <v>210</v>
      </c>
    </row>
    <row r="1013" spans="1:2">
      <c r="A1013" t="s">
        <v>1230</v>
      </c>
      <c r="B1013" t="s">
        <v>210</v>
      </c>
    </row>
    <row r="1014" spans="1:2">
      <c r="A1014" t="s">
        <v>1231</v>
      </c>
      <c r="B1014" t="s">
        <v>210</v>
      </c>
    </row>
    <row r="1015" spans="1:2">
      <c r="A1015" t="s">
        <v>1232</v>
      </c>
      <c r="B1015" t="s">
        <v>210</v>
      </c>
    </row>
    <row r="1016" spans="1:2">
      <c r="A1016" t="s">
        <v>1233</v>
      </c>
      <c r="B1016" t="s">
        <v>210</v>
      </c>
    </row>
    <row r="1017" spans="1:2">
      <c r="A1017" t="s">
        <v>1234</v>
      </c>
      <c r="B1017" t="s">
        <v>210</v>
      </c>
    </row>
    <row r="1018" spans="1:2">
      <c r="A1018" t="s">
        <v>1235</v>
      </c>
      <c r="B1018" t="s">
        <v>210</v>
      </c>
    </row>
    <row r="1019" spans="1:2">
      <c r="A1019" t="s">
        <v>1236</v>
      </c>
      <c r="B1019" t="s">
        <v>210</v>
      </c>
    </row>
    <row r="1020" spans="1:2">
      <c r="A1020" t="s">
        <v>1237</v>
      </c>
      <c r="B1020" t="s">
        <v>210</v>
      </c>
    </row>
    <row r="1021" spans="1:2">
      <c r="A1021" t="s">
        <v>1238</v>
      </c>
      <c r="B1021" t="s">
        <v>210</v>
      </c>
    </row>
    <row r="1022" spans="1:2">
      <c r="A1022" t="s">
        <v>1239</v>
      </c>
      <c r="B1022" t="s">
        <v>210</v>
      </c>
    </row>
    <row r="1023" spans="1:2">
      <c r="A1023" t="s">
        <v>1240</v>
      </c>
      <c r="B1023" t="s">
        <v>210</v>
      </c>
    </row>
    <row r="1024" spans="1:2">
      <c r="A1024" t="s">
        <v>1241</v>
      </c>
      <c r="B1024" t="s">
        <v>210</v>
      </c>
    </row>
    <row r="1025" spans="1:2">
      <c r="A1025" t="s">
        <v>1242</v>
      </c>
      <c r="B1025" t="s">
        <v>210</v>
      </c>
    </row>
    <row r="1026" spans="1:2">
      <c r="A1026" t="s">
        <v>1243</v>
      </c>
      <c r="B1026" t="s">
        <v>210</v>
      </c>
    </row>
    <row r="1027" spans="1:2">
      <c r="A1027" t="s">
        <v>1244</v>
      </c>
      <c r="B1027" t="s">
        <v>210</v>
      </c>
    </row>
    <row r="1028" spans="1:2">
      <c r="A1028" t="s">
        <v>1245</v>
      </c>
      <c r="B1028" t="s">
        <v>210</v>
      </c>
    </row>
    <row r="1029" spans="1:2">
      <c r="A1029" t="s">
        <v>1246</v>
      </c>
      <c r="B1029" t="s">
        <v>210</v>
      </c>
    </row>
    <row r="1030" spans="1:2">
      <c r="A1030" t="s">
        <v>1247</v>
      </c>
      <c r="B1030" t="s">
        <v>210</v>
      </c>
    </row>
    <row r="1031" spans="1:2">
      <c r="A1031" t="s">
        <v>1248</v>
      </c>
      <c r="B1031" t="s">
        <v>210</v>
      </c>
    </row>
    <row r="1032" spans="1:2">
      <c r="A1032" t="s">
        <v>1249</v>
      </c>
      <c r="B1032" t="s">
        <v>210</v>
      </c>
    </row>
    <row r="1033" spans="1:2">
      <c r="A1033" t="s">
        <v>1250</v>
      </c>
      <c r="B1033" t="s">
        <v>210</v>
      </c>
    </row>
    <row r="1034" spans="1:2">
      <c r="A1034" t="s">
        <v>1251</v>
      </c>
      <c r="B1034" t="s">
        <v>210</v>
      </c>
    </row>
    <row r="1035" spans="1:2">
      <c r="A1035" t="s">
        <v>1252</v>
      </c>
      <c r="B1035" t="s">
        <v>210</v>
      </c>
    </row>
    <row r="1036" spans="1:2">
      <c r="A1036" t="s">
        <v>1253</v>
      </c>
      <c r="B1036" t="s">
        <v>210</v>
      </c>
    </row>
    <row r="1037" spans="1:2">
      <c r="A1037" t="s">
        <v>1254</v>
      </c>
      <c r="B1037" t="s">
        <v>210</v>
      </c>
    </row>
    <row r="1038" spans="1:2">
      <c r="A1038" t="s">
        <v>1255</v>
      </c>
      <c r="B1038" t="s">
        <v>210</v>
      </c>
    </row>
    <row r="1039" spans="1:2">
      <c r="A1039" t="s">
        <v>1256</v>
      </c>
      <c r="B1039" t="s">
        <v>210</v>
      </c>
    </row>
    <row r="1040" spans="1:2">
      <c r="A1040" t="s">
        <v>1257</v>
      </c>
      <c r="B1040" t="s">
        <v>210</v>
      </c>
    </row>
    <row r="1041" spans="1:2">
      <c r="A1041" t="s">
        <v>1258</v>
      </c>
      <c r="B1041" t="s">
        <v>210</v>
      </c>
    </row>
    <row r="1042" spans="1:2">
      <c r="A1042" t="s">
        <v>1259</v>
      </c>
      <c r="B1042" t="s">
        <v>210</v>
      </c>
    </row>
    <row r="1043" spans="1:2">
      <c r="A1043" t="s">
        <v>1260</v>
      </c>
      <c r="B1043" t="s">
        <v>210</v>
      </c>
    </row>
    <row r="1044" spans="1:2">
      <c r="A1044" t="s">
        <v>1261</v>
      </c>
      <c r="B1044" t="s">
        <v>210</v>
      </c>
    </row>
    <row r="1045" spans="1:2">
      <c r="A1045" t="s">
        <v>1262</v>
      </c>
      <c r="B1045" t="s">
        <v>210</v>
      </c>
    </row>
    <row r="1046" spans="1:2">
      <c r="A1046" t="s">
        <v>1263</v>
      </c>
      <c r="B1046" t="s">
        <v>210</v>
      </c>
    </row>
    <row r="1047" spans="1:2">
      <c r="A1047" t="s">
        <v>1264</v>
      </c>
      <c r="B1047" t="s">
        <v>210</v>
      </c>
    </row>
    <row r="1048" spans="1:2">
      <c r="A1048" t="s">
        <v>1265</v>
      </c>
      <c r="B1048" t="s">
        <v>210</v>
      </c>
    </row>
    <row r="1049" spans="1:2">
      <c r="A1049" t="s">
        <v>1266</v>
      </c>
      <c r="B1049" t="s">
        <v>210</v>
      </c>
    </row>
    <row r="1050" spans="1:2">
      <c r="A1050" t="s">
        <v>1267</v>
      </c>
      <c r="B1050" t="s">
        <v>211</v>
      </c>
    </row>
    <row r="1051" spans="1:2">
      <c r="A1051" t="s">
        <v>1268</v>
      </c>
      <c r="B1051" t="s">
        <v>211</v>
      </c>
    </row>
    <row r="1052" spans="1:2">
      <c r="A1052" t="s">
        <v>1269</v>
      </c>
      <c r="B1052" t="s">
        <v>211</v>
      </c>
    </row>
    <row r="1053" spans="1:2">
      <c r="A1053" t="s">
        <v>1270</v>
      </c>
      <c r="B1053" t="s">
        <v>211</v>
      </c>
    </row>
    <row r="1054" spans="1:2">
      <c r="A1054" t="s">
        <v>1271</v>
      </c>
      <c r="B1054" t="s">
        <v>211</v>
      </c>
    </row>
    <row r="1055" spans="1:2">
      <c r="A1055" t="s">
        <v>1272</v>
      </c>
      <c r="B1055" t="s">
        <v>211</v>
      </c>
    </row>
    <row r="1056" spans="1:2">
      <c r="A1056" t="s">
        <v>1273</v>
      </c>
      <c r="B1056" t="s">
        <v>211</v>
      </c>
    </row>
    <row r="1057" spans="1:2">
      <c r="A1057" t="s">
        <v>1274</v>
      </c>
      <c r="B1057" t="s">
        <v>212</v>
      </c>
    </row>
    <row r="1058" spans="1:2">
      <c r="A1058" t="s">
        <v>1275</v>
      </c>
      <c r="B1058" t="s">
        <v>212</v>
      </c>
    </row>
    <row r="1059" spans="1:2">
      <c r="A1059" t="s">
        <v>1276</v>
      </c>
      <c r="B1059" t="s">
        <v>212</v>
      </c>
    </row>
    <row r="1060" spans="1:2">
      <c r="A1060" t="s">
        <v>1277</v>
      </c>
      <c r="B1060" t="s">
        <v>212</v>
      </c>
    </row>
    <row r="1061" spans="1:2">
      <c r="A1061" t="s">
        <v>1278</v>
      </c>
      <c r="B1061" t="s">
        <v>212</v>
      </c>
    </row>
    <row r="1062" spans="1:2">
      <c r="A1062" t="s">
        <v>1279</v>
      </c>
      <c r="B1062" t="s">
        <v>212</v>
      </c>
    </row>
    <row r="1063" spans="1:2">
      <c r="A1063" t="s">
        <v>1280</v>
      </c>
      <c r="B1063" t="s">
        <v>212</v>
      </c>
    </row>
    <row r="1064" spans="1:2">
      <c r="A1064" t="s">
        <v>1281</v>
      </c>
      <c r="B1064" t="s">
        <v>212</v>
      </c>
    </row>
    <row r="1065" spans="1:2">
      <c r="A1065" t="s">
        <v>1282</v>
      </c>
      <c r="B1065" t="s">
        <v>212</v>
      </c>
    </row>
    <row r="1066" spans="1:2">
      <c r="A1066" t="s">
        <v>1283</v>
      </c>
      <c r="B1066" t="s">
        <v>212</v>
      </c>
    </row>
    <row r="1067" spans="1:2">
      <c r="A1067" t="s">
        <v>1284</v>
      </c>
      <c r="B1067" t="s">
        <v>212</v>
      </c>
    </row>
    <row r="1068" spans="1:2">
      <c r="A1068" t="s">
        <v>1285</v>
      </c>
      <c r="B1068" t="s">
        <v>212</v>
      </c>
    </row>
    <row r="1069" spans="1:2">
      <c r="A1069" t="s">
        <v>1286</v>
      </c>
      <c r="B1069" t="s">
        <v>212</v>
      </c>
    </row>
    <row r="1070" spans="1:2">
      <c r="A1070" t="s">
        <v>1287</v>
      </c>
      <c r="B1070" t="s">
        <v>212</v>
      </c>
    </row>
    <row r="1071" spans="1:2">
      <c r="A1071" t="s">
        <v>1288</v>
      </c>
      <c r="B1071" t="s">
        <v>212</v>
      </c>
    </row>
    <row r="1072" spans="1:2">
      <c r="A1072" t="s">
        <v>1289</v>
      </c>
      <c r="B1072" t="s">
        <v>212</v>
      </c>
    </row>
    <row r="1073" spans="1:2">
      <c r="A1073" t="s">
        <v>1290</v>
      </c>
      <c r="B1073" t="s">
        <v>212</v>
      </c>
    </row>
    <row r="1074" spans="1:2">
      <c r="A1074" t="s">
        <v>1291</v>
      </c>
      <c r="B1074" t="s">
        <v>212</v>
      </c>
    </row>
    <row r="1075" spans="1:2">
      <c r="A1075" t="s">
        <v>1292</v>
      </c>
      <c r="B1075" t="s">
        <v>212</v>
      </c>
    </row>
    <row r="1076" spans="1:2">
      <c r="A1076" t="s">
        <v>1293</v>
      </c>
      <c r="B1076" t="s">
        <v>213</v>
      </c>
    </row>
    <row r="1077" spans="1:2">
      <c r="A1077" t="s">
        <v>1294</v>
      </c>
      <c r="B1077" t="s">
        <v>213</v>
      </c>
    </row>
    <row r="1078" spans="1:2">
      <c r="A1078" t="s">
        <v>1295</v>
      </c>
      <c r="B1078" t="s">
        <v>213</v>
      </c>
    </row>
    <row r="1079" spans="1:2">
      <c r="A1079" t="s">
        <v>1296</v>
      </c>
      <c r="B1079" t="s">
        <v>213</v>
      </c>
    </row>
    <row r="1080" spans="1:2">
      <c r="A1080" t="s">
        <v>1297</v>
      </c>
      <c r="B1080" t="s">
        <v>213</v>
      </c>
    </row>
    <row r="1081" spans="1:2">
      <c r="A1081" t="s">
        <v>1298</v>
      </c>
      <c r="B1081" t="s">
        <v>213</v>
      </c>
    </row>
    <row r="1082" spans="1:2">
      <c r="A1082" t="s">
        <v>1299</v>
      </c>
      <c r="B1082" t="s">
        <v>213</v>
      </c>
    </row>
    <row r="1083" spans="1:2">
      <c r="A1083" t="s">
        <v>1300</v>
      </c>
      <c r="B1083" t="s">
        <v>213</v>
      </c>
    </row>
    <row r="1084" spans="1:2">
      <c r="A1084" t="s">
        <v>1301</v>
      </c>
      <c r="B1084" t="s">
        <v>213</v>
      </c>
    </row>
    <row r="1085" spans="1:2">
      <c r="A1085" t="s">
        <v>1302</v>
      </c>
      <c r="B1085" t="s">
        <v>213</v>
      </c>
    </row>
    <row r="1086" spans="1:2">
      <c r="A1086" t="s">
        <v>1303</v>
      </c>
      <c r="B1086" t="s">
        <v>213</v>
      </c>
    </row>
    <row r="1087" spans="1:2">
      <c r="A1087" t="s">
        <v>1304</v>
      </c>
      <c r="B1087" t="s">
        <v>213</v>
      </c>
    </row>
    <row r="1088" spans="1:2">
      <c r="A1088" t="s">
        <v>1305</v>
      </c>
      <c r="B1088" t="s">
        <v>213</v>
      </c>
    </row>
    <row r="1089" spans="1:2">
      <c r="A1089" t="s">
        <v>1306</v>
      </c>
      <c r="B1089" t="s">
        <v>214</v>
      </c>
    </row>
    <row r="1090" spans="1:2">
      <c r="A1090" t="s">
        <v>1307</v>
      </c>
      <c r="B1090" t="s">
        <v>214</v>
      </c>
    </row>
    <row r="1091" spans="1:2">
      <c r="A1091" t="s">
        <v>1308</v>
      </c>
      <c r="B1091" t="s">
        <v>215</v>
      </c>
    </row>
    <row r="1092" spans="1:2">
      <c r="A1092" t="s">
        <v>1309</v>
      </c>
      <c r="B1092" t="s">
        <v>215</v>
      </c>
    </row>
    <row r="1093" spans="1:2">
      <c r="A1093" t="s">
        <v>1310</v>
      </c>
      <c r="B1093" t="s">
        <v>215</v>
      </c>
    </row>
    <row r="1094" spans="1:2">
      <c r="A1094" t="s">
        <v>1311</v>
      </c>
      <c r="B1094" t="s">
        <v>215</v>
      </c>
    </row>
    <row r="1095" spans="1:2">
      <c r="A1095" t="s">
        <v>1312</v>
      </c>
      <c r="B1095" t="s">
        <v>215</v>
      </c>
    </row>
    <row r="1096" spans="1:2">
      <c r="A1096" t="s">
        <v>1313</v>
      </c>
      <c r="B1096" t="s">
        <v>215</v>
      </c>
    </row>
    <row r="1097" spans="1:2">
      <c r="A1097" t="s">
        <v>1314</v>
      </c>
      <c r="B1097" t="s">
        <v>215</v>
      </c>
    </row>
    <row r="1098" spans="1:2">
      <c r="A1098" t="s">
        <v>1315</v>
      </c>
      <c r="B1098" t="s">
        <v>215</v>
      </c>
    </row>
    <row r="1099" spans="1:2">
      <c r="A1099" t="s">
        <v>1316</v>
      </c>
      <c r="B1099" t="s">
        <v>215</v>
      </c>
    </row>
    <row r="1100" spans="1:2">
      <c r="A1100" t="s">
        <v>1317</v>
      </c>
      <c r="B1100" t="s">
        <v>215</v>
      </c>
    </row>
    <row r="1101" spans="1:2">
      <c r="A1101" t="s">
        <v>1318</v>
      </c>
      <c r="B1101" t="s">
        <v>215</v>
      </c>
    </row>
    <row r="1102" spans="1:2">
      <c r="A1102" t="s">
        <v>1319</v>
      </c>
      <c r="B1102" t="s">
        <v>216</v>
      </c>
    </row>
    <row r="1103" spans="1:2">
      <c r="A1103" t="s">
        <v>1320</v>
      </c>
      <c r="B1103" t="s">
        <v>216</v>
      </c>
    </row>
    <row r="1104" spans="1:2">
      <c r="A1104" t="s">
        <v>1321</v>
      </c>
      <c r="B1104" t="s">
        <v>216</v>
      </c>
    </row>
    <row r="1105" spans="1:2">
      <c r="A1105" t="s">
        <v>1322</v>
      </c>
      <c r="B1105" t="s">
        <v>216</v>
      </c>
    </row>
    <row r="1106" spans="1:2">
      <c r="A1106" t="s">
        <v>1323</v>
      </c>
      <c r="B1106" t="s">
        <v>216</v>
      </c>
    </row>
    <row r="1107" spans="1:2">
      <c r="A1107" t="s">
        <v>1324</v>
      </c>
      <c r="B1107" t="s">
        <v>216</v>
      </c>
    </row>
    <row r="1108" spans="1:2">
      <c r="A1108" t="s">
        <v>1325</v>
      </c>
      <c r="B1108" t="s">
        <v>216</v>
      </c>
    </row>
    <row r="1109" spans="1:2">
      <c r="A1109" t="s">
        <v>1326</v>
      </c>
      <c r="B1109" t="s">
        <v>216</v>
      </c>
    </row>
    <row r="1110" spans="1:2">
      <c r="A1110" t="s">
        <v>1327</v>
      </c>
      <c r="B1110" t="s">
        <v>216</v>
      </c>
    </row>
    <row r="1111" spans="1:2">
      <c r="A1111" t="s">
        <v>1328</v>
      </c>
      <c r="B1111" t="s">
        <v>217</v>
      </c>
    </row>
    <row r="1112" spans="1:2">
      <c r="A1112" t="s">
        <v>1329</v>
      </c>
      <c r="B1112" t="s">
        <v>217</v>
      </c>
    </row>
    <row r="1113" spans="1:2">
      <c r="A1113" t="s">
        <v>1330</v>
      </c>
      <c r="B1113" t="s">
        <v>217</v>
      </c>
    </row>
    <row r="1114" spans="1:2">
      <c r="A1114" t="s">
        <v>1331</v>
      </c>
      <c r="B1114" t="s">
        <v>217</v>
      </c>
    </row>
    <row r="1115" spans="1:2">
      <c r="A1115" t="s">
        <v>1332</v>
      </c>
      <c r="B1115" t="s">
        <v>218</v>
      </c>
    </row>
    <row r="1116" spans="1:2">
      <c r="A1116" t="s">
        <v>1333</v>
      </c>
      <c r="B1116" t="s">
        <v>218</v>
      </c>
    </row>
    <row r="1117" spans="1:2">
      <c r="A1117" t="s">
        <v>1334</v>
      </c>
      <c r="B1117" t="s">
        <v>218</v>
      </c>
    </row>
    <row r="1118" spans="1:2">
      <c r="A1118" t="s">
        <v>1335</v>
      </c>
      <c r="B1118" t="s">
        <v>218</v>
      </c>
    </row>
    <row r="1119" spans="1:2">
      <c r="A1119" t="s">
        <v>1336</v>
      </c>
      <c r="B1119" t="s">
        <v>218</v>
      </c>
    </row>
    <row r="1120" spans="1:2">
      <c r="A1120" t="s">
        <v>1337</v>
      </c>
      <c r="B1120" t="s">
        <v>218</v>
      </c>
    </row>
    <row r="1121" spans="1:2">
      <c r="A1121" t="s">
        <v>1338</v>
      </c>
      <c r="B1121" t="s">
        <v>219</v>
      </c>
    </row>
    <row r="1122" spans="1:2">
      <c r="A1122" t="s">
        <v>1339</v>
      </c>
      <c r="B1122" t="s">
        <v>219</v>
      </c>
    </row>
    <row r="1123" spans="1:2">
      <c r="A1123" t="s">
        <v>1340</v>
      </c>
      <c r="B1123" t="s">
        <v>219</v>
      </c>
    </row>
    <row r="1124" spans="1:2">
      <c r="A1124" t="s">
        <v>1341</v>
      </c>
      <c r="B1124" t="s">
        <v>219</v>
      </c>
    </row>
  </sheetData>
  <sheetProtection algorithmName="SHA-512" hashValue="v3tkQm4DFEdrLUuLikvvkckek6u5CGzn251pR/UG8vHlk1ed4NHfHXZU9Vb69/HXnW3Jt9x++d6u9kBvAU6b/w==" saltValue="6giOpGfb37idy1xvcn1urA==" spinCount="100000" sheet="1" objects="1" scenarios="1"/>
  <autoFilter ref="A1" xr:uid="{00000000-0009-0000-0000-000002000000}">
    <sortState xmlns:xlrd2="http://schemas.microsoft.com/office/spreadsheetml/2017/richdata2" ref="A2:A39">
      <sortCondition ref="A1"/>
    </sortState>
  </autoFilter>
  <phoneticPr fontId="2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dimension ref="A1:A39"/>
  <sheetViews>
    <sheetView workbookViewId="0"/>
  </sheetViews>
  <sheetFormatPr baseColWidth="10" defaultColWidth="10.77734375" defaultRowHeight="14.4"/>
  <cols>
    <col min="1" max="1" width="15.21875" customWidth="1"/>
  </cols>
  <sheetData>
    <row r="1" spans="1:1">
      <c r="A1" t="s">
        <v>181</v>
      </c>
    </row>
    <row r="2" spans="1:1">
      <c r="A2" t="s">
        <v>182</v>
      </c>
    </row>
    <row r="3" spans="1:1">
      <c r="A3" t="s">
        <v>183</v>
      </c>
    </row>
    <row r="4" spans="1:1">
      <c r="A4" t="s">
        <v>184</v>
      </c>
    </row>
    <row r="5" spans="1:1">
      <c r="A5" t="s">
        <v>185</v>
      </c>
    </row>
    <row r="6" spans="1:1">
      <c r="A6" t="s">
        <v>186</v>
      </c>
    </row>
    <row r="7" spans="1:1">
      <c r="A7" t="s">
        <v>187</v>
      </c>
    </row>
    <row r="8" spans="1:1">
      <c r="A8" t="s">
        <v>188</v>
      </c>
    </row>
    <row r="9" spans="1:1">
      <c r="A9" t="s">
        <v>189</v>
      </c>
    </row>
    <row r="10" spans="1:1">
      <c r="A10" t="s">
        <v>190</v>
      </c>
    </row>
    <row r="11" spans="1:1">
      <c r="A11" t="s">
        <v>191</v>
      </c>
    </row>
    <row r="12" spans="1:1">
      <c r="A12" t="s">
        <v>192</v>
      </c>
    </row>
    <row r="13" spans="1:1">
      <c r="A13" t="s">
        <v>193</v>
      </c>
    </row>
    <row r="14" spans="1:1">
      <c r="A14" t="s">
        <v>194</v>
      </c>
    </row>
    <row r="15" spans="1:1">
      <c r="A15" t="s">
        <v>195</v>
      </c>
    </row>
    <row r="16" spans="1:1">
      <c r="A16" t="s">
        <v>196</v>
      </c>
    </row>
    <row r="17" spans="1:1">
      <c r="A17" t="s">
        <v>197</v>
      </c>
    </row>
    <row r="18" spans="1:1">
      <c r="A18" t="s">
        <v>198</v>
      </c>
    </row>
    <row r="19" spans="1:1">
      <c r="A19" t="s">
        <v>199</v>
      </c>
    </row>
    <row r="20" spans="1:1">
      <c r="A20" t="s">
        <v>200</v>
      </c>
    </row>
    <row r="21" spans="1:1">
      <c r="A21" t="s">
        <v>201</v>
      </c>
    </row>
    <row r="22" spans="1:1">
      <c r="A22" t="s">
        <v>202</v>
      </c>
    </row>
    <row r="23" spans="1:1">
      <c r="A23" t="s">
        <v>203</v>
      </c>
    </row>
    <row r="24" spans="1:1">
      <c r="A24" t="s">
        <v>204</v>
      </c>
    </row>
    <row r="25" spans="1:1">
      <c r="A25" t="s">
        <v>205</v>
      </c>
    </row>
    <row r="26" spans="1:1">
      <c r="A26" t="s">
        <v>206</v>
      </c>
    </row>
    <row r="27" spans="1:1">
      <c r="A27" t="s">
        <v>207</v>
      </c>
    </row>
    <row r="28" spans="1:1">
      <c r="A28" t="s">
        <v>208</v>
      </c>
    </row>
    <row r="29" spans="1:1">
      <c r="A29" t="s">
        <v>209</v>
      </c>
    </row>
    <row r="30" spans="1:1">
      <c r="A30" t="s">
        <v>210</v>
      </c>
    </row>
    <row r="31" spans="1:1">
      <c r="A31" t="s">
        <v>211</v>
      </c>
    </row>
    <row r="32" spans="1:1">
      <c r="A32" t="s">
        <v>212</v>
      </c>
    </row>
    <row r="33" spans="1:1">
      <c r="A33" t="s">
        <v>213</v>
      </c>
    </row>
    <row r="34" spans="1:1">
      <c r="A34" t="s">
        <v>214</v>
      </c>
    </row>
    <row r="35" spans="1:1">
      <c r="A35" t="s">
        <v>215</v>
      </c>
    </row>
    <row r="36" spans="1:1">
      <c r="A36" t="s">
        <v>216</v>
      </c>
    </row>
    <row r="37" spans="1:1">
      <c r="A37" t="s">
        <v>217</v>
      </c>
    </row>
    <row r="38" spans="1:1">
      <c r="A38" t="s">
        <v>218</v>
      </c>
    </row>
    <row r="39" spans="1:1">
      <c r="A39" t="s">
        <v>219</v>
      </c>
    </row>
  </sheetData>
  <sheetProtection algorithmName="SHA-512" hashValue="FY6TxmsYeUg+UBRHIDyMcE1LslW+wO5d626BuKGtUBqOymgUSbj3ripHfFIPgyc6uTrokxwdhliCB9j6Ka+N5g==" saltValue="Ymdsq1dOXGiQBzSsqxsqBA==" spinCount="100000" sheet="1" objects="1" scenarios="1"/>
  <autoFilter ref="A1:D1123" xr:uid="{00000000-0009-0000-0000-000003000000}">
    <sortState xmlns:xlrd2="http://schemas.microsoft.com/office/spreadsheetml/2017/richdata2" ref="A2:B1123">
      <sortCondition ref="A1:A1123"/>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4">
    <tabColor theme="7" tint="0.59999389629810485"/>
  </sheetPr>
  <dimension ref="A1:AO422"/>
  <sheetViews>
    <sheetView workbookViewId="0"/>
  </sheetViews>
  <sheetFormatPr baseColWidth="10" defaultColWidth="11.44140625" defaultRowHeight="13.8"/>
  <cols>
    <col min="1" max="1" width="28.77734375" style="1" customWidth="1"/>
    <col min="2" max="2" width="26" style="1" customWidth="1"/>
    <col min="3" max="4" width="13.77734375" style="2" customWidth="1"/>
    <col min="5" max="5" width="21.21875" style="2" customWidth="1"/>
    <col min="6" max="6" width="16.21875" style="2" customWidth="1"/>
    <col min="7" max="8" width="15.21875" style="2" customWidth="1"/>
    <col min="9" max="10" width="18.21875" style="4" customWidth="1"/>
    <col min="11" max="11" width="15.77734375" style="4" customWidth="1"/>
    <col min="12" max="12" width="15.21875" style="4" customWidth="1"/>
    <col min="13" max="13" width="15.44140625" style="4" customWidth="1"/>
    <col min="14" max="14" width="15.21875" style="4" customWidth="1"/>
    <col min="15" max="15" width="15.44140625" style="4" hidden="1" customWidth="1"/>
    <col min="16" max="16" width="4.77734375" style="2" customWidth="1"/>
    <col min="17" max="18" width="13.21875" style="2" customWidth="1"/>
    <col min="19" max="19" width="15.21875" style="2" customWidth="1"/>
    <col min="20" max="20" width="13.5546875" style="2" customWidth="1"/>
    <col min="21" max="21" width="16" style="2" customWidth="1"/>
    <col min="22" max="22" width="13" style="2" customWidth="1"/>
    <col min="23" max="23" width="16.21875" style="2" customWidth="1"/>
    <col min="24" max="25" width="15.21875" style="2" customWidth="1"/>
    <col min="26" max="26" width="14" style="2" customWidth="1"/>
    <col min="27" max="27" width="11.21875" style="2" customWidth="1"/>
    <col min="28" max="28" width="19.5546875" style="5" customWidth="1"/>
    <col min="29" max="29" width="11.44140625" style="2"/>
    <col min="30" max="30" width="5.77734375" style="2" customWidth="1"/>
    <col min="31" max="34" width="0" style="2" hidden="1" customWidth="1"/>
    <col min="35" max="38" width="11.44140625" style="2"/>
    <col min="39" max="39" width="27.44140625" style="2" customWidth="1"/>
    <col min="40" max="40" width="23.21875" style="2" customWidth="1"/>
    <col min="41" max="16384" width="11.44140625" style="2"/>
  </cols>
  <sheetData>
    <row r="1" spans="1:41" ht="17.399999999999999">
      <c r="E1" s="3"/>
      <c r="F1" s="3"/>
      <c r="G1" s="3"/>
      <c r="H1" s="3"/>
    </row>
    <row r="2" spans="1:41" ht="22.8">
      <c r="E2" s="6" t="s">
        <v>35</v>
      </c>
      <c r="F2" s="7"/>
      <c r="G2" s="7"/>
      <c r="H2" s="7"/>
      <c r="I2" s="8"/>
      <c r="J2" s="8"/>
      <c r="K2" s="8"/>
      <c r="L2" s="8"/>
      <c r="M2" s="8"/>
      <c r="N2" s="8"/>
      <c r="O2" s="8"/>
      <c r="P2" s="9"/>
      <c r="Q2" s="9"/>
    </row>
    <row r="3" spans="1:41" ht="17.399999999999999">
      <c r="E3" s="3" t="s">
        <v>36</v>
      </c>
      <c r="F3" s="3"/>
      <c r="G3" s="3"/>
      <c r="H3" s="3"/>
    </row>
    <row r="4" spans="1:41" ht="17.399999999999999">
      <c r="E4" s="3" t="s">
        <v>37</v>
      </c>
      <c r="F4" s="3"/>
      <c r="G4" s="3"/>
      <c r="H4" s="3"/>
    </row>
    <row r="5" spans="1:41" ht="6.75" customHeight="1" thickBot="1">
      <c r="E5" s="3"/>
      <c r="F5" s="3"/>
      <c r="G5" s="3"/>
      <c r="H5" s="3"/>
    </row>
    <row r="6" spans="1:41" ht="28.5" customHeight="1" thickBot="1">
      <c r="A6" s="10" t="s">
        <v>38</v>
      </c>
      <c r="B6" s="11" t="s">
        <v>27</v>
      </c>
      <c r="E6" s="10" t="s">
        <v>39</v>
      </c>
      <c r="F6" s="10"/>
      <c r="G6" s="10"/>
      <c r="H6" s="759" t="s">
        <v>78</v>
      </c>
      <c r="I6" s="760"/>
      <c r="K6" s="3" t="s">
        <v>41</v>
      </c>
      <c r="L6" s="12">
        <v>2022</v>
      </c>
      <c r="R6" s="3"/>
    </row>
    <row r="7" spans="1:41" ht="8.25" customHeight="1">
      <c r="E7" s="3"/>
      <c r="F7" s="3"/>
      <c r="G7" s="3"/>
      <c r="H7" s="3"/>
    </row>
    <row r="8" spans="1:41" ht="22.5" customHeight="1" thickBot="1">
      <c r="A8" s="761" t="s">
        <v>42</v>
      </c>
      <c r="B8" s="761"/>
      <c r="C8" s="761"/>
      <c r="D8" s="761"/>
      <c r="E8" s="761"/>
      <c r="F8" s="761"/>
      <c r="G8" s="761"/>
      <c r="H8" s="761"/>
      <c r="I8" s="761"/>
      <c r="J8" s="761"/>
      <c r="K8" s="761"/>
      <c r="L8" s="761"/>
      <c r="M8" s="762"/>
      <c r="N8" s="146"/>
      <c r="O8" s="115"/>
      <c r="P8" s="13"/>
      <c r="Q8" s="13"/>
      <c r="R8" s="13"/>
      <c r="S8" s="13"/>
      <c r="T8" s="13"/>
      <c r="U8" s="13"/>
      <c r="V8" s="13"/>
      <c r="W8" s="13"/>
      <c r="X8" s="13"/>
      <c r="Y8" s="13"/>
      <c r="Z8" s="13"/>
      <c r="AA8" s="13"/>
      <c r="AB8" s="13"/>
    </row>
    <row r="9" spans="1:41" ht="19.5" customHeight="1">
      <c r="A9" s="763" t="s">
        <v>43</v>
      </c>
      <c r="B9" s="764"/>
      <c r="C9" s="757" t="s">
        <v>44</v>
      </c>
      <c r="D9" s="757" t="s">
        <v>45</v>
      </c>
      <c r="E9" s="767" t="s">
        <v>46</v>
      </c>
      <c r="F9" s="768"/>
      <c r="G9" s="767" t="s">
        <v>1</v>
      </c>
      <c r="H9" s="769"/>
      <c r="I9" s="768"/>
      <c r="J9" s="770" t="s">
        <v>47</v>
      </c>
      <c r="K9" s="770" t="s">
        <v>48</v>
      </c>
      <c r="L9" s="772" t="s">
        <v>49</v>
      </c>
      <c r="M9" s="795" t="s">
        <v>50</v>
      </c>
      <c r="N9" s="796" t="s">
        <v>51</v>
      </c>
      <c r="O9" s="161"/>
      <c r="Q9" s="797" t="s">
        <v>52</v>
      </c>
      <c r="R9" s="798"/>
      <c r="S9" s="798"/>
      <c r="T9" s="798"/>
      <c r="U9" s="798"/>
      <c r="V9" s="798"/>
      <c r="W9" s="798"/>
      <c r="X9" s="798"/>
      <c r="Y9" s="798"/>
      <c r="Z9" s="798"/>
      <c r="AA9" s="798"/>
      <c r="AB9" s="798"/>
      <c r="AC9" s="753" t="s">
        <v>53</v>
      </c>
      <c r="AE9" s="756" t="s">
        <v>54</v>
      </c>
    </row>
    <row r="10" spans="1:41" ht="28.5" customHeight="1">
      <c r="A10" s="765"/>
      <c r="B10" s="766"/>
      <c r="C10" s="758"/>
      <c r="D10" s="758"/>
      <c r="E10" s="757" t="s">
        <v>55</v>
      </c>
      <c r="F10" s="757" t="s">
        <v>56</v>
      </c>
      <c r="G10" s="757" t="s">
        <v>55</v>
      </c>
      <c r="H10" s="757" t="s">
        <v>57</v>
      </c>
      <c r="I10" s="757" t="s">
        <v>58</v>
      </c>
      <c r="J10" s="771"/>
      <c r="K10" s="771"/>
      <c r="L10" s="773"/>
      <c r="M10" s="795"/>
      <c r="N10" s="796"/>
      <c r="O10" s="161"/>
      <c r="P10" s="5"/>
      <c r="Q10" s="794" t="s">
        <v>59</v>
      </c>
      <c r="R10" s="788"/>
      <c r="S10" s="788" t="s">
        <v>60</v>
      </c>
      <c r="T10" s="792" t="s">
        <v>61</v>
      </c>
      <c r="U10" s="792" t="s">
        <v>62</v>
      </c>
      <c r="V10" s="788" t="s">
        <v>63</v>
      </c>
      <c r="W10" s="788" t="s">
        <v>64</v>
      </c>
      <c r="X10" s="788" t="s">
        <v>65</v>
      </c>
      <c r="Y10" s="788" t="s">
        <v>66</v>
      </c>
      <c r="Z10" s="788" t="s">
        <v>67</v>
      </c>
      <c r="AA10" s="788" t="s">
        <v>68</v>
      </c>
      <c r="AB10" s="788" t="s">
        <v>69</v>
      </c>
      <c r="AC10" s="754"/>
      <c r="AE10" s="756"/>
    </row>
    <row r="11" spans="1:41" ht="15" customHeight="1">
      <c r="A11" s="765"/>
      <c r="B11" s="766"/>
      <c r="C11" s="758"/>
      <c r="D11" s="758"/>
      <c r="E11" s="758"/>
      <c r="F11" s="758"/>
      <c r="G11" s="758"/>
      <c r="H11" s="758"/>
      <c r="I11" s="758"/>
      <c r="J11" s="771"/>
      <c r="K11" s="771"/>
      <c r="L11" s="773"/>
      <c r="M11" s="795"/>
      <c r="N11" s="796"/>
      <c r="O11" s="161"/>
      <c r="Q11" s="790" t="s">
        <v>70</v>
      </c>
      <c r="R11" s="792" t="s">
        <v>71</v>
      </c>
      <c r="S11" s="788"/>
      <c r="T11" s="792"/>
      <c r="U11" s="792"/>
      <c r="V11" s="788"/>
      <c r="W11" s="788"/>
      <c r="X11" s="788"/>
      <c r="Y11" s="788"/>
      <c r="Z11" s="788"/>
      <c r="AA11" s="788"/>
      <c r="AB11" s="788"/>
      <c r="AC11" s="754"/>
      <c r="AE11" s="756"/>
    </row>
    <row r="12" spans="1:41" ht="24.75" customHeight="1" thickBot="1">
      <c r="A12" s="765"/>
      <c r="B12" s="766"/>
      <c r="C12" s="758"/>
      <c r="D12" s="758"/>
      <c r="E12" s="758"/>
      <c r="F12" s="758"/>
      <c r="G12" s="758"/>
      <c r="H12" s="758"/>
      <c r="I12" s="758"/>
      <c r="J12" s="771"/>
      <c r="K12" s="771"/>
      <c r="L12" s="773"/>
      <c r="M12" s="795"/>
      <c r="N12" s="796"/>
      <c r="O12" s="161"/>
      <c r="Q12" s="791"/>
      <c r="R12" s="793"/>
      <c r="S12" s="789"/>
      <c r="T12" s="793"/>
      <c r="U12" s="793"/>
      <c r="V12" s="789"/>
      <c r="W12" s="789"/>
      <c r="X12" s="789"/>
      <c r="Y12" s="789"/>
      <c r="Z12" s="789"/>
      <c r="AA12" s="789"/>
      <c r="AB12" s="789"/>
      <c r="AC12" s="755"/>
      <c r="AE12" s="756"/>
    </row>
    <row r="13" spans="1:41" ht="33.75" customHeight="1" thickBot="1">
      <c r="A13" s="774" t="s">
        <v>72</v>
      </c>
      <c r="B13" s="775"/>
      <c r="C13" s="14"/>
      <c r="D13" s="14"/>
      <c r="E13" s="14"/>
      <c r="F13" s="14"/>
      <c r="G13" s="14"/>
      <c r="H13" s="14"/>
      <c r="I13" s="14"/>
      <c r="J13" s="14"/>
      <c r="K13" s="14"/>
      <c r="L13" s="14"/>
      <c r="M13" s="127"/>
      <c r="N13" s="147"/>
      <c r="O13" s="162"/>
      <c r="Q13" s="15"/>
      <c r="R13" s="16"/>
      <c r="S13" s="16"/>
      <c r="T13" s="16"/>
      <c r="U13" s="16"/>
      <c r="V13" s="16"/>
      <c r="W13" s="16"/>
      <c r="X13" s="16"/>
      <c r="Y13" s="16"/>
      <c r="Z13" s="16"/>
      <c r="AA13" s="16"/>
      <c r="AB13" s="16"/>
      <c r="AC13" s="193"/>
    </row>
    <row r="14" spans="1:41" ht="18.75" customHeight="1">
      <c r="A14" s="776" t="s">
        <v>73</v>
      </c>
      <c r="B14" s="777"/>
      <c r="C14" s="782">
        <f>ENERO!K13</f>
        <v>7870</v>
      </c>
      <c r="D14" s="785"/>
      <c r="E14" s="785"/>
      <c r="F14" s="785"/>
      <c r="G14" s="785"/>
      <c r="H14" s="785"/>
      <c r="I14" s="806">
        <f>AC14</f>
        <v>0</v>
      </c>
      <c r="J14" s="809">
        <f>+(C14+D14+F14+E14)-(G14+H14+I14)</f>
        <v>7870</v>
      </c>
      <c r="K14" s="17"/>
      <c r="L14" s="124"/>
      <c r="M14" s="128"/>
      <c r="N14" s="148" t="str">
        <f ca="1">IFERROR(IF(DATEDIF(TODAY(),M14,"M")&lt;=6,"ROJO",IF(DATEDIF(TODAY(),M14,"M")&gt;=12,"VERDE",IF(AND(DATEDIF(TODAY(),M14,"M")&gt;6,DATEDIF(TODAY(),M14,"M")&lt;=11),"AMARILLO",IF(M14&lt;TODAY(),"VENCIDO",0)))),O14)</f>
        <v/>
      </c>
      <c r="O14" s="123" t="str">
        <f>IF(M14=0,"","VENCIDO")</f>
        <v/>
      </c>
      <c r="Q14" s="812"/>
      <c r="R14" s="799"/>
      <c r="S14" s="799"/>
      <c r="T14" s="799"/>
      <c r="U14" s="799"/>
      <c r="V14" s="799"/>
      <c r="W14" s="799"/>
      <c r="X14" s="799"/>
      <c r="Y14" s="799"/>
      <c r="Z14" s="799"/>
      <c r="AA14" s="799"/>
      <c r="AB14" s="799"/>
      <c r="AC14" s="802">
        <f>SUM(Q14:AB18)</f>
        <v>0</v>
      </c>
      <c r="AE14" s="805">
        <v>0.01</v>
      </c>
      <c r="AH14" s="2">
        <f>+IF(AC14&lt;&gt;I14,1,0)</f>
        <v>0</v>
      </c>
      <c r="AN14" s="2" t="s">
        <v>74</v>
      </c>
      <c r="AO14" s="2" t="s">
        <v>40</v>
      </c>
    </row>
    <row r="15" spans="1:41" ht="18.75" customHeight="1">
      <c r="A15" s="778"/>
      <c r="B15" s="779"/>
      <c r="C15" s="783"/>
      <c r="D15" s="786"/>
      <c r="E15" s="786"/>
      <c r="F15" s="786"/>
      <c r="G15" s="786"/>
      <c r="H15" s="786"/>
      <c r="I15" s="807"/>
      <c r="J15" s="810"/>
      <c r="K15" s="18"/>
      <c r="L15" s="125"/>
      <c r="M15" s="128"/>
      <c r="N15" s="148" t="str">
        <f t="shared" ref="N15:N78" ca="1" si="0">IFERROR(IF(DATEDIF(TODAY(),M15,"M")&lt;=6,"ROJO",IF(DATEDIF(TODAY(),M15,"M")&gt;=12,"VERDE",IF(AND(DATEDIF(TODAY(),M15,"M")&gt;6,DATEDIF(TODAY(),M15,"M")&lt;=11),"AMARILLO",IF(M15&lt;TODAY(),"VENCIDO",0)))),O15)</f>
        <v/>
      </c>
      <c r="O15" s="123" t="str">
        <f t="shared" ref="O15:O84" si="1">IF(M15=0,"","VENCIDO")</f>
        <v/>
      </c>
      <c r="Q15" s="813"/>
      <c r="R15" s="800"/>
      <c r="S15" s="800"/>
      <c r="T15" s="800"/>
      <c r="U15" s="800"/>
      <c r="V15" s="800"/>
      <c r="W15" s="800"/>
      <c r="X15" s="800"/>
      <c r="Y15" s="800"/>
      <c r="Z15" s="800"/>
      <c r="AA15" s="800"/>
      <c r="AB15" s="800"/>
      <c r="AC15" s="803"/>
      <c r="AE15" s="805"/>
      <c r="AN15" s="2" t="s">
        <v>75</v>
      </c>
      <c r="AO15" s="2" t="s">
        <v>76</v>
      </c>
    </row>
    <row r="16" spans="1:41" ht="18.75" customHeight="1">
      <c r="A16" s="778"/>
      <c r="B16" s="779"/>
      <c r="C16" s="783"/>
      <c r="D16" s="786"/>
      <c r="E16" s="786"/>
      <c r="F16" s="786"/>
      <c r="G16" s="786"/>
      <c r="H16" s="786"/>
      <c r="I16" s="807"/>
      <c r="J16" s="810"/>
      <c r="K16" s="18"/>
      <c r="L16" s="125"/>
      <c r="M16" s="128"/>
      <c r="N16" s="148" t="str">
        <f t="shared" ca="1" si="0"/>
        <v/>
      </c>
      <c r="O16" s="123" t="str">
        <f t="shared" si="1"/>
        <v/>
      </c>
      <c r="Q16" s="813"/>
      <c r="R16" s="800"/>
      <c r="S16" s="800"/>
      <c r="T16" s="800"/>
      <c r="U16" s="800"/>
      <c r="V16" s="800"/>
      <c r="W16" s="800"/>
      <c r="X16" s="800"/>
      <c r="Y16" s="800"/>
      <c r="Z16" s="800"/>
      <c r="AA16" s="800"/>
      <c r="AB16" s="800"/>
      <c r="AC16" s="803"/>
      <c r="AE16" s="805"/>
      <c r="AN16" s="2" t="s">
        <v>77</v>
      </c>
      <c r="AO16" s="2" t="s">
        <v>78</v>
      </c>
    </row>
    <row r="17" spans="1:41" ht="18.75" customHeight="1">
      <c r="A17" s="778"/>
      <c r="B17" s="779"/>
      <c r="C17" s="783"/>
      <c r="D17" s="786"/>
      <c r="E17" s="786"/>
      <c r="F17" s="786"/>
      <c r="G17" s="786"/>
      <c r="H17" s="786"/>
      <c r="I17" s="807"/>
      <c r="J17" s="810"/>
      <c r="K17" s="18"/>
      <c r="L17" s="125"/>
      <c r="M17" s="128"/>
      <c r="N17" s="148" t="str">
        <f t="shared" ca="1" si="0"/>
        <v/>
      </c>
      <c r="O17" s="123" t="str">
        <f t="shared" si="1"/>
        <v/>
      </c>
      <c r="Q17" s="813"/>
      <c r="R17" s="800"/>
      <c r="S17" s="800"/>
      <c r="T17" s="800"/>
      <c r="U17" s="800"/>
      <c r="V17" s="800"/>
      <c r="W17" s="800"/>
      <c r="X17" s="800"/>
      <c r="Y17" s="800"/>
      <c r="Z17" s="800"/>
      <c r="AA17" s="800"/>
      <c r="AB17" s="800"/>
      <c r="AC17" s="803"/>
      <c r="AE17" s="805"/>
      <c r="AN17" s="2" t="s">
        <v>79</v>
      </c>
      <c r="AO17" s="2" t="s">
        <v>80</v>
      </c>
    </row>
    <row r="18" spans="1:41" ht="18.75" customHeight="1" thickBot="1">
      <c r="A18" s="778"/>
      <c r="B18" s="779"/>
      <c r="C18" s="784"/>
      <c r="D18" s="787"/>
      <c r="E18" s="787"/>
      <c r="F18" s="787"/>
      <c r="G18" s="787"/>
      <c r="H18" s="787"/>
      <c r="I18" s="808"/>
      <c r="J18" s="811"/>
      <c r="K18" s="19"/>
      <c r="L18" s="126"/>
      <c r="M18" s="128"/>
      <c r="N18" s="148" t="str">
        <f t="shared" ca="1" si="0"/>
        <v/>
      </c>
      <c r="O18" s="123" t="str">
        <f t="shared" si="1"/>
        <v/>
      </c>
      <c r="Q18" s="814"/>
      <c r="R18" s="801"/>
      <c r="S18" s="801"/>
      <c r="T18" s="801"/>
      <c r="U18" s="801"/>
      <c r="V18" s="801"/>
      <c r="W18" s="801"/>
      <c r="X18" s="801"/>
      <c r="Y18" s="801"/>
      <c r="Z18" s="801"/>
      <c r="AA18" s="801"/>
      <c r="AB18" s="801"/>
      <c r="AC18" s="804"/>
      <c r="AE18" s="805"/>
      <c r="AN18" s="2" t="s">
        <v>81</v>
      </c>
      <c r="AO18" s="2" t="s">
        <v>82</v>
      </c>
    </row>
    <row r="19" spans="1:41" ht="18.75" customHeight="1" thickBot="1">
      <c r="A19" s="780"/>
      <c r="B19" s="781"/>
      <c r="C19" s="188"/>
      <c r="D19" s="20"/>
      <c r="E19" s="20"/>
      <c r="F19" s="21"/>
      <c r="G19" s="21"/>
      <c r="H19" s="21"/>
      <c r="I19" s="189"/>
      <c r="J19" s="104" t="b">
        <f>J14=K19</f>
        <v>0</v>
      </c>
      <c r="K19" s="22">
        <f>SUM(K14:K18)</f>
        <v>0</v>
      </c>
      <c r="L19" s="23"/>
      <c r="M19" s="129"/>
      <c r="N19" s="149" t="str">
        <f t="shared" ca="1" si="0"/>
        <v/>
      </c>
      <c r="O19" s="123" t="str">
        <f t="shared" si="1"/>
        <v/>
      </c>
      <c r="Q19" s="24"/>
      <c r="R19" s="25"/>
      <c r="S19" s="25"/>
      <c r="T19" s="25"/>
      <c r="U19" s="25"/>
      <c r="V19" s="25"/>
      <c r="W19" s="25"/>
      <c r="X19" s="25"/>
      <c r="Y19" s="25"/>
      <c r="Z19" s="25"/>
      <c r="AA19" s="25"/>
      <c r="AB19" s="25"/>
      <c r="AC19" s="194"/>
      <c r="AN19" s="2" t="s">
        <v>83</v>
      </c>
      <c r="AO19" s="2" t="s">
        <v>84</v>
      </c>
    </row>
    <row r="20" spans="1:41" ht="18.75" customHeight="1">
      <c r="A20" s="776" t="s">
        <v>85</v>
      </c>
      <c r="B20" s="777"/>
      <c r="C20" s="821">
        <f>ENERO!K19</f>
        <v>1841</v>
      </c>
      <c r="D20" s="815"/>
      <c r="E20" s="815"/>
      <c r="F20" s="815"/>
      <c r="G20" s="815"/>
      <c r="H20" s="815"/>
      <c r="I20" s="806">
        <f>AC20</f>
        <v>0</v>
      </c>
      <c r="J20" s="818">
        <f>+(C20+D20+F20+E20)-(G20+H20+I20)</f>
        <v>1841</v>
      </c>
      <c r="K20" s="17"/>
      <c r="L20" s="124"/>
      <c r="M20" s="128"/>
      <c r="N20" s="148" t="str">
        <f t="shared" ca="1" si="0"/>
        <v/>
      </c>
      <c r="O20" s="123" t="str">
        <f t="shared" si="1"/>
        <v/>
      </c>
      <c r="Q20" s="812"/>
      <c r="R20" s="799"/>
      <c r="S20" s="799"/>
      <c r="T20" s="799"/>
      <c r="U20" s="799"/>
      <c r="V20" s="799"/>
      <c r="W20" s="799"/>
      <c r="X20" s="799"/>
      <c r="Y20" s="799"/>
      <c r="Z20" s="799"/>
      <c r="AA20" s="799"/>
      <c r="AB20" s="799"/>
      <c r="AC20" s="802">
        <f>SUM(Q20:AB24)</f>
        <v>0</v>
      </c>
      <c r="AE20" s="2">
        <f>IFERROR(AA18*100/(W18+AA18),0)</f>
        <v>0</v>
      </c>
      <c r="AH20" s="2">
        <f>+IF(AC20&lt;&gt;I20,1,0)</f>
        <v>0</v>
      </c>
      <c r="AN20" s="2" t="s">
        <v>86</v>
      </c>
      <c r="AO20" s="2" t="s">
        <v>87</v>
      </c>
    </row>
    <row r="21" spans="1:41" ht="18.75" customHeight="1">
      <c r="A21" s="778"/>
      <c r="B21" s="779"/>
      <c r="C21" s="822"/>
      <c r="D21" s="816"/>
      <c r="E21" s="816"/>
      <c r="F21" s="816"/>
      <c r="G21" s="816"/>
      <c r="H21" s="816"/>
      <c r="I21" s="807"/>
      <c r="J21" s="819"/>
      <c r="K21" s="18"/>
      <c r="L21" s="125"/>
      <c r="M21" s="128"/>
      <c r="N21" s="148" t="str">
        <f t="shared" ca="1" si="0"/>
        <v/>
      </c>
      <c r="O21" s="123" t="str">
        <f t="shared" si="1"/>
        <v/>
      </c>
      <c r="Q21" s="813"/>
      <c r="R21" s="800"/>
      <c r="S21" s="800"/>
      <c r="T21" s="800"/>
      <c r="U21" s="800"/>
      <c r="V21" s="800"/>
      <c r="W21" s="800"/>
      <c r="X21" s="800"/>
      <c r="Y21" s="800"/>
      <c r="Z21" s="800"/>
      <c r="AA21" s="800"/>
      <c r="AB21" s="800"/>
      <c r="AC21" s="803"/>
      <c r="AN21" s="2" t="s">
        <v>18</v>
      </c>
      <c r="AO21" s="2" t="s">
        <v>88</v>
      </c>
    </row>
    <row r="22" spans="1:41" ht="18.75" customHeight="1">
      <c r="A22" s="778"/>
      <c r="B22" s="779"/>
      <c r="C22" s="822"/>
      <c r="D22" s="816"/>
      <c r="E22" s="816"/>
      <c r="F22" s="816"/>
      <c r="G22" s="816"/>
      <c r="H22" s="816"/>
      <c r="I22" s="807"/>
      <c r="J22" s="819"/>
      <c r="K22" s="18"/>
      <c r="L22" s="125"/>
      <c r="M22" s="128"/>
      <c r="N22" s="148" t="str">
        <f t="shared" ca="1" si="0"/>
        <v/>
      </c>
      <c r="O22" s="123" t="str">
        <f t="shared" si="1"/>
        <v/>
      </c>
      <c r="Q22" s="813"/>
      <c r="R22" s="800"/>
      <c r="S22" s="800"/>
      <c r="T22" s="800"/>
      <c r="U22" s="800"/>
      <c r="V22" s="800"/>
      <c r="W22" s="800"/>
      <c r="X22" s="800"/>
      <c r="Y22" s="800"/>
      <c r="Z22" s="800"/>
      <c r="AA22" s="800"/>
      <c r="AB22" s="800"/>
      <c r="AC22" s="803"/>
      <c r="AN22" s="2" t="s">
        <v>89</v>
      </c>
      <c r="AO22" s="2" t="s">
        <v>90</v>
      </c>
    </row>
    <row r="23" spans="1:41" ht="18.75" customHeight="1">
      <c r="A23" s="778"/>
      <c r="B23" s="779"/>
      <c r="C23" s="822"/>
      <c r="D23" s="816"/>
      <c r="E23" s="816"/>
      <c r="F23" s="816"/>
      <c r="G23" s="816"/>
      <c r="H23" s="816"/>
      <c r="I23" s="807"/>
      <c r="J23" s="819"/>
      <c r="K23" s="18"/>
      <c r="L23" s="125"/>
      <c r="M23" s="128"/>
      <c r="N23" s="148" t="str">
        <f t="shared" ca="1" si="0"/>
        <v/>
      </c>
      <c r="O23" s="123" t="str">
        <f t="shared" si="1"/>
        <v/>
      </c>
      <c r="Q23" s="813"/>
      <c r="R23" s="800"/>
      <c r="S23" s="800"/>
      <c r="T23" s="800"/>
      <c r="U23" s="800"/>
      <c r="V23" s="800"/>
      <c r="W23" s="800"/>
      <c r="X23" s="800"/>
      <c r="Y23" s="800"/>
      <c r="Z23" s="800"/>
      <c r="AA23" s="800"/>
      <c r="AB23" s="800"/>
      <c r="AC23" s="803"/>
      <c r="AN23" s="2" t="s">
        <v>17</v>
      </c>
      <c r="AO23" s="2" t="s">
        <v>91</v>
      </c>
    </row>
    <row r="24" spans="1:41" ht="18.75" customHeight="1" thickBot="1">
      <c r="A24" s="778"/>
      <c r="B24" s="779"/>
      <c r="C24" s="823"/>
      <c r="D24" s="817"/>
      <c r="E24" s="817"/>
      <c r="F24" s="817"/>
      <c r="G24" s="817"/>
      <c r="H24" s="817"/>
      <c r="I24" s="808"/>
      <c r="J24" s="820"/>
      <c r="K24" s="19"/>
      <c r="L24" s="126"/>
      <c r="M24" s="128"/>
      <c r="N24" s="148" t="str">
        <f t="shared" ca="1" si="0"/>
        <v/>
      </c>
      <c r="O24" s="123" t="str">
        <f t="shared" si="1"/>
        <v/>
      </c>
      <c r="Q24" s="814"/>
      <c r="R24" s="801"/>
      <c r="S24" s="801"/>
      <c r="T24" s="801"/>
      <c r="U24" s="801"/>
      <c r="V24" s="801"/>
      <c r="W24" s="801"/>
      <c r="X24" s="801"/>
      <c r="Y24" s="801"/>
      <c r="Z24" s="801"/>
      <c r="AA24" s="801"/>
      <c r="AB24" s="801"/>
      <c r="AC24" s="804"/>
      <c r="AN24" s="2" t="s">
        <v>92</v>
      </c>
      <c r="AO24" s="2" t="s">
        <v>93</v>
      </c>
    </row>
    <row r="25" spans="1:41" ht="18.75" customHeight="1" thickBot="1">
      <c r="A25" s="780"/>
      <c r="B25" s="781"/>
      <c r="C25" s="105"/>
      <c r="D25" s="26"/>
      <c r="E25" s="26"/>
      <c r="F25" s="27"/>
      <c r="G25" s="27"/>
      <c r="H25" s="27"/>
      <c r="I25" s="106"/>
      <c r="J25" s="104" t="b">
        <f>J20=K25</f>
        <v>0</v>
      </c>
      <c r="K25" s="28">
        <f>SUM(K20:K24)</f>
        <v>0</v>
      </c>
      <c r="L25" s="24"/>
      <c r="M25" s="129"/>
      <c r="N25" s="149" t="str">
        <f t="shared" ca="1" si="0"/>
        <v/>
      </c>
      <c r="O25" s="123" t="str">
        <f t="shared" si="1"/>
        <v/>
      </c>
      <c r="Q25" s="24"/>
      <c r="R25" s="25"/>
      <c r="S25" s="25"/>
      <c r="T25" s="25"/>
      <c r="U25" s="25"/>
      <c r="V25" s="25"/>
      <c r="W25" s="25"/>
      <c r="X25" s="25"/>
      <c r="Y25" s="25"/>
      <c r="Z25" s="25"/>
      <c r="AA25" s="25"/>
      <c r="AB25" s="25"/>
      <c r="AC25" s="194"/>
      <c r="AE25" s="2">
        <f>IFERROR(AA23*100/(W23+AA23),0)</f>
        <v>0</v>
      </c>
      <c r="AN25" s="2" t="s">
        <v>19</v>
      </c>
      <c r="AO25" s="2" t="s">
        <v>94</v>
      </c>
    </row>
    <row r="26" spans="1:41" ht="18.75" customHeight="1">
      <c r="A26" s="776" t="s">
        <v>95</v>
      </c>
      <c r="B26" s="777"/>
      <c r="C26" s="821">
        <f>ENERO!K25</f>
        <v>0</v>
      </c>
      <c r="D26" s="815"/>
      <c r="E26" s="815"/>
      <c r="F26" s="815"/>
      <c r="G26" s="815"/>
      <c r="H26" s="815"/>
      <c r="I26" s="806">
        <f>AC26</f>
        <v>0</v>
      </c>
      <c r="J26" s="818">
        <f>+(C26+D26+F26)-(E26+I26+H26)</f>
        <v>0</v>
      </c>
      <c r="K26" s="17"/>
      <c r="L26" s="124"/>
      <c r="M26" s="128"/>
      <c r="N26" s="148" t="str">
        <f t="shared" ca="1" si="0"/>
        <v/>
      </c>
      <c r="O26" s="123" t="str">
        <f t="shared" si="1"/>
        <v/>
      </c>
      <c r="Q26" s="812"/>
      <c r="R26" s="799"/>
      <c r="S26" s="799"/>
      <c r="T26" s="799"/>
      <c r="U26" s="799"/>
      <c r="V26" s="799"/>
      <c r="W26" s="799"/>
      <c r="X26" s="799"/>
      <c r="Y26" s="799"/>
      <c r="Z26" s="799"/>
      <c r="AA26" s="799"/>
      <c r="AB26" s="799"/>
      <c r="AC26" s="802">
        <f>SUM(Q26:AB30)</f>
        <v>0</v>
      </c>
      <c r="AH26" s="2">
        <f>+IF(AC26&lt;&gt;I26,1,0)</f>
        <v>0</v>
      </c>
      <c r="AN26" s="2" t="s">
        <v>86</v>
      </c>
    </row>
    <row r="27" spans="1:41" ht="18.75" customHeight="1">
      <c r="A27" s="778"/>
      <c r="B27" s="779"/>
      <c r="C27" s="822"/>
      <c r="D27" s="816"/>
      <c r="E27" s="816"/>
      <c r="F27" s="816"/>
      <c r="G27" s="816"/>
      <c r="H27" s="816"/>
      <c r="I27" s="807"/>
      <c r="J27" s="819"/>
      <c r="K27" s="18"/>
      <c r="L27" s="125"/>
      <c r="M27" s="128"/>
      <c r="N27" s="148" t="str">
        <f t="shared" ca="1" si="0"/>
        <v/>
      </c>
      <c r="O27" s="123" t="str">
        <f t="shared" si="1"/>
        <v/>
      </c>
      <c r="Q27" s="813"/>
      <c r="R27" s="800"/>
      <c r="S27" s="800"/>
      <c r="T27" s="800"/>
      <c r="U27" s="800"/>
      <c r="V27" s="800"/>
      <c r="W27" s="800"/>
      <c r="X27" s="800"/>
      <c r="Y27" s="800"/>
      <c r="Z27" s="800"/>
      <c r="AA27" s="800"/>
      <c r="AB27" s="800"/>
      <c r="AC27" s="803"/>
      <c r="AN27" s="2" t="s">
        <v>18</v>
      </c>
    </row>
    <row r="28" spans="1:41" ht="18.75" customHeight="1">
      <c r="A28" s="778"/>
      <c r="B28" s="779"/>
      <c r="C28" s="822"/>
      <c r="D28" s="816"/>
      <c r="E28" s="816"/>
      <c r="F28" s="816"/>
      <c r="G28" s="816"/>
      <c r="H28" s="816"/>
      <c r="I28" s="807"/>
      <c r="J28" s="819"/>
      <c r="K28" s="18"/>
      <c r="L28" s="125"/>
      <c r="M28" s="128"/>
      <c r="N28" s="148" t="str">
        <f t="shared" ca="1" si="0"/>
        <v/>
      </c>
      <c r="O28" s="123" t="str">
        <f t="shared" si="1"/>
        <v/>
      </c>
      <c r="Q28" s="813"/>
      <c r="R28" s="800"/>
      <c r="S28" s="800"/>
      <c r="T28" s="800"/>
      <c r="U28" s="800"/>
      <c r="V28" s="800"/>
      <c r="W28" s="800"/>
      <c r="X28" s="800"/>
      <c r="Y28" s="800"/>
      <c r="Z28" s="800"/>
      <c r="AA28" s="800"/>
      <c r="AB28" s="800"/>
      <c r="AC28" s="803"/>
      <c r="AN28" s="2" t="s">
        <v>89</v>
      </c>
    </row>
    <row r="29" spans="1:41" ht="18.75" customHeight="1">
      <c r="A29" s="778"/>
      <c r="B29" s="779"/>
      <c r="C29" s="822"/>
      <c r="D29" s="816"/>
      <c r="E29" s="816"/>
      <c r="F29" s="816"/>
      <c r="G29" s="816"/>
      <c r="H29" s="816"/>
      <c r="I29" s="807"/>
      <c r="J29" s="819"/>
      <c r="K29" s="18"/>
      <c r="L29" s="125"/>
      <c r="M29" s="128"/>
      <c r="N29" s="148" t="str">
        <f t="shared" ca="1" si="0"/>
        <v/>
      </c>
      <c r="O29" s="123" t="str">
        <f t="shared" si="1"/>
        <v/>
      </c>
      <c r="Q29" s="813"/>
      <c r="R29" s="800"/>
      <c r="S29" s="800"/>
      <c r="T29" s="800"/>
      <c r="U29" s="800"/>
      <c r="V29" s="800"/>
      <c r="W29" s="800"/>
      <c r="X29" s="800"/>
      <c r="Y29" s="800"/>
      <c r="Z29" s="800"/>
      <c r="AA29" s="800"/>
      <c r="AB29" s="800"/>
      <c r="AC29" s="803"/>
      <c r="AN29" s="2" t="s">
        <v>17</v>
      </c>
    </row>
    <row r="30" spans="1:41" ht="18.75" customHeight="1" thickBot="1">
      <c r="A30" s="778"/>
      <c r="B30" s="779"/>
      <c r="C30" s="823"/>
      <c r="D30" s="817"/>
      <c r="E30" s="817"/>
      <c r="F30" s="817"/>
      <c r="G30" s="817"/>
      <c r="H30" s="817"/>
      <c r="I30" s="808"/>
      <c r="J30" s="820"/>
      <c r="K30" s="19"/>
      <c r="L30" s="126"/>
      <c r="M30" s="128"/>
      <c r="N30" s="148" t="str">
        <f t="shared" ca="1" si="0"/>
        <v/>
      </c>
      <c r="O30" s="123" t="str">
        <f t="shared" si="1"/>
        <v/>
      </c>
      <c r="Q30" s="814"/>
      <c r="R30" s="801"/>
      <c r="S30" s="801"/>
      <c r="T30" s="801"/>
      <c r="U30" s="801"/>
      <c r="V30" s="801"/>
      <c r="W30" s="801"/>
      <c r="X30" s="801"/>
      <c r="Y30" s="801"/>
      <c r="Z30" s="801"/>
      <c r="AA30" s="801"/>
      <c r="AB30" s="801"/>
      <c r="AC30" s="804"/>
      <c r="AN30" s="2" t="s">
        <v>92</v>
      </c>
    </row>
    <row r="31" spans="1:41" ht="18.75" customHeight="1" thickBot="1">
      <c r="A31" s="780"/>
      <c r="B31" s="781"/>
      <c r="C31" s="105"/>
      <c r="D31" s="26"/>
      <c r="E31" s="26"/>
      <c r="F31" s="27"/>
      <c r="G31" s="27"/>
      <c r="H31" s="27"/>
      <c r="I31" s="106"/>
      <c r="J31" s="104" t="b">
        <f>J26=K31</f>
        <v>1</v>
      </c>
      <c r="K31" s="28">
        <f>SUM(K26:K30)</f>
        <v>0</v>
      </c>
      <c r="L31" s="24"/>
      <c r="M31" s="129"/>
      <c r="N31" s="149" t="str">
        <f t="shared" ca="1" si="0"/>
        <v/>
      </c>
      <c r="O31" s="123" t="str">
        <f t="shared" si="1"/>
        <v/>
      </c>
      <c r="Q31" s="24"/>
      <c r="R31" s="25"/>
      <c r="S31" s="25"/>
      <c r="T31" s="25"/>
      <c r="U31" s="25"/>
      <c r="V31" s="25"/>
      <c r="W31" s="25"/>
      <c r="X31" s="25"/>
      <c r="Y31" s="25"/>
      <c r="Z31" s="25"/>
      <c r="AA31" s="25"/>
      <c r="AB31" s="25"/>
      <c r="AC31" s="194"/>
      <c r="AE31" s="2">
        <f>IFERROR(AA29*100/(W29+AA29),0)</f>
        <v>0</v>
      </c>
      <c r="AN31" s="2" t="s">
        <v>19</v>
      </c>
    </row>
    <row r="32" spans="1:41" ht="18.75" customHeight="1">
      <c r="A32" s="776" t="s">
        <v>96</v>
      </c>
      <c r="B32" s="777"/>
      <c r="C32" s="821">
        <f>ENERO!K31</f>
        <v>13095</v>
      </c>
      <c r="D32" s="815"/>
      <c r="E32" s="815"/>
      <c r="F32" s="815"/>
      <c r="G32" s="815"/>
      <c r="H32" s="815"/>
      <c r="I32" s="806">
        <f>AC32</f>
        <v>0</v>
      </c>
      <c r="J32" s="818">
        <f>+(C32+D32+F32+E32)-(G32+H32+I32)</f>
        <v>13095</v>
      </c>
      <c r="K32" s="17"/>
      <c r="L32" s="124"/>
      <c r="M32" s="128"/>
      <c r="N32" s="148" t="str">
        <f t="shared" ca="1" si="0"/>
        <v/>
      </c>
      <c r="O32" s="123" t="str">
        <f t="shared" si="1"/>
        <v/>
      </c>
      <c r="Q32" s="812"/>
      <c r="R32" s="799"/>
      <c r="S32" s="799"/>
      <c r="T32" s="799"/>
      <c r="U32" s="799"/>
      <c r="V32" s="799"/>
      <c r="W32" s="799"/>
      <c r="X32" s="799"/>
      <c r="Y32" s="799"/>
      <c r="Z32" s="799"/>
      <c r="AA32" s="799"/>
      <c r="AB32" s="799"/>
      <c r="AC32" s="802">
        <f>SUM(Q32:AB36)</f>
        <v>0</v>
      </c>
      <c r="AH32" s="2">
        <f>+IF(AC32&lt;&gt;I32,1,0)</f>
        <v>0</v>
      </c>
      <c r="AN32" s="2" t="s">
        <v>20</v>
      </c>
    </row>
    <row r="33" spans="1:40" ht="18.75" customHeight="1">
      <c r="A33" s="778"/>
      <c r="B33" s="779"/>
      <c r="C33" s="822"/>
      <c r="D33" s="816"/>
      <c r="E33" s="816"/>
      <c r="F33" s="816"/>
      <c r="G33" s="816"/>
      <c r="H33" s="816"/>
      <c r="I33" s="807"/>
      <c r="J33" s="819"/>
      <c r="K33" s="18"/>
      <c r="L33" s="125"/>
      <c r="M33" s="128"/>
      <c r="N33" s="148" t="str">
        <f t="shared" ca="1" si="0"/>
        <v/>
      </c>
      <c r="O33" s="123" t="str">
        <f t="shared" si="1"/>
        <v/>
      </c>
      <c r="Q33" s="813"/>
      <c r="R33" s="800"/>
      <c r="S33" s="800"/>
      <c r="T33" s="800"/>
      <c r="U33" s="800"/>
      <c r="V33" s="800"/>
      <c r="W33" s="800"/>
      <c r="X33" s="800"/>
      <c r="Y33" s="800"/>
      <c r="Z33" s="800"/>
      <c r="AA33" s="800"/>
      <c r="AB33" s="800"/>
      <c r="AC33" s="803"/>
      <c r="AN33" s="2" t="s">
        <v>21</v>
      </c>
    </row>
    <row r="34" spans="1:40" ht="18.75" customHeight="1">
      <c r="A34" s="778"/>
      <c r="B34" s="779"/>
      <c r="C34" s="822"/>
      <c r="D34" s="816"/>
      <c r="E34" s="816"/>
      <c r="F34" s="816"/>
      <c r="G34" s="816"/>
      <c r="H34" s="816"/>
      <c r="I34" s="807"/>
      <c r="J34" s="819"/>
      <c r="K34" s="18"/>
      <c r="L34" s="125"/>
      <c r="M34" s="128"/>
      <c r="N34" s="148" t="str">
        <f t="shared" ca="1" si="0"/>
        <v/>
      </c>
      <c r="O34" s="123" t="str">
        <f t="shared" si="1"/>
        <v/>
      </c>
      <c r="Q34" s="813"/>
      <c r="R34" s="800"/>
      <c r="S34" s="800"/>
      <c r="T34" s="800"/>
      <c r="U34" s="800"/>
      <c r="V34" s="800"/>
      <c r="W34" s="800"/>
      <c r="X34" s="800"/>
      <c r="Y34" s="800"/>
      <c r="Z34" s="800"/>
      <c r="AA34" s="800"/>
      <c r="AB34" s="800"/>
      <c r="AC34" s="803"/>
      <c r="AN34" s="2" t="s">
        <v>97</v>
      </c>
    </row>
    <row r="35" spans="1:40" ht="18.75" customHeight="1">
      <c r="A35" s="778"/>
      <c r="B35" s="779"/>
      <c r="C35" s="822"/>
      <c r="D35" s="816"/>
      <c r="E35" s="816"/>
      <c r="F35" s="816"/>
      <c r="G35" s="816"/>
      <c r="H35" s="816"/>
      <c r="I35" s="807"/>
      <c r="J35" s="819"/>
      <c r="K35" s="18"/>
      <c r="L35" s="125"/>
      <c r="M35" s="128"/>
      <c r="N35" s="148" t="str">
        <f t="shared" ca="1" si="0"/>
        <v/>
      </c>
      <c r="O35" s="123" t="str">
        <f t="shared" si="1"/>
        <v/>
      </c>
      <c r="Q35" s="813"/>
      <c r="R35" s="800"/>
      <c r="S35" s="800"/>
      <c r="T35" s="800"/>
      <c r="U35" s="800"/>
      <c r="V35" s="800"/>
      <c r="W35" s="800"/>
      <c r="X35" s="800"/>
      <c r="Y35" s="800"/>
      <c r="Z35" s="800"/>
      <c r="AA35" s="800"/>
      <c r="AB35" s="800"/>
      <c r="AC35" s="803"/>
      <c r="AN35" s="2" t="s">
        <v>98</v>
      </c>
    </row>
    <row r="36" spans="1:40" ht="18.75" customHeight="1" thickBot="1">
      <c r="A36" s="778"/>
      <c r="B36" s="779"/>
      <c r="C36" s="823"/>
      <c r="D36" s="817"/>
      <c r="E36" s="817"/>
      <c r="F36" s="817"/>
      <c r="G36" s="817"/>
      <c r="H36" s="817"/>
      <c r="I36" s="808"/>
      <c r="J36" s="820"/>
      <c r="K36" s="19"/>
      <c r="L36" s="126"/>
      <c r="M36" s="128"/>
      <c r="N36" s="148" t="str">
        <f t="shared" ca="1" si="0"/>
        <v/>
      </c>
      <c r="O36" s="123" t="str">
        <f t="shared" si="1"/>
        <v/>
      </c>
      <c r="Q36" s="814"/>
      <c r="R36" s="801"/>
      <c r="S36" s="801"/>
      <c r="T36" s="801"/>
      <c r="U36" s="801"/>
      <c r="V36" s="801"/>
      <c r="W36" s="801"/>
      <c r="X36" s="801"/>
      <c r="Y36" s="801"/>
      <c r="Z36" s="801"/>
      <c r="AA36" s="801"/>
      <c r="AB36" s="801"/>
      <c r="AC36" s="804"/>
      <c r="AE36" s="2">
        <f>IFERROR(AA34*100/(W34+AA34),0)</f>
        <v>0</v>
      </c>
      <c r="AN36" s="2" t="s">
        <v>22</v>
      </c>
    </row>
    <row r="37" spans="1:40" ht="18.75" customHeight="1" thickBot="1">
      <c r="A37" s="780"/>
      <c r="B37" s="781"/>
      <c r="C37" s="105"/>
      <c r="D37" s="26"/>
      <c r="E37" s="26"/>
      <c r="F37" s="27"/>
      <c r="G37" s="27"/>
      <c r="H37" s="27"/>
      <c r="I37" s="106"/>
      <c r="J37" s="104" t="b">
        <f>J32=K37</f>
        <v>0</v>
      </c>
      <c r="K37" s="28">
        <f>SUM(K32:K36)</f>
        <v>0</v>
      </c>
      <c r="L37" s="24"/>
      <c r="M37" s="129"/>
      <c r="N37" s="149" t="str">
        <f t="shared" ca="1" si="0"/>
        <v/>
      </c>
      <c r="O37" s="123" t="str">
        <f t="shared" si="1"/>
        <v/>
      </c>
      <c r="Q37" s="24"/>
      <c r="R37" s="25"/>
      <c r="S37" s="25"/>
      <c r="T37" s="25"/>
      <c r="U37" s="25"/>
      <c r="V37" s="25"/>
      <c r="W37" s="25"/>
      <c r="X37" s="25"/>
      <c r="Y37" s="25"/>
      <c r="Z37" s="25"/>
      <c r="AA37" s="25"/>
      <c r="AB37" s="25"/>
      <c r="AC37" s="194"/>
      <c r="AN37" s="2" t="s">
        <v>99</v>
      </c>
    </row>
    <row r="38" spans="1:40" ht="18.75" customHeight="1">
      <c r="A38" s="776" t="s">
        <v>100</v>
      </c>
      <c r="B38" s="777"/>
      <c r="C38" s="821" t="e">
        <f>ENERO!#REF!</f>
        <v>#REF!</v>
      </c>
      <c r="D38" s="815"/>
      <c r="E38" s="815"/>
      <c r="F38" s="815"/>
      <c r="G38" s="815"/>
      <c r="H38" s="815"/>
      <c r="I38" s="806">
        <f>AC38</f>
        <v>0</v>
      </c>
      <c r="J38" s="818" t="e">
        <f>+(C38+D38+F38+E38)-(G38+H38+I38)</f>
        <v>#REF!</v>
      </c>
      <c r="K38" s="17"/>
      <c r="L38" s="124"/>
      <c r="M38" s="128"/>
      <c r="N38" s="148" t="str">
        <f t="shared" ca="1" si="0"/>
        <v/>
      </c>
      <c r="O38" s="123" t="str">
        <f t="shared" si="1"/>
        <v/>
      </c>
      <c r="Q38" s="812"/>
      <c r="R38" s="799"/>
      <c r="S38" s="799"/>
      <c r="T38" s="799"/>
      <c r="U38" s="799"/>
      <c r="V38" s="799"/>
      <c r="W38" s="799"/>
      <c r="X38" s="799"/>
      <c r="Y38" s="799"/>
      <c r="Z38" s="799"/>
      <c r="AA38" s="799"/>
      <c r="AB38" s="799"/>
      <c r="AC38" s="802">
        <f>SUM(Q38:AB42)</f>
        <v>0</v>
      </c>
      <c r="AH38" s="2">
        <f>+IF(AC38&lt;&gt;I38,1,0)</f>
        <v>0</v>
      </c>
      <c r="AN38" s="2" t="s">
        <v>23</v>
      </c>
    </row>
    <row r="39" spans="1:40" ht="15" customHeight="1">
      <c r="A39" s="778"/>
      <c r="B39" s="779"/>
      <c r="C39" s="822"/>
      <c r="D39" s="816"/>
      <c r="E39" s="816"/>
      <c r="F39" s="816"/>
      <c r="G39" s="816"/>
      <c r="H39" s="816"/>
      <c r="I39" s="807"/>
      <c r="J39" s="819"/>
      <c r="K39" s="18"/>
      <c r="L39" s="125"/>
      <c r="M39" s="128"/>
      <c r="N39" s="148" t="str">
        <f t="shared" ca="1" si="0"/>
        <v/>
      </c>
      <c r="O39" s="123" t="str">
        <f t="shared" si="1"/>
        <v/>
      </c>
      <c r="Q39" s="813"/>
      <c r="R39" s="800"/>
      <c r="S39" s="800"/>
      <c r="T39" s="800"/>
      <c r="U39" s="800"/>
      <c r="V39" s="800"/>
      <c r="W39" s="800"/>
      <c r="X39" s="800"/>
      <c r="Y39" s="800"/>
      <c r="Z39" s="800"/>
      <c r="AA39" s="800"/>
      <c r="AB39" s="800"/>
      <c r="AC39" s="803"/>
      <c r="AN39" s="2" t="s">
        <v>24</v>
      </c>
    </row>
    <row r="40" spans="1:40" ht="15" customHeight="1">
      <c r="A40" s="778"/>
      <c r="B40" s="779"/>
      <c r="C40" s="822"/>
      <c r="D40" s="816"/>
      <c r="E40" s="816"/>
      <c r="F40" s="816"/>
      <c r="G40" s="816"/>
      <c r="H40" s="816"/>
      <c r="I40" s="807"/>
      <c r="J40" s="819"/>
      <c r="K40" s="18"/>
      <c r="L40" s="125"/>
      <c r="M40" s="128"/>
      <c r="N40" s="148" t="str">
        <f t="shared" ca="1" si="0"/>
        <v/>
      </c>
      <c r="O40" s="123" t="str">
        <f t="shared" si="1"/>
        <v/>
      </c>
      <c r="Q40" s="813"/>
      <c r="R40" s="800"/>
      <c r="S40" s="800"/>
      <c r="T40" s="800"/>
      <c r="U40" s="800"/>
      <c r="V40" s="800"/>
      <c r="W40" s="800"/>
      <c r="X40" s="800"/>
      <c r="Y40" s="800"/>
      <c r="Z40" s="800"/>
      <c r="AA40" s="800"/>
      <c r="AB40" s="800"/>
      <c r="AC40" s="803"/>
      <c r="AN40" s="2" t="s">
        <v>25</v>
      </c>
    </row>
    <row r="41" spans="1:40" ht="15" customHeight="1">
      <c r="A41" s="778"/>
      <c r="B41" s="779"/>
      <c r="C41" s="822"/>
      <c r="D41" s="816"/>
      <c r="E41" s="816"/>
      <c r="F41" s="816"/>
      <c r="G41" s="816"/>
      <c r="H41" s="816"/>
      <c r="I41" s="807"/>
      <c r="J41" s="819"/>
      <c r="K41" s="18"/>
      <c r="L41" s="125"/>
      <c r="M41" s="128"/>
      <c r="N41" s="148" t="str">
        <f t="shared" ca="1" si="0"/>
        <v/>
      </c>
      <c r="O41" s="123" t="str">
        <f t="shared" si="1"/>
        <v/>
      </c>
      <c r="Q41" s="813"/>
      <c r="R41" s="800"/>
      <c r="S41" s="800"/>
      <c r="T41" s="800"/>
      <c r="U41" s="800"/>
      <c r="V41" s="800"/>
      <c r="W41" s="800"/>
      <c r="X41" s="800"/>
      <c r="Y41" s="800"/>
      <c r="Z41" s="800"/>
      <c r="AA41" s="800"/>
      <c r="AB41" s="800"/>
      <c r="AC41" s="803"/>
      <c r="AN41" s="2" t="s">
        <v>26</v>
      </c>
    </row>
    <row r="42" spans="1:40" ht="15.75" customHeight="1" thickBot="1">
      <c r="A42" s="778"/>
      <c r="B42" s="779"/>
      <c r="C42" s="823"/>
      <c r="D42" s="817"/>
      <c r="E42" s="817"/>
      <c r="F42" s="817"/>
      <c r="G42" s="817"/>
      <c r="H42" s="817"/>
      <c r="I42" s="808"/>
      <c r="J42" s="820"/>
      <c r="K42" s="19"/>
      <c r="L42" s="126"/>
      <c r="M42" s="128"/>
      <c r="N42" s="148" t="str">
        <f t="shared" ca="1" si="0"/>
        <v/>
      </c>
      <c r="O42" s="123" t="str">
        <f t="shared" si="1"/>
        <v/>
      </c>
      <c r="Q42" s="814"/>
      <c r="R42" s="801"/>
      <c r="S42" s="801"/>
      <c r="T42" s="801"/>
      <c r="U42" s="801"/>
      <c r="V42" s="801"/>
      <c r="W42" s="801"/>
      <c r="X42" s="801"/>
      <c r="Y42" s="801"/>
      <c r="Z42" s="801"/>
      <c r="AA42" s="801"/>
      <c r="AB42" s="801"/>
      <c r="AC42" s="804"/>
      <c r="AE42" s="2">
        <f>IFERROR(AA40*100/(W40+AA40),0)</f>
        <v>0</v>
      </c>
      <c r="AN42" s="2" t="s">
        <v>32</v>
      </c>
    </row>
    <row r="43" spans="1:40" ht="14.4" thickBot="1">
      <c r="A43" s="780"/>
      <c r="B43" s="781"/>
      <c r="C43" s="105"/>
      <c r="D43" s="26"/>
      <c r="E43" s="26"/>
      <c r="F43" s="27"/>
      <c r="G43" s="27"/>
      <c r="H43" s="27"/>
      <c r="I43" s="106"/>
      <c r="J43" s="104" t="e">
        <f>J38=K43</f>
        <v>#REF!</v>
      </c>
      <c r="K43" s="28">
        <f>SUM(K38:K42)</f>
        <v>0</v>
      </c>
      <c r="L43" s="24"/>
      <c r="M43" s="129"/>
      <c r="N43" s="149" t="str">
        <f t="shared" ca="1" si="0"/>
        <v/>
      </c>
      <c r="O43" s="123" t="str">
        <f t="shared" si="1"/>
        <v/>
      </c>
      <c r="Q43" s="24"/>
      <c r="R43" s="25"/>
      <c r="S43" s="25"/>
      <c r="T43" s="25"/>
      <c r="U43" s="25"/>
      <c r="V43" s="25"/>
      <c r="W43" s="25"/>
      <c r="X43" s="25"/>
      <c r="Y43" s="25"/>
      <c r="Z43" s="25"/>
      <c r="AA43" s="25"/>
      <c r="AB43" s="25"/>
      <c r="AC43" s="194"/>
      <c r="AN43" s="2" t="s">
        <v>27</v>
      </c>
    </row>
    <row r="44" spans="1:40" ht="14.25" customHeight="1">
      <c r="A44" s="776" t="s">
        <v>101</v>
      </c>
      <c r="B44" s="777"/>
      <c r="C44" s="821">
        <f>ENERO!K37</f>
        <v>7500</v>
      </c>
      <c r="D44" s="815"/>
      <c r="E44" s="815"/>
      <c r="F44" s="815"/>
      <c r="G44" s="815"/>
      <c r="H44" s="815"/>
      <c r="I44" s="806">
        <f>AC44</f>
        <v>0</v>
      </c>
      <c r="J44" s="818">
        <f>+(C44+D44+F44+E44)-(G44+H44+I44)</f>
        <v>7500</v>
      </c>
      <c r="K44" s="17"/>
      <c r="L44" s="124"/>
      <c r="M44" s="128"/>
      <c r="N44" s="148" t="str">
        <f t="shared" ca="1" si="0"/>
        <v/>
      </c>
      <c r="O44" s="123" t="str">
        <f t="shared" si="1"/>
        <v/>
      </c>
      <c r="Q44" s="812"/>
      <c r="R44" s="799"/>
      <c r="S44" s="799"/>
      <c r="T44" s="799"/>
      <c r="U44" s="799"/>
      <c r="V44" s="799"/>
      <c r="W44" s="799"/>
      <c r="X44" s="799"/>
      <c r="Y44" s="799"/>
      <c r="Z44" s="799"/>
      <c r="AA44" s="799"/>
      <c r="AB44" s="799"/>
      <c r="AC44" s="802">
        <f>SUM(Q44:AB48)</f>
        <v>0</v>
      </c>
      <c r="AH44" s="2">
        <f>+IF(AC44&lt;&gt;I44,1,0)</f>
        <v>0</v>
      </c>
      <c r="AN44" s="2" t="s">
        <v>28</v>
      </c>
    </row>
    <row r="45" spans="1:40" ht="14.25" customHeight="1">
      <c r="A45" s="778"/>
      <c r="B45" s="779"/>
      <c r="C45" s="822"/>
      <c r="D45" s="816"/>
      <c r="E45" s="816"/>
      <c r="F45" s="816"/>
      <c r="G45" s="816"/>
      <c r="H45" s="816"/>
      <c r="I45" s="807"/>
      <c r="J45" s="819"/>
      <c r="K45" s="18"/>
      <c r="L45" s="125"/>
      <c r="M45" s="128"/>
      <c r="N45" s="148" t="str">
        <f t="shared" ca="1" si="0"/>
        <v/>
      </c>
      <c r="O45" s="123" t="str">
        <f t="shared" si="1"/>
        <v/>
      </c>
      <c r="Q45" s="813"/>
      <c r="R45" s="800"/>
      <c r="S45" s="800"/>
      <c r="T45" s="800"/>
      <c r="U45" s="800"/>
      <c r="V45" s="800"/>
      <c r="W45" s="800"/>
      <c r="X45" s="800"/>
      <c r="Y45" s="800"/>
      <c r="Z45" s="800"/>
      <c r="AA45" s="800"/>
      <c r="AB45" s="800"/>
      <c r="AC45" s="803"/>
      <c r="AN45" s="2" t="s">
        <v>29</v>
      </c>
    </row>
    <row r="46" spans="1:40" ht="14.25" customHeight="1">
      <c r="A46" s="778"/>
      <c r="B46" s="779"/>
      <c r="C46" s="822"/>
      <c r="D46" s="816"/>
      <c r="E46" s="816"/>
      <c r="F46" s="816"/>
      <c r="G46" s="816"/>
      <c r="H46" s="816"/>
      <c r="I46" s="807"/>
      <c r="J46" s="819"/>
      <c r="K46" s="18"/>
      <c r="L46" s="125"/>
      <c r="M46" s="128"/>
      <c r="N46" s="148" t="str">
        <f t="shared" ca="1" si="0"/>
        <v/>
      </c>
      <c r="O46" s="123" t="str">
        <f t="shared" si="1"/>
        <v/>
      </c>
      <c r="Q46" s="813"/>
      <c r="R46" s="800"/>
      <c r="S46" s="800"/>
      <c r="T46" s="800"/>
      <c r="U46" s="800"/>
      <c r="V46" s="800"/>
      <c r="W46" s="800"/>
      <c r="X46" s="800"/>
      <c r="Y46" s="800"/>
      <c r="Z46" s="800"/>
      <c r="AA46" s="800"/>
      <c r="AB46" s="800"/>
      <c r="AC46" s="803"/>
      <c r="AN46" s="2" t="s">
        <v>30</v>
      </c>
    </row>
    <row r="47" spans="1:40" ht="14.25" customHeight="1">
      <c r="A47" s="778"/>
      <c r="B47" s="779"/>
      <c r="C47" s="822"/>
      <c r="D47" s="816"/>
      <c r="E47" s="816"/>
      <c r="F47" s="816"/>
      <c r="G47" s="816"/>
      <c r="H47" s="816"/>
      <c r="I47" s="807"/>
      <c r="J47" s="819"/>
      <c r="K47" s="18"/>
      <c r="L47" s="125"/>
      <c r="M47" s="128"/>
      <c r="N47" s="148" t="str">
        <f t="shared" ca="1" si="0"/>
        <v/>
      </c>
      <c r="O47" s="123" t="str">
        <f t="shared" si="1"/>
        <v/>
      </c>
      <c r="Q47" s="813"/>
      <c r="R47" s="800"/>
      <c r="S47" s="800"/>
      <c r="T47" s="800"/>
      <c r="U47" s="800"/>
      <c r="V47" s="800"/>
      <c r="W47" s="800"/>
      <c r="X47" s="800"/>
      <c r="Y47" s="800"/>
      <c r="Z47" s="800"/>
      <c r="AA47" s="800"/>
      <c r="AB47" s="800"/>
      <c r="AC47" s="803"/>
      <c r="AE47" s="2">
        <f>IFERROR(AA45*100/(W45+AA45),0)</f>
        <v>0</v>
      </c>
      <c r="AN47" s="2" t="s">
        <v>102</v>
      </c>
    </row>
    <row r="48" spans="1:40" ht="15" customHeight="1" thickBot="1">
      <c r="A48" s="778"/>
      <c r="B48" s="779"/>
      <c r="C48" s="823"/>
      <c r="D48" s="817"/>
      <c r="E48" s="817"/>
      <c r="F48" s="817"/>
      <c r="G48" s="817"/>
      <c r="H48" s="817"/>
      <c r="I48" s="808"/>
      <c r="J48" s="820"/>
      <c r="K48" s="19"/>
      <c r="L48" s="126"/>
      <c r="M48" s="128"/>
      <c r="N48" s="148" t="str">
        <f t="shared" ca="1" si="0"/>
        <v/>
      </c>
      <c r="O48" s="123" t="str">
        <f t="shared" si="1"/>
        <v/>
      </c>
      <c r="Q48" s="814"/>
      <c r="R48" s="801"/>
      <c r="S48" s="801"/>
      <c r="T48" s="801"/>
      <c r="U48" s="801"/>
      <c r="V48" s="801"/>
      <c r="W48" s="801"/>
      <c r="X48" s="801"/>
      <c r="Y48" s="801"/>
      <c r="Z48" s="801"/>
      <c r="AA48" s="801"/>
      <c r="AB48" s="801"/>
      <c r="AC48" s="804"/>
      <c r="AN48" s="2" t="s">
        <v>31</v>
      </c>
    </row>
    <row r="49" spans="1:40" ht="14.4" thickBot="1">
      <c r="A49" s="780"/>
      <c r="B49" s="781"/>
      <c r="C49" s="105"/>
      <c r="D49" s="26"/>
      <c r="E49" s="26"/>
      <c r="F49" s="27"/>
      <c r="G49" s="27"/>
      <c r="H49" s="27"/>
      <c r="I49" s="106"/>
      <c r="J49" s="104" t="b">
        <f>J44=K49</f>
        <v>0</v>
      </c>
      <c r="K49" s="28">
        <f>SUM(K44:K48)</f>
        <v>0</v>
      </c>
      <c r="L49" s="24"/>
      <c r="M49" s="129"/>
      <c r="N49" s="149" t="str">
        <f t="shared" ca="1" si="0"/>
        <v/>
      </c>
      <c r="O49" s="123" t="str">
        <f t="shared" si="1"/>
        <v/>
      </c>
      <c r="Q49" s="24"/>
      <c r="R49" s="25"/>
      <c r="S49" s="25"/>
      <c r="T49" s="25"/>
      <c r="U49" s="25"/>
      <c r="V49" s="25"/>
      <c r="W49" s="25"/>
      <c r="X49" s="25"/>
      <c r="Y49" s="25"/>
      <c r="Z49" s="25"/>
      <c r="AA49" s="25"/>
      <c r="AB49" s="25"/>
      <c r="AC49" s="194"/>
      <c r="AN49" s="2" t="s">
        <v>103</v>
      </c>
    </row>
    <row r="50" spans="1:40" ht="14.25" customHeight="1">
      <c r="A50" s="776" t="s">
        <v>104</v>
      </c>
      <c r="B50" s="777"/>
      <c r="C50" s="821">
        <f>ENERO!K43</f>
        <v>0</v>
      </c>
      <c r="D50" s="815"/>
      <c r="E50" s="815"/>
      <c r="F50" s="815"/>
      <c r="G50" s="815"/>
      <c r="H50" s="815"/>
      <c r="I50" s="806">
        <f>AC50</f>
        <v>0</v>
      </c>
      <c r="J50" s="818">
        <f>+(C50+D50+F50+E50)-(G50+H50+I50)</f>
        <v>0</v>
      </c>
      <c r="K50" s="17"/>
      <c r="L50" s="124"/>
      <c r="M50" s="128"/>
      <c r="N50" s="148" t="str">
        <f t="shared" ca="1" si="0"/>
        <v/>
      </c>
      <c r="O50" s="123" t="str">
        <f t="shared" si="1"/>
        <v/>
      </c>
      <c r="Q50" s="812"/>
      <c r="R50" s="799"/>
      <c r="S50" s="799"/>
      <c r="T50" s="799"/>
      <c r="U50" s="799"/>
      <c r="V50" s="799"/>
      <c r="W50" s="799"/>
      <c r="X50" s="799"/>
      <c r="Y50" s="799"/>
      <c r="Z50" s="799"/>
      <c r="AA50" s="799"/>
      <c r="AB50" s="799"/>
      <c r="AC50" s="802">
        <f>SUM(Q50:AB54)</f>
        <v>0</v>
      </c>
      <c r="AH50" s="2">
        <f>+IF(AC50&lt;&gt;I50,1,0)</f>
        <v>0</v>
      </c>
      <c r="AN50" s="2" t="s">
        <v>28</v>
      </c>
    </row>
    <row r="51" spans="1:40" ht="14.25" customHeight="1">
      <c r="A51" s="778"/>
      <c r="B51" s="779"/>
      <c r="C51" s="822"/>
      <c r="D51" s="816"/>
      <c r="E51" s="816"/>
      <c r="F51" s="816"/>
      <c r="G51" s="816"/>
      <c r="H51" s="816"/>
      <c r="I51" s="807"/>
      <c r="J51" s="819"/>
      <c r="K51" s="18"/>
      <c r="L51" s="125"/>
      <c r="M51" s="128"/>
      <c r="N51" s="148" t="str">
        <f t="shared" ca="1" si="0"/>
        <v/>
      </c>
      <c r="O51" s="123" t="str">
        <f t="shared" si="1"/>
        <v/>
      </c>
      <c r="Q51" s="813"/>
      <c r="R51" s="800"/>
      <c r="S51" s="800"/>
      <c r="T51" s="800"/>
      <c r="U51" s="800"/>
      <c r="V51" s="800"/>
      <c r="W51" s="800"/>
      <c r="X51" s="800"/>
      <c r="Y51" s="800"/>
      <c r="Z51" s="800"/>
      <c r="AA51" s="800"/>
      <c r="AB51" s="800"/>
      <c r="AC51" s="803"/>
      <c r="AN51" s="2" t="s">
        <v>29</v>
      </c>
    </row>
    <row r="52" spans="1:40" ht="14.25" customHeight="1">
      <c r="A52" s="778"/>
      <c r="B52" s="779"/>
      <c r="C52" s="822"/>
      <c r="D52" s="816"/>
      <c r="E52" s="816"/>
      <c r="F52" s="816"/>
      <c r="G52" s="816"/>
      <c r="H52" s="816"/>
      <c r="I52" s="807"/>
      <c r="J52" s="819"/>
      <c r="K52" s="18"/>
      <c r="L52" s="125"/>
      <c r="M52" s="128"/>
      <c r="N52" s="148" t="str">
        <f t="shared" ca="1" si="0"/>
        <v/>
      </c>
      <c r="O52" s="123" t="str">
        <f t="shared" si="1"/>
        <v/>
      </c>
      <c r="Q52" s="813"/>
      <c r="R52" s="800"/>
      <c r="S52" s="800"/>
      <c r="T52" s="800"/>
      <c r="U52" s="800"/>
      <c r="V52" s="800"/>
      <c r="W52" s="800"/>
      <c r="X52" s="800"/>
      <c r="Y52" s="800"/>
      <c r="Z52" s="800"/>
      <c r="AA52" s="800"/>
      <c r="AB52" s="800"/>
      <c r="AC52" s="803"/>
      <c r="AN52" s="2" t="s">
        <v>30</v>
      </c>
    </row>
    <row r="53" spans="1:40" ht="14.25" customHeight="1">
      <c r="A53" s="778"/>
      <c r="B53" s="779"/>
      <c r="C53" s="822"/>
      <c r="D53" s="816"/>
      <c r="E53" s="816"/>
      <c r="F53" s="816"/>
      <c r="G53" s="816"/>
      <c r="H53" s="816"/>
      <c r="I53" s="807"/>
      <c r="J53" s="819"/>
      <c r="K53" s="18"/>
      <c r="L53" s="125"/>
      <c r="M53" s="128"/>
      <c r="N53" s="148" t="str">
        <f t="shared" ca="1" si="0"/>
        <v/>
      </c>
      <c r="O53" s="123" t="str">
        <f t="shared" si="1"/>
        <v/>
      </c>
      <c r="Q53" s="813"/>
      <c r="R53" s="800"/>
      <c r="S53" s="800"/>
      <c r="T53" s="800"/>
      <c r="U53" s="800"/>
      <c r="V53" s="800"/>
      <c r="W53" s="800"/>
      <c r="X53" s="800"/>
      <c r="Y53" s="800"/>
      <c r="Z53" s="800"/>
      <c r="AA53" s="800"/>
      <c r="AB53" s="800"/>
      <c r="AC53" s="803"/>
      <c r="AE53" s="2">
        <f>IFERROR(AA51*100/(W51+AA51),0)</f>
        <v>0</v>
      </c>
      <c r="AN53" s="2" t="s">
        <v>102</v>
      </c>
    </row>
    <row r="54" spans="1:40" ht="15" customHeight="1" thickBot="1">
      <c r="A54" s="778"/>
      <c r="B54" s="779"/>
      <c r="C54" s="823"/>
      <c r="D54" s="817"/>
      <c r="E54" s="817"/>
      <c r="F54" s="817"/>
      <c r="G54" s="817"/>
      <c r="H54" s="817"/>
      <c r="I54" s="808"/>
      <c r="J54" s="820"/>
      <c r="K54" s="19"/>
      <c r="L54" s="126"/>
      <c r="M54" s="128"/>
      <c r="N54" s="148" t="str">
        <f t="shared" ca="1" si="0"/>
        <v/>
      </c>
      <c r="O54" s="123" t="str">
        <f t="shared" si="1"/>
        <v/>
      </c>
      <c r="Q54" s="814"/>
      <c r="R54" s="801"/>
      <c r="S54" s="801"/>
      <c r="T54" s="801"/>
      <c r="U54" s="801"/>
      <c r="V54" s="801"/>
      <c r="W54" s="801"/>
      <c r="X54" s="801"/>
      <c r="Y54" s="801"/>
      <c r="Z54" s="801"/>
      <c r="AA54" s="801"/>
      <c r="AB54" s="801"/>
      <c r="AC54" s="804"/>
      <c r="AN54" s="2" t="s">
        <v>31</v>
      </c>
    </row>
    <row r="55" spans="1:40" ht="14.4" thickBot="1">
      <c r="A55" s="780"/>
      <c r="B55" s="781"/>
      <c r="C55" s="105"/>
      <c r="D55" s="26"/>
      <c r="E55" s="26"/>
      <c r="F55" s="27"/>
      <c r="G55" s="27"/>
      <c r="H55" s="27"/>
      <c r="I55" s="106"/>
      <c r="J55" s="104" t="b">
        <f>J50=K55</f>
        <v>1</v>
      </c>
      <c r="K55" s="28">
        <f>SUM(K50:K54)</f>
        <v>0</v>
      </c>
      <c r="L55" s="24"/>
      <c r="M55" s="129"/>
      <c r="N55" s="149" t="str">
        <f t="shared" ca="1" si="0"/>
        <v/>
      </c>
      <c r="O55" s="123" t="str">
        <f t="shared" si="1"/>
        <v/>
      </c>
      <c r="Q55" s="24"/>
      <c r="R55" s="25"/>
      <c r="S55" s="25"/>
      <c r="T55" s="25"/>
      <c r="U55" s="25"/>
      <c r="V55" s="25"/>
      <c r="W55" s="25"/>
      <c r="X55" s="25"/>
      <c r="Y55" s="25"/>
      <c r="Z55" s="25"/>
      <c r="AA55" s="25"/>
      <c r="AB55" s="25"/>
      <c r="AC55" s="194"/>
      <c r="AN55" s="2" t="s">
        <v>103</v>
      </c>
    </row>
    <row r="56" spans="1:40" ht="14.25" customHeight="1">
      <c r="A56" s="776" t="s">
        <v>105</v>
      </c>
      <c r="B56" s="777"/>
      <c r="C56" s="821">
        <f>ENERO!K55</f>
        <v>2070</v>
      </c>
      <c r="D56" s="815"/>
      <c r="E56" s="815"/>
      <c r="F56" s="815"/>
      <c r="G56" s="815"/>
      <c r="H56" s="815"/>
      <c r="I56" s="806">
        <f>AC56</f>
        <v>0</v>
      </c>
      <c r="J56" s="818">
        <f>+(C56+D56+F56+E56)-(G56+H56+I56)</f>
        <v>2070</v>
      </c>
      <c r="K56" s="17"/>
      <c r="L56" s="124"/>
      <c r="M56" s="128"/>
      <c r="N56" s="148" t="str">
        <f t="shared" ca="1" si="0"/>
        <v/>
      </c>
      <c r="O56" s="123" t="str">
        <f t="shared" si="1"/>
        <v/>
      </c>
      <c r="Q56" s="812"/>
      <c r="R56" s="799"/>
      <c r="S56" s="799"/>
      <c r="T56" s="799"/>
      <c r="U56" s="799"/>
      <c r="V56" s="799"/>
      <c r="W56" s="799"/>
      <c r="X56" s="799"/>
      <c r="Y56" s="799"/>
      <c r="Z56" s="799"/>
      <c r="AA56" s="799"/>
      <c r="AB56" s="799"/>
      <c r="AC56" s="802">
        <f>SUM(Q56:AB60)</f>
        <v>0</v>
      </c>
      <c r="AH56" s="2">
        <f>+IF(AC56&lt;&gt;I56,1,0)</f>
        <v>0</v>
      </c>
      <c r="AN56" s="2" t="s">
        <v>33</v>
      </c>
    </row>
    <row r="57" spans="1:40" ht="14.25" customHeight="1">
      <c r="A57" s="778"/>
      <c r="B57" s="779"/>
      <c r="C57" s="822"/>
      <c r="D57" s="816"/>
      <c r="E57" s="816"/>
      <c r="F57" s="816"/>
      <c r="G57" s="816"/>
      <c r="H57" s="816"/>
      <c r="I57" s="807"/>
      <c r="J57" s="819"/>
      <c r="K57" s="18"/>
      <c r="L57" s="125"/>
      <c r="M57" s="128"/>
      <c r="N57" s="148" t="str">
        <f t="shared" ca="1" si="0"/>
        <v/>
      </c>
      <c r="O57" s="123" t="str">
        <f t="shared" si="1"/>
        <v/>
      </c>
      <c r="Q57" s="813"/>
      <c r="R57" s="800"/>
      <c r="S57" s="800"/>
      <c r="T57" s="800"/>
      <c r="U57" s="800"/>
      <c r="V57" s="800"/>
      <c r="W57" s="800"/>
      <c r="X57" s="800"/>
      <c r="Y57" s="800"/>
      <c r="Z57" s="800"/>
      <c r="AA57" s="800"/>
      <c r="AB57" s="800"/>
      <c r="AC57" s="803"/>
      <c r="AN57" s="2" t="s">
        <v>34</v>
      </c>
    </row>
    <row r="58" spans="1:40" ht="14.25" customHeight="1">
      <c r="A58" s="778"/>
      <c r="B58" s="779"/>
      <c r="C58" s="822"/>
      <c r="D58" s="816"/>
      <c r="E58" s="816"/>
      <c r="F58" s="816"/>
      <c r="G58" s="816"/>
      <c r="H58" s="816"/>
      <c r="I58" s="807"/>
      <c r="J58" s="819"/>
      <c r="K58" s="18"/>
      <c r="L58" s="125"/>
      <c r="M58" s="128"/>
      <c r="N58" s="148" t="str">
        <f t="shared" ca="1" si="0"/>
        <v/>
      </c>
      <c r="O58" s="123" t="str">
        <f t="shared" si="1"/>
        <v/>
      </c>
      <c r="Q58" s="813"/>
      <c r="R58" s="800"/>
      <c r="S58" s="800"/>
      <c r="T58" s="800"/>
      <c r="U58" s="800"/>
      <c r="V58" s="800"/>
      <c r="W58" s="800"/>
      <c r="X58" s="800"/>
      <c r="Y58" s="800"/>
      <c r="Z58" s="800"/>
      <c r="AA58" s="800"/>
      <c r="AB58" s="800"/>
      <c r="AC58" s="803"/>
      <c r="AN58" s="2" t="s">
        <v>106</v>
      </c>
    </row>
    <row r="59" spans="1:40" ht="14.25" customHeight="1">
      <c r="A59" s="778"/>
      <c r="B59" s="779"/>
      <c r="C59" s="822"/>
      <c r="D59" s="816"/>
      <c r="E59" s="816"/>
      <c r="F59" s="816"/>
      <c r="G59" s="816"/>
      <c r="H59" s="816"/>
      <c r="I59" s="807"/>
      <c r="J59" s="819"/>
      <c r="K59" s="18"/>
      <c r="L59" s="125"/>
      <c r="M59" s="128"/>
      <c r="N59" s="148" t="str">
        <f t="shared" ca="1" si="0"/>
        <v/>
      </c>
      <c r="O59" s="123" t="str">
        <f t="shared" si="1"/>
        <v/>
      </c>
      <c r="Q59" s="813"/>
      <c r="R59" s="800"/>
      <c r="S59" s="800"/>
      <c r="T59" s="800"/>
      <c r="U59" s="800"/>
      <c r="V59" s="800"/>
      <c r="W59" s="800"/>
      <c r="X59" s="800"/>
      <c r="Y59" s="800"/>
      <c r="Z59" s="800"/>
      <c r="AA59" s="800"/>
      <c r="AB59" s="800"/>
      <c r="AC59" s="803"/>
      <c r="AE59" s="2">
        <f>IFERROR(AA57*100/(W57+AA57),0)</f>
        <v>0</v>
      </c>
      <c r="AN59" s="2" t="s">
        <v>107</v>
      </c>
    </row>
    <row r="60" spans="1:40" ht="15" customHeight="1" thickBot="1">
      <c r="A60" s="778"/>
      <c r="B60" s="779"/>
      <c r="C60" s="823"/>
      <c r="D60" s="817"/>
      <c r="E60" s="817"/>
      <c r="F60" s="817"/>
      <c r="G60" s="817"/>
      <c r="H60" s="817"/>
      <c r="I60" s="808"/>
      <c r="J60" s="820"/>
      <c r="K60" s="19"/>
      <c r="L60" s="126"/>
      <c r="M60" s="128"/>
      <c r="N60" s="148" t="str">
        <f t="shared" ca="1" si="0"/>
        <v/>
      </c>
      <c r="O60" s="123" t="str">
        <f t="shared" si="1"/>
        <v/>
      </c>
      <c r="Q60" s="814"/>
      <c r="R60" s="801"/>
      <c r="S60" s="801"/>
      <c r="T60" s="801"/>
      <c r="U60" s="801"/>
      <c r="V60" s="801"/>
      <c r="W60" s="801"/>
      <c r="X60" s="801"/>
      <c r="Y60" s="801"/>
      <c r="Z60" s="801"/>
      <c r="AA60" s="801"/>
      <c r="AB60" s="801"/>
      <c r="AC60" s="804"/>
      <c r="AN60" s="2" t="s">
        <v>108</v>
      </c>
    </row>
    <row r="61" spans="1:40" ht="14.4" thickBot="1">
      <c r="A61" s="780"/>
      <c r="B61" s="781"/>
      <c r="C61" s="105"/>
      <c r="D61" s="26"/>
      <c r="E61" s="26"/>
      <c r="F61" s="27"/>
      <c r="G61" s="27"/>
      <c r="H61" s="27"/>
      <c r="I61" s="106"/>
      <c r="J61" s="104" t="b">
        <f>J56=K61</f>
        <v>0</v>
      </c>
      <c r="K61" s="28">
        <f>SUM(K56:K60)</f>
        <v>0</v>
      </c>
      <c r="L61" s="24"/>
      <c r="M61" s="129"/>
      <c r="N61" s="149" t="str">
        <f t="shared" ca="1" si="0"/>
        <v/>
      </c>
      <c r="O61" s="123" t="str">
        <f t="shared" si="1"/>
        <v/>
      </c>
      <c r="Q61" s="24"/>
      <c r="R61" s="25"/>
      <c r="S61" s="25"/>
      <c r="T61" s="25"/>
      <c r="U61" s="25"/>
      <c r="V61" s="25"/>
      <c r="W61" s="25"/>
      <c r="X61" s="25"/>
      <c r="Y61" s="25"/>
      <c r="Z61" s="25"/>
      <c r="AA61" s="25"/>
      <c r="AB61" s="25"/>
      <c r="AC61" s="194"/>
      <c r="AN61" s="2" t="s">
        <v>109</v>
      </c>
    </row>
    <row r="62" spans="1:40" ht="14.25" customHeight="1">
      <c r="A62" s="776" t="s">
        <v>110</v>
      </c>
      <c r="B62" s="777"/>
      <c r="C62" s="821">
        <f>ENERO!K61</f>
        <v>18</v>
      </c>
      <c r="D62" s="815"/>
      <c r="E62" s="815"/>
      <c r="F62" s="815"/>
      <c r="G62" s="815"/>
      <c r="H62" s="815"/>
      <c r="I62" s="806">
        <f>AC62</f>
        <v>0</v>
      </c>
      <c r="J62" s="818">
        <f>+(C62+D62+F62+E62)-(G62+H62+I62)</f>
        <v>18</v>
      </c>
      <c r="K62" s="17"/>
      <c r="L62" s="124"/>
      <c r="M62" s="128"/>
      <c r="N62" s="148" t="str">
        <f t="shared" ca="1" si="0"/>
        <v/>
      </c>
      <c r="O62" s="123" t="str">
        <f t="shared" si="1"/>
        <v/>
      </c>
      <c r="Q62" s="812"/>
      <c r="R62" s="799"/>
      <c r="S62" s="799"/>
      <c r="T62" s="799"/>
      <c r="U62" s="799"/>
      <c r="V62" s="799"/>
      <c r="W62" s="799"/>
      <c r="X62" s="799"/>
      <c r="Y62" s="799"/>
      <c r="Z62" s="799"/>
      <c r="AA62" s="799"/>
      <c r="AB62" s="799"/>
      <c r="AC62" s="802">
        <f>SUM(Q62:AB66)</f>
        <v>0</v>
      </c>
      <c r="AH62" s="2">
        <f>+IF(AC62&lt;&gt;I62,1,0)</f>
        <v>0</v>
      </c>
      <c r="AN62" s="2" t="s">
        <v>111</v>
      </c>
    </row>
    <row r="63" spans="1:40" ht="14.25" customHeight="1">
      <c r="A63" s="778"/>
      <c r="B63" s="779"/>
      <c r="C63" s="822"/>
      <c r="D63" s="816"/>
      <c r="E63" s="816"/>
      <c r="F63" s="816"/>
      <c r="G63" s="816"/>
      <c r="H63" s="816"/>
      <c r="I63" s="807"/>
      <c r="J63" s="819"/>
      <c r="K63" s="18"/>
      <c r="L63" s="125"/>
      <c r="M63" s="128"/>
      <c r="N63" s="148" t="str">
        <f t="shared" ca="1" si="0"/>
        <v/>
      </c>
      <c r="O63" s="123" t="str">
        <f t="shared" si="1"/>
        <v/>
      </c>
      <c r="Q63" s="813"/>
      <c r="R63" s="800"/>
      <c r="S63" s="800"/>
      <c r="T63" s="800"/>
      <c r="U63" s="800"/>
      <c r="V63" s="800"/>
      <c r="W63" s="800"/>
      <c r="X63" s="800"/>
      <c r="Y63" s="800"/>
      <c r="Z63" s="800"/>
      <c r="AA63" s="800"/>
      <c r="AB63" s="800"/>
      <c r="AC63" s="803"/>
    </row>
    <row r="64" spans="1:40" ht="14.25" customHeight="1">
      <c r="A64" s="778"/>
      <c r="B64" s="779"/>
      <c r="C64" s="822"/>
      <c r="D64" s="816"/>
      <c r="E64" s="816"/>
      <c r="F64" s="816"/>
      <c r="G64" s="816"/>
      <c r="H64" s="816"/>
      <c r="I64" s="807"/>
      <c r="J64" s="819"/>
      <c r="K64" s="18"/>
      <c r="L64" s="125"/>
      <c r="M64" s="128"/>
      <c r="N64" s="148" t="str">
        <f t="shared" ca="1" si="0"/>
        <v/>
      </c>
      <c r="O64" s="123" t="str">
        <f t="shared" si="1"/>
        <v/>
      </c>
      <c r="Q64" s="813"/>
      <c r="R64" s="800"/>
      <c r="S64" s="800"/>
      <c r="T64" s="800"/>
      <c r="U64" s="800"/>
      <c r="V64" s="800"/>
      <c r="W64" s="800"/>
      <c r="X64" s="800"/>
      <c r="Y64" s="800"/>
      <c r="Z64" s="800"/>
      <c r="AA64" s="800"/>
      <c r="AB64" s="800"/>
      <c r="AC64" s="803"/>
      <c r="AE64" s="2">
        <f>IFERROR(AA62*100/(W62+AA62),0)</f>
        <v>0</v>
      </c>
    </row>
    <row r="65" spans="1:34" ht="14.25" customHeight="1">
      <c r="A65" s="778"/>
      <c r="B65" s="779"/>
      <c r="C65" s="822"/>
      <c r="D65" s="816"/>
      <c r="E65" s="816"/>
      <c r="F65" s="816"/>
      <c r="G65" s="816"/>
      <c r="H65" s="816"/>
      <c r="I65" s="807"/>
      <c r="J65" s="819"/>
      <c r="K65" s="18"/>
      <c r="L65" s="125"/>
      <c r="M65" s="128"/>
      <c r="N65" s="148" t="str">
        <f t="shared" ca="1" si="0"/>
        <v/>
      </c>
      <c r="O65" s="123" t="str">
        <f t="shared" si="1"/>
        <v/>
      </c>
      <c r="Q65" s="813"/>
      <c r="R65" s="800"/>
      <c r="S65" s="800"/>
      <c r="T65" s="800"/>
      <c r="U65" s="800"/>
      <c r="V65" s="800"/>
      <c r="W65" s="800"/>
      <c r="X65" s="800"/>
      <c r="Y65" s="800"/>
      <c r="Z65" s="800"/>
      <c r="AA65" s="800"/>
      <c r="AB65" s="800"/>
      <c r="AC65" s="803"/>
    </row>
    <row r="66" spans="1:34" ht="15" customHeight="1" thickBot="1">
      <c r="A66" s="778"/>
      <c r="B66" s="779"/>
      <c r="C66" s="823"/>
      <c r="D66" s="817"/>
      <c r="E66" s="817"/>
      <c r="F66" s="817"/>
      <c r="G66" s="817"/>
      <c r="H66" s="817"/>
      <c r="I66" s="808"/>
      <c r="J66" s="820"/>
      <c r="K66" s="19"/>
      <c r="L66" s="126"/>
      <c r="M66" s="128"/>
      <c r="N66" s="148" t="str">
        <f t="shared" ca="1" si="0"/>
        <v/>
      </c>
      <c r="O66" s="123" t="str">
        <f t="shared" si="1"/>
        <v/>
      </c>
      <c r="Q66" s="814"/>
      <c r="R66" s="801"/>
      <c r="S66" s="801"/>
      <c r="T66" s="801"/>
      <c r="U66" s="801"/>
      <c r="V66" s="801"/>
      <c r="W66" s="801"/>
      <c r="X66" s="801"/>
      <c r="Y66" s="801"/>
      <c r="Z66" s="801"/>
      <c r="AA66" s="801"/>
      <c r="AB66" s="801"/>
      <c r="AC66" s="804"/>
    </row>
    <row r="67" spans="1:34" ht="14.4" thickBot="1">
      <c r="A67" s="780"/>
      <c r="B67" s="781"/>
      <c r="C67" s="105"/>
      <c r="D67" s="26"/>
      <c r="E67" s="26"/>
      <c r="F67" s="27"/>
      <c r="G67" s="27"/>
      <c r="H67" s="27"/>
      <c r="I67" s="106"/>
      <c r="J67" s="104" t="b">
        <f>J62=K67</f>
        <v>0</v>
      </c>
      <c r="K67" s="28">
        <f>SUM(K62:K66)</f>
        <v>0</v>
      </c>
      <c r="L67" s="24"/>
      <c r="M67" s="129"/>
      <c r="N67" s="149" t="str">
        <f t="shared" ca="1" si="0"/>
        <v/>
      </c>
      <c r="O67" s="123" t="str">
        <f t="shared" si="1"/>
        <v/>
      </c>
      <c r="Q67" s="24"/>
      <c r="R67" s="25"/>
      <c r="S67" s="25"/>
      <c r="T67" s="25"/>
      <c r="U67" s="25"/>
      <c r="V67" s="25"/>
      <c r="W67" s="25"/>
      <c r="X67" s="25"/>
      <c r="Y67" s="25"/>
      <c r="Z67" s="25"/>
      <c r="AA67" s="25"/>
      <c r="AB67" s="25"/>
      <c r="AC67" s="194"/>
    </row>
    <row r="68" spans="1:34" ht="14.25" customHeight="1">
      <c r="A68" s="776" t="s">
        <v>112</v>
      </c>
      <c r="B68" s="777"/>
      <c r="C68" s="821" t="e">
        <f>ENERO!#REF!</f>
        <v>#REF!</v>
      </c>
      <c r="D68" s="815"/>
      <c r="E68" s="815"/>
      <c r="F68" s="815"/>
      <c r="G68" s="815"/>
      <c r="H68" s="815"/>
      <c r="I68" s="806">
        <f>AC68</f>
        <v>0</v>
      </c>
      <c r="J68" s="818" t="e">
        <f>+(C68+D68+F68+E68)-(G68+H68+I68)</f>
        <v>#REF!</v>
      </c>
      <c r="K68" s="17"/>
      <c r="L68" s="124"/>
      <c r="M68" s="128"/>
      <c r="N68" s="148" t="str">
        <f t="shared" ca="1" si="0"/>
        <v/>
      </c>
      <c r="O68" s="123" t="str">
        <f t="shared" si="1"/>
        <v/>
      </c>
      <c r="Q68" s="812"/>
      <c r="R68" s="799"/>
      <c r="S68" s="799"/>
      <c r="T68" s="799"/>
      <c r="U68" s="799"/>
      <c r="V68" s="799"/>
      <c r="W68" s="799"/>
      <c r="X68" s="799"/>
      <c r="Y68" s="799"/>
      <c r="Z68" s="799"/>
      <c r="AA68" s="799"/>
      <c r="AB68" s="799"/>
      <c r="AC68" s="802">
        <f>SUM(Q68:AB72)</f>
        <v>0</v>
      </c>
      <c r="AH68" s="2">
        <f>+IF(AC68&lt;&gt;I68,1,0)</f>
        <v>0</v>
      </c>
    </row>
    <row r="69" spans="1:34" ht="14.25" customHeight="1">
      <c r="A69" s="778"/>
      <c r="B69" s="779"/>
      <c r="C69" s="822"/>
      <c r="D69" s="816"/>
      <c r="E69" s="816"/>
      <c r="F69" s="816"/>
      <c r="G69" s="816"/>
      <c r="H69" s="816"/>
      <c r="I69" s="807"/>
      <c r="J69" s="819"/>
      <c r="K69" s="18"/>
      <c r="L69" s="125"/>
      <c r="M69" s="128"/>
      <c r="N69" s="148" t="str">
        <f t="shared" ca="1" si="0"/>
        <v/>
      </c>
      <c r="O69" s="123" t="str">
        <f t="shared" si="1"/>
        <v/>
      </c>
      <c r="Q69" s="813"/>
      <c r="R69" s="800"/>
      <c r="S69" s="800"/>
      <c r="T69" s="800"/>
      <c r="U69" s="800"/>
      <c r="V69" s="800"/>
      <c r="W69" s="800"/>
      <c r="X69" s="800"/>
      <c r="Y69" s="800"/>
      <c r="Z69" s="800"/>
      <c r="AA69" s="800"/>
      <c r="AB69" s="800"/>
      <c r="AC69" s="803"/>
    </row>
    <row r="70" spans="1:34" ht="14.25" customHeight="1">
      <c r="A70" s="778"/>
      <c r="B70" s="779"/>
      <c r="C70" s="822"/>
      <c r="D70" s="816"/>
      <c r="E70" s="816"/>
      <c r="F70" s="816"/>
      <c r="G70" s="816"/>
      <c r="H70" s="816"/>
      <c r="I70" s="807"/>
      <c r="J70" s="819"/>
      <c r="K70" s="18"/>
      <c r="L70" s="125"/>
      <c r="M70" s="128"/>
      <c r="N70" s="148" t="str">
        <f t="shared" ca="1" si="0"/>
        <v/>
      </c>
      <c r="O70" s="123" t="str">
        <f t="shared" si="1"/>
        <v/>
      </c>
      <c r="Q70" s="813"/>
      <c r="R70" s="800"/>
      <c r="S70" s="800"/>
      <c r="T70" s="800"/>
      <c r="U70" s="800"/>
      <c r="V70" s="800"/>
      <c r="W70" s="800"/>
      <c r="X70" s="800"/>
      <c r="Y70" s="800"/>
      <c r="Z70" s="800"/>
      <c r="AA70" s="800"/>
      <c r="AB70" s="800"/>
      <c r="AC70" s="803"/>
      <c r="AE70" s="2">
        <f>IFERROR(AA68*100/(W68+AA68),0)</f>
        <v>0</v>
      </c>
    </row>
    <row r="71" spans="1:34" ht="14.25" customHeight="1">
      <c r="A71" s="778"/>
      <c r="B71" s="779"/>
      <c r="C71" s="822"/>
      <c r="D71" s="816"/>
      <c r="E71" s="816"/>
      <c r="F71" s="816"/>
      <c r="G71" s="816"/>
      <c r="H71" s="816"/>
      <c r="I71" s="807"/>
      <c r="J71" s="819"/>
      <c r="K71" s="18"/>
      <c r="L71" s="125"/>
      <c r="M71" s="128"/>
      <c r="N71" s="148" t="str">
        <f t="shared" ca="1" si="0"/>
        <v/>
      </c>
      <c r="O71" s="123" t="str">
        <f t="shared" si="1"/>
        <v/>
      </c>
      <c r="Q71" s="813"/>
      <c r="R71" s="800"/>
      <c r="S71" s="800"/>
      <c r="T71" s="800"/>
      <c r="U71" s="800"/>
      <c r="V71" s="800"/>
      <c r="W71" s="800"/>
      <c r="X71" s="800"/>
      <c r="Y71" s="800"/>
      <c r="Z71" s="800"/>
      <c r="AA71" s="800"/>
      <c r="AB71" s="800"/>
      <c r="AC71" s="803"/>
    </row>
    <row r="72" spans="1:34" ht="15" customHeight="1" thickBot="1">
      <c r="A72" s="778"/>
      <c r="B72" s="779"/>
      <c r="C72" s="823"/>
      <c r="D72" s="817"/>
      <c r="E72" s="817"/>
      <c r="F72" s="817"/>
      <c r="G72" s="817"/>
      <c r="H72" s="817"/>
      <c r="I72" s="808"/>
      <c r="J72" s="820"/>
      <c r="K72" s="19"/>
      <c r="L72" s="126"/>
      <c r="M72" s="128"/>
      <c r="N72" s="148" t="str">
        <f t="shared" ca="1" si="0"/>
        <v/>
      </c>
      <c r="O72" s="123" t="str">
        <f t="shared" si="1"/>
        <v/>
      </c>
      <c r="Q72" s="814"/>
      <c r="R72" s="801"/>
      <c r="S72" s="801"/>
      <c r="T72" s="801"/>
      <c r="U72" s="801"/>
      <c r="V72" s="801"/>
      <c r="W72" s="801"/>
      <c r="X72" s="801"/>
      <c r="Y72" s="801"/>
      <c r="Z72" s="801"/>
      <c r="AA72" s="801"/>
      <c r="AB72" s="801"/>
      <c r="AC72" s="804"/>
    </row>
    <row r="73" spans="1:34" ht="14.4" thickBot="1">
      <c r="A73" s="780"/>
      <c r="B73" s="781"/>
      <c r="C73" s="105"/>
      <c r="D73" s="26"/>
      <c r="E73" s="26"/>
      <c r="F73" s="27"/>
      <c r="G73" s="27"/>
      <c r="H73" s="27"/>
      <c r="I73" s="106"/>
      <c r="J73" s="104" t="e">
        <f>J68=K73</f>
        <v>#REF!</v>
      </c>
      <c r="K73" s="28">
        <f>SUM(K68:K72)</f>
        <v>0</v>
      </c>
      <c r="L73" s="24"/>
      <c r="M73" s="129"/>
      <c r="N73" s="149" t="str">
        <f t="shared" ca="1" si="0"/>
        <v/>
      </c>
      <c r="O73" s="123" t="str">
        <f t="shared" si="1"/>
        <v/>
      </c>
      <c r="Q73" s="24"/>
      <c r="R73" s="25"/>
      <c r="S73" s="25"/>
      <c r="T73" s="25"/>
      <c r="U73" s="25"/>
      <c r="V73" s="25"/>
      <c r="W73" s="25"/>
      <c r="X73" s="25"/>
      <c r="Y73" s="25"/>
      <c r="Z73" s="25"/>
      <c r="AA73" s="25"/>
      <c r="AB73" s="25"/>
      <c r="AC73" s="194"/>
    </row>
    <row r="74" spans="1:34" ht="14.25" customHeight="1">
      <c r="A74" s="776" t="s">
        <v>113</v>
      </c>
      <c r="B74" s="777"/>
      <c r="C74" s="821">
        <f>ENERO!K67</f>
        <v>2138</v>
      </c>
      <c r="D74" s="815"/>
      <c r="E74" s="815"/>
      <c r="F74" s="815"/>
      <c r="G74" s="815"/>
      <c r="H74" s="815"/>
      <c r="I74" s="806">
        <f>AC74</f>
        <v>0</v>
      </c>
      <c r="J74" s="818">
        <f>+(C74+D74+F74+E74)-(G74+H74+I74)</f>
        <v>2138</v>
      </c>
      <c r="K74" s="17"/>
      <c r="L74" s="124"/>
      <c r="M74" s="128"/>
      <c r="N74" s="148" t="str">
        <f t="shared" ca="1" si="0"/>
        <v/>
      </c>
      <c r="O74" s="123" t="str">
        <f t="shared" si="1"/>
        <v/>
      </c>
      <c r="Q74" s="812"/>
      <c r="R74" s="799"/>
      <c r="S74" s="799"/>
      <c r="T74" s="799"/>
      <c r="U74" s="799"/>
      <c r="V74" s="799"/>
      <c r="W74" s="799"/>
      <c r="X74" s="799"/>
      <c r="Y74" s="799"/>
      <c r="Z74" s="799"/>
      <c r="AA74" s="799"/>
      <c r="AB74" s="799"/>
      <c r="AC74" s="802">
        <f>SUM(Q74:AB78)</f>
        <v>0</v>
      </c>
      <c r="AH74" s="2">
        <f>+IF(AC74&lt;&gt;I74,1,0)</f>
        <v>0</v>
      </c>
    </row>
    <row r="75" spans="1:34" ht="14.25" customHeight="1">
      <c r="A75" s="778"/>
      <c r="B75" s="779"/>
      <c r="C75" s="822"/>
      <c r="D75" s="816"/>
      <c r="E75" s="816"/>
      <c r="F75" s="816"/>
      <c r="G75" s="816"/>
      <c r="H75" s="816"/>
      <c r="I75" s="807"/>
      <c r="J75" s="819"/>
      <c r="K75" s="18"/>
      <c r="L75" s="125"/>
      <c r="M75" s="128"/>
      <c r="N75" s="148" t="str">
        <f t="shared" ca="1" si="0"/>
        <v/>
      </c>
      <c r="O75" s="123" t="str">
        <f t="shared" si="1"/>
        <v/>
      </c>
      <c r="Q75" s="813"/>
      <c r="R75" s="800"/>
      <c r="S75" s="800"/>
      <c r="T75" s="800"/>
      <c r="U75" s="800"/>
      <c r="V75" s="800"/>
      <c r="W75" s="800"/>
      <c r="X75" s="800"/>
      <c r="Y75" s="800"/>
      <c r="Z75" s="800"/>
      <c r="AA75" s="800"/>
      <c r="AB75" s="800"/>
      <c r="AC75" s="803"/>
      <c r="AE75" s="2">
        <f>IFERROR(AA73*100/(W73+AA73),0)</f>
        <v>0</v>
      </c>
    </row>
    <row r="76" spans="1:34" ht="14.25" customHeight="1">
      <c r="A76" s="778"/>
      <c r="B76" s="779"/>
      <c r="C76" s="822"/>
      <c r="D76" s="816"/>
      <c r="E76" s="816"/>
      <c r="F76" s="816"/>
      <c r="G76" s="816"/>
      <c r="H76" s="816"/>
      <c r="I76" s="807"/>
      <c r="J76" s="819"/>
      <c r="K76" s="18"/>
      <c r="L76" s="125"/>
      <c r="M76" s="128"/>
      <c r="N76" s="148" t="str">
        <f t="shared" ca="1" si="0"/>
        <v/>
      </c>
      <c r="O76" s="123" t="str">
        <f t="shared" si="1"/>
        <v/>
      </c>
      <c r="Q76" s="813"/>
      <c r="R76" s="800"/>
      <c r="S76" s="800"/>
      <c r="T76" s="800"/>
      <c r="U76" s="800"/>
      <c r="V76" s="800"/>
      <c r="W76" s="800"/>
      <c r="X76" s="800"/>
      <c r="Y76" s="800"/>
      <c r="Z76" s="800"/>
      <c r="AA76" s="800"/>
      <c r="AB76" s="800"/>
      <c r="AC76" s="803"/>
    </row>
    <row r="77" spans="1:34" ht="14.25" customHeight="1">
      <c r="A77" s="778"/>
      <c r="B77" s="779"/>
      <c r="C77" s="822"/>
      <c r="D77" s="816"/>
      <c r="E77" s="816"/>
      <c r="F77" s="816"/>
      <c r="G77" s="816"/>
      <c r="H77" s="816"/>
      <c r="I77" s="807"/>
      <c r="J77" s="819"/>
      <c r="K77" s="18"/>
      <c r="L77" s="125"/>
      <c r="M77" s="128"/>
      <c r="N77" s="148" t="str">
        <f t="shared" ca="1" si="0"/>
        <v/>
      </c>
      <c r="O77" s="123" t="str">
        <f t="shared" si="1"/>
        <v/>
      </c>
      <c r="Q77" s="813"/>
      <c r="R77" s="800"/>
      <c r="S77" s="800"/>
      <c r="T77" s="800"/>
      <c r="U77" s="800"/>
      <c r="V77" s="800"/>
      <c r="W77" s="800"/>
      <c r="X77" s="800"/>
      <c r="Y77" s="800"/>
      <c r="Z77" s="800"/>
      <c r="AA77" s="800"/>
      <c r="AB77" s="800"/>
      <c r="AC77" s="803"/>
    </row>
    <row r="78" spans="1:34" ht="15" customHeight="1" thickBot="1">
      <c r="A78" s="778"/>
      <c r="B78" s="779"/>
      <c r="C78" s="823"/>
      <c r="D78" s="817"/>
      <c r="E78" s="817"/>
      <c r="F78" s="817"/>
      <c r="G78" s="817"/>
      <c r="H78" s="817"/>
      <c r="I78" s="808"/>
      <c r="J78" s="820"/>
      <c r="K78" s="19"/>
      <c r="L78" s="126"/>
      <c r="M78" s="128"/>
      <c r="N78" s="148" t="str">
        <f t="shared" ca="1" si="0"/>
        <v/>
      </c>
      <c r="O78" s="123" t="str">
        <f t="shared" si="1"/>
        <v/>
      </c>
      <c r="Q78" s="814"/>
      <c r="R78" s="801"/>
      <c r="S78" s="801"/>
      <c r="T78" s="801"/>
      <c r="U78" s="801"/>
      <c r="V78" s="801"/>
      <c r="W78" s="801"/>
      <c r="X78" s="801"/>
      <c r="Y78" s="801"/>
      <c r="Z78" s="801"/>
      <c r="AA78" s="801"/>
      <c r="AB78" s="801"/>
      <c r="AC78" s="804"/>
    </row>
    <row r="79" spans="1:34" ht="14.4" thickBot="1">
      <c r="A79" s="780"/>
      <c r="B79" s="781"/>
      <c r="C79" s="105"/>
      <c r="D79" s="26"/>
      <c r="E79" s="26"/>
      <c r="F79" s="27"/>
      <c r="G79" s="27"/>
      <c r="H79" s="27"/>
      <c r="I79" s="106"/>
      <c r="J79" s="104" t="b">
        <f>J74=K79</f>
        <v>0</v>
      </c>
      <c r="K79" s="28">
        <f>SUM(K74:K78)</f>
        <v>0</v>
      </c>
      <c r="L79" s="24"/>
      <c r="M79" s="129"/>
      <c r="N79" s="149" t="str">
        <f t="shared" ref="N79:N144" ca="1" si="2">IFERROR(IF(DATEDIF(TODAY(),M79,"M")&lt;=6,"ROJO",IF(DATEDIF(TODAY(),M79,"M")&gt;=12,"VERDE",IF(AND(DATEDIF(TODAY(),M79,"M")&gt;6,DATEDIF(TODAY(),M79,"M")&lt;=11),"AMARILLO",IF(M79&lt;TODAY(),"VENCIDO",0)))),O79)</f>
        <v/>
      </c>
      <c r="O79" s="123" t="str">
        <f t="shared" si="1"/>
        <v/>
      </c>
      <c r="Q79" s="24"/>
      <c r="R79" s="25"/>
      <c r="S79" s="25"/>
      <c r="T79" s="25"/>
      <c r="U79" s="25"/>
      <c r="V79" s="25"/>
      <c r="W79" s="25"/>
      <c r="X79" s="25"/>
      <c r="Y79" s="25"/>
      <c r="Z79" s="25"/>
      <c r="AA79" s="25"/>
      <c r="AB79" s="25"/>
      <c r="AC79" s="194"/>
    </row>
    <row r="80" spans="1:34" ht="14.25" customHeight="1">
      <c r="A80" s="776" t="s">
        <v>114</v>
      </c>
      <c r="B80" s="777"/>
      <c r="C80" s="821">
        <f>ENERO!K73</f>
        <v>3835</v>
      </c>
      <c r="D80" s="815"/>
      <c r="E80" s="815"/>
      <c r="F80" s="815"/>
      <c r="G80" s="815"/>
      <c r="H80" s="815"/>
      <c r="I80" s="806">
        <f>AC80</f>
        <v>0</v>
      </c>
      <c r="J80" s="818">
        <f>+(C80+D80+F80+E80)-(G80+H80+I80)</f>
        <v>3835</v>
      </c>
      <c r="K80" s="17"/>
      <c r="L80" s="124"/>
      <c r="M80" s="128"/>
      <c r="N80" s="148" t="str">
        <f t="shared" ca="1" si="2"/>
        <v/>
      </c>
      <c r="O80" s="123" t="str">
        <f t="shared" si="1"/>
        <v/>
      </c>
      <c r="Q80" s="812"/>
      <c r="R80" s="799"/>
      <c r="S80" s="799"/>
      <c r="T80" s="799"/>
      <c r="U80" s="799"/>
      <c r="V80" s="799"/>
      <c r="W80" s="799"/>
      <c r="X80" s="799"/>
      <c r="Y80" s="799"/>
      <c r="Z80" s="799"/>
      <c r="AA80" s="799"/>
      <c r="AB80" s="799"/>
      <c r="AC80" s="802">
        <f>SUM(Q80:AB84)</f>
        <v>0</v>
      </c>
      <c r="AH80" s="2">
        <f>+IF(AC80&lt;&gt;I80,1,0)</f>
        <v>0</v>
      </c>
    </row>
    <row r="81" spans="1:34" ht="14.25" customHeight="1">
      <c r="A81" s="778"/>
      <c r="B81" s="779"/>
      <c r="C81" s="822"/>
      <c r="D81" s="816"/>
      <c r="E81" s="816"/>
      <c r="F81" s="816"/>
      <c r="G81" s="816"/>
      <c r="H81" s="816"/>
      <c r="I81" s="807"/>
      <c r="J81" s="819"/>
      <c r="K81" s="18"/>
      <c r="L81" s="125"/>
      <c r="M81" s="128"/>
      <c r="N81" s="148" t="str">
        <f t="shared" ca="1" si="2"/>
        <v/>
      </c>
      <c r="O81" s="123" t="str">
        <f t="shared" si="1"/>
        <v/>
      </c>
      <c r="Q81" s="813"/>
      <c r="R81" s="800"/>
      <c r="S81" s="800"/>
      <c r="T81" s="800"/>
      <c r="U81" s="800"/>
      <c r="V81" s="800"/>
      <c r="W81" s="800"/>
      <c r="X81" s="800"/>
      <c r="Y81" s="800"/>
      <c r="Z81" s="800"/>
      <c r="AA81" s="800"/>
      <c r="AB81" s="800"/>
      <c r="AC81" s="803"/>
      <c r="AE81" s="2">
        <f>IFERROR(AA79*100/(W79+AA79),0)</f>
        <v>0</v>
      </c>
    </row>
    <row r="82" spans="1:34" ht="14.25" customHeight="1">
      <c r="A82" s="778"/>
      <c r="B82" s="779"/>
      <c r="C82" s="822"/>
      <c r="D82" s="816"/>
      <c r="E82" s="816"/>
      <c r="F82" s="816"/>
      <c r="G82" s="816"/>
      <c r="H82" s="816"/>
      <c r="I82" s="807"/>
      <c r="J82" s="819"/>
      <c r="K82" s="18"/>
      <c r="L82" s="125"/>
      <c r="M82" s="128"/>
      <c r="N82" s="148" t="str">
        <f t="shared" ca="1" si="2"/>
        <v/>
      </c>
      <c r="O82" s="123" t="str">
        <f t="shared" si="1"/>
        <v/>
      </c>
      <c r="Q82" s="813"/>
      <c r="R82" s="800"/>
      <c r="S82" s="800"/>
      <c r="T82" s="800"/>
      <c r="U82" s="800"/>
      <c r="V82" s="800"/>
      <c r="W82" s="800"/>
      <c r="X82" s="800"/>
      <c r="Y82" s="800"/>
      <c r="Z82" s="800"/>
      <c r="AA82" s="800"/>
      <c r="AB82" s="800"/>
      <c r="AC82" s="803"/>
    </row>
    <row r="83" spans="1:34" ht="14.25" customHeight="1">
      <c r="A83" s="778"/>
      <c r="B83" s="779"/>
      <c r="C83" s="822"/>
      <c r="D83" s="816"/>
      <c r="E83" s="816"/>
      <c r="F83" s="816"/>
      <c r="G83" s="816"/>
      <c r="H83" s="816"/>
      <c r="I83" s="807"/>
      <c r="J83" s="819"/>
      <c r="K83" s="18"/>
      <c r="L83" s="125"/>
      <c r="M83" s="128"/>
      <c r="N83" s="148" t="str">
        <f t="shared" ca="1" si="2"/>
        <v/>
      </c>
      <c r="O83" s="123" t="str">
        <f t="shared" si="1"/>
        <v/>
      </c>
      <c r="Q83" s="813"/>
      <c r="R83" s="800"/>
      <c r="S83" s="800"/>
      <c r="T83" s="800"/>
      <c r="U83" s="800"/>
      <c r="V83" s="800"/>
      <c r="W83" s="800"/>
      <c r="X83" s="800"/>
      <c r="Y83" s="800"/>
      <c r="Z83" s="800"/>
      <c r="AA83" s="800"/>
      <c r="AB83" s="800"/>
      <c r="AC83" s="803"/>
    </row>
    <row r="84" spans="1:34" ht="15" customHeight="1" thickBot="1">
      <c r="A84" s="778"/>
      <c r="B84" s="779"/>
      <c r="C84" s="823"/>
      <c r="D84" s="817"/>
      <c r="E84" s="817"/>
      <c r="F84" s="817"/>
      <c r="G84" s="817"/>
      <c r="H84" s="817"/>
      <c r="I84" s="808"/>
      <c r="J84" s="820"/>
      <c r="K84" s="19"/>
      <c r="L84" s="126"/>
      <c r="M84" s="128"/>
      <c r="N84" s="148" t="str">
        <f t="shared" ca="1" si="2"/>
        <v/>
      </c>
      <c r="O84" s="123" t="str">
        <f t="shared" si="1"/>
        <v/>
      </c>
      <c r="Q84" s="814"/>
      <c r="R84" s="801"/>
      <c r="S84" s="801"/>
      <c r="T84" s="801"/>
      <c r="U84" s="801"/>
      <c r="V84" s="801"/>
      <c r="W84" s="801"/>
      <c r="X84" s="801"/>
      <c r="Y84" s="801"/>
      <c r="Z84" s="801"/>
      <c r="AA84" s="801"/>
      <c r="AB84" s="801"/>
      <c r="AC84" s="804"/>
    </row>
    <row r="85" spans="1:34" ht="14.4" thickBot="1">
      <c r="A85" s="780"/>
      <c r="B85" s="781"/>
      <c r="C85" s="105"/>
      <c r="D85" s="26"/>
      <c r="E85" s="26"/>
      <c r="F85" s="27"/>
      <c r="G85" s="27"/>
      <c r="H85" s="27"/>
      <c r="I85" s="106"/>
      <c r="J85" s="104" t="b">
        <f>J80=K85</f>
        <v>0</v>
      </c>
      <c r="K85" s="28">
        <f>SUM(K80:K84)</f>
        <v>0</v>
      </c>
      <c r="L85" s="24"/>
      <c r="M85" s="129"/>
      <c r="N85" s="149" t="str">
        <f t="shared" ca="1" si="2"/>
        <v/>
      </c>
      <c r="O85" s="123" t="str">
        <f t="shared" ref="O85:O148" si="3">IF(M85=0,"","VENCIDO")</f>
        <v/>
      </c>
      <c r="Q85" s="24"/>
      <c r="R85" s="25"/>
      <c r="S85" s="25"/>
      <c r="T85" s="25"/>
      <c r="U85" s="25"/>
      <c r="V85" s="25"/>
      <c r="W85" s="25"/>
      <c r="X85" s="25"/>
      <c r="Y85" s="25"/>
      <c r="Z85" s="25"/>
      <c r="AA85" s="25"/>
      <c r="AB85" s="25"/>
      <c r="AC85" s="194"/>
    </row>
    <row r="86" spans="1:34" ht="14.25" customHeight="1">
      <c r="A86" s="776" t="s">
        <v>115</v>
      </c>
      <c r="B86" s="777"/>
      <c r="C86" s="821">
        <f>ENERO!K79</f>
        <v>0</v>
      </c>
      <c r="D86" s="815"/>
      <c r="E86" s="815"/>
      <c r="F86" s="815"/>
      <c r="G86" s="815"/>
      <c r="H86" s="815"/>
      <c r="I86" s="806">
        <f>AC86</f>
        <v>0</v>
      </c>
      <c r="J86" s="818">
        <f>+(C86+D86+F86+E86)-(G86+H86+I86)</f>
        <v>0</v>
      </c>
      <c r="K86" s="17"/>
      <c r="L86" s="124"/>
      <c r="M86" s="128"/>
      <c r="N86" s="148" t="str">
        <f t="shared" ca="1" si="2"/>
        <v/>
      </c>
      <c r="O86" s="123" t="str">
        <f t="shared" si="3"/>
        <v/>
      </c>
      <c r="Q86" s="812"/>
      <c r="R86" s="799"/>
      <c r="S86" s="799"/>
      <c r="T86" s="799"/>
      <c r="U86" s="799"/>
      <c r="V86" s="799"/>
      <c r="W86" s="799"/>
      <c r="X86" s="799"/>
      <c r="Y86" s="799"/>
      <c r="Z86" s="799"/>
      <c r="AA86" s="799"/>
      <c r="AB86" s="799"/>
      <c r="AC86" s="802">
        <f>SUM(Q86:AB90)</f>
        <v>0</v>
      </c>
      <c r="AE86" s="2">
        <f>IFERROR(AA84*100/(W84+AA84),0)</f>
        <v>0</v>
      </c>
      <c r="AH86" s="2">
        <f>+IF(AC86&lt;&gt;I86,1,0)</f>
        <v>0</v>
      </c>
    </row>
    <row r="87" spans="1:34" ht="14.25" customHeight="1">
      <c r="A87" s="778"/>
      <c r="B87" s="779"/>
      <c r="C87" s="822"/>
      <c r="D87" s="816"/>
      <c r="E87" s="816"/>
      <c r="F87" s="816"/>
      <c r="G87" s="816"/>
      <c r="H87" s="816"/>
      <c r="I87" s="807"/>
      <c r="J87" s="819"/>
      <c r="K87" s="18"/>
      <c r="L87" s="125"/>
      <c r="M87" s="128"/>
      <c r="N87" s="148" t="str">
        <f t="shared" ca="1" si="2"/>
        <v/>
      </c>
      <c r="O87" s="123" t="str">
        <f t="shared" si="3"/>
        <v/>
      </c>
      <c r="Q87" s="813"/>
      <c r="R87" s="800"/>
      <c r="S87" s="800"/>
      <c r="T87" s="800"/>
      <c r="U87" s="800"/>
      <c r="V87" s="800"/>
      <c r="W87" s="800"/>
      <c r="X87" s="800"/>
      <c r="Y87" s="800"/>
      <c r="Z87" s="800"/>
      <c r="AA87" s="800"/>
      <c r="AB87" s="800"/>
      <c r="AC87" s="803"/>
    </row>
    <row r="88" spans="1:34" ht="14.25" customHeight="1">
      <c r="A88" s="778"/>
      <c r="B88" s="779"/>
      <c r="C88" s="822"/>
      <c r="D88" s="816"/>
      <c r="E88" s="816"/>
      <c r="F88" s="816"/>
      <c r="G88" s="816"/>
      <c r="H88" s="816"/>
      <c r="I88" s="807"/>
      <c r="J88" s="819"/>
      <c r="K88" s="18"/>
      <c r="L88" s="125"/>
      <c r="M88" s="128"/>
      <c r="N88" s="148" t="str">
        <f t="shared" ca="1" si="2"/>
        <v/>
      </c>
      <c r="O88" s="123" t="str">
        <f t="shared" si="3"/>
        <v/>
      </c>
      <c r="Q88" s="813"/>
      <c r="R88" s="800"/>
      <c r="S88" s="800"/>
      <c r="T88" s="800"/>
      <c r="U88" s="800"/>
      <c r="V88" s="800"/>
      <c r="W88" s="800"/>
      <c r="X88" s="800"/>
      <c r="Y88" s="800"/>
      <c r="Z88" s="800"/>
      <c r="AA88" s="800"/>
      <c r="AB88" s="800"/>
      <c r="AC88" s="803"/>
    </row>
    <row r="89" spans="1:34" ht="14.25" customHeight="1">
      <c r="A89" s="778"/>
      <c r="B89" s="779"/>
      <c r="C89" s="822"/>
      <c r="D89" s="816"/>
      <c r="E89" s="816"/>
      <c r="F89" s="816"/>
      <c r="G89" s="816"/>
      <c r="H89" s="816"/>
      <c r="I89" s="807"/>
      <c r="J89" s="819"/>
      <c r="K89" s="18"/>
      <c r="L89" s="125"/>
      <c r="M89" s="128"/>
      <c r="N89" s="148" t="str">
        <f t="shared" ca="1" si="2"/>
        <v/>
      </c>
      <c r="O89" s="123" t="str">
        <f t="shared" si="3"/>
        <v/>
      </c>
      <c r="Q89" s="813"/>
      <c r="R89" s="800"/>
      <c r="S89" s="800"/>
      <c r="T89" s="800"/>
      <c r="U89" s="800"/>
      <c r="V89" s="800"/>
      <c r="W89" s="800"/>
      <c r="X89" s="800"/>
      <c r="Y89" s="800"/>
      <c r="Z89" s="800"/>
      <c r="AA89" s="800"/>
      <c r="AB89" s="800"/>
      <c r="AC89" s="803"/>
    </row>
    <row r="90" spans="1:34" ht="15" customHeight="1" thickBot="1">
      <c r="A90" s="778"/>
      <c r="B90" s="779"/>
      <c r="C90" s="823"/>
      <c r="D90" s="817"/>
      <c r="E90" s="817"/>
      <c r="F90" s="817"/>
      <c r="G90" s="817"/>
      <c r="H90" s="817"/>
      <c r="I90" s="808"/>
      <c r="J90" s="820"/>
      <c r="K90" s="19"/>
      <c r="L90" s="126"/>
      <c r="M90" s="128"/>
      <c r="N90" s="148" t="str">
        <f t="shared" ca="1" si="2"/>
        <v/>
      </c>
      <c r="O90" s="123" t="str">
        <f t="shared" si="3"/>
        <v/>
      </c>
      <c r="Q90" s="814"/>
      <c r="R90" s="801"/>
      <c r="S90" s="801"/>
      <c r="T90" s="801"/>
      <c r="U90" s="801"/>
      <c r="V90" s="801"/>
      <c r="W90" s="801"/>
      <c r="X90" s="801"/>
      <c r="Y90" s="801"/>
      <c r="Z90" s="801"/>
      <c r="AA90" s="801"/>
      <c r="AB90" s="801"/>
      <c r="AC90" s="804"/>
    </row>
    <row r="91" spans="1:34" ht="14.4" thickBot="1">
      <c r="A91" s="780"/>
      <c r="B91" s="781"/>
      <c r="C91" s="105"/>
      <c r="D91" s="26"/>
      <c r="E91" s="26"/>
      <c r="F91" s="27"/>
      <c r="G91" s="27"/>
      <c r="H91" s="27"/>
      <c r="I91" s="106"/>
      <c r="J91" s="104" t="b">
        <f>J86=K91</f>
        <v>1</v>
      </c>
      <c r="K91" s="28">
        <f>SUM(K86:K90)</f>
        <v>0</v>
      </c>
      <c r="L91" s="24"/>
      <c r="M91" s="129"/>
      <c r="N91" s="149" t="str">
        <f t="shared" ca="1" si="2"/>
        <v/>
      </c>
      <c r="O91" s="123" t="str">
        <f t="shared" si="3"/>
        <v/>
      </c>
      <c r="Q91" s="24"/>
      <c r="R91" s="25"/>
      <c r="S91" s="25"/>
      <c r="T91" s="25"/>
      <c r="U91" s="25"/>
      <c r="V91" s="25"/>
      <c r="W91" s="25"/>
      <c r="X91" s="25"/>
      <c r="Y91" s="25"/>
      <c r="Z91" s="25"/>
      <c r="AA91" s="25"/>
      <c r="AB91" s="25"/>
      <c r="AC91" s="194"/>
    </row>
    <row r="92" spans="1:34" ht="14.25" customHeight="1">
      <c r="A92" s="776" t="s">
        <v>116</v>
      </c>
      <c r="B92" s="777"/>
      <c r="C92" s="821">
        <f>ENERO!K85</f>
        <v>11678</v>
      </c>
      <c r="D92" s="815"/>
      <c r="E92" s="815"/>
      <c r="F92" s="815"/>
      <c r="G92" s="815"/>
      <c r="H92" s="815"/>
      <c r="I92" s="806">
        <f>AC92</f>
        <v>0</v>
      </c>
      <c r="J92" s="818">
        <f>+(C92+D92+F92+E92)-(G92+H92+I92)</f>
        <v>11678</v>
      </c>
      <c r="K92" s="17"/>
      <c r="L92" s="124"/>
      <c r="M92" s="128">
        <v>45199</v>
      </c>
      <c r="N92" s="148" t="str">
        <f t="shared" ca="1" si="2"/>
        <v>VENCIDO</v>
      </c>
      <c r="O92" s="123" t="str">
        <f t="shared" si="3"/>
        <v>VENCIDO</v>
      </c>
      <c r="Q92" s="812"/>
      <c r="R92" s="799"/>
      <c r="S92" s="799"/>
      <c r="T92" s="799"/>
      <c r="U92" s="799"/>
      <c r="V92" s="799"/>
      <c r="W92" s="799"/>
      <c r="X92" s="799"/>
      <c r="Y92" s="799"/>
      <c r="Z92" s="799"/>
      <c r="AA92" s="799"/>
      <c r="AB92" s="799"/>
      <c r="AC92" s="802">
        <f>SUM(Q92:AB96)</f>
        <v>0</v>
      </c>
      <c r="AE92" s="2">
        <f>IFERROR(AA90*100/(W90+AA90),0)</f>
        <v>0</v>
      </c>
      <c r="AH92" s="2">
        <f>+IF(AC92&lt;&gt;I92,1,0)</f>
        <v>0</v>
      </c>
    </row>
    <row r="93" spans="1:34" ht="14.25" customHeight="1">
      <c r="A93" s="778"/>
      <c r="B93" s="779"/>
      <c r="C93" s="822"/>
      <c r="D93" s="816"/>
      <c r="E93" s="816"/>
      <c r="F93" s="816"/>
      <c r="G93" s="816"/>
      <c r="H93" s="816"/>
      <c r="I93" s="807"/>
      <c r="J93" s="819"/>
      <c r="K93" s="18"/>
      <c r="L93" s="125"/>
      <c r="M93" s="128">
        <v>45138</v>
      </c>
      <c r="N93" s="148" t="str">
        <f t="shared" ca="1" si="2"/>
        <v>VENCIDO</v>
      </c>
      <c r="O93" s="123" t="str">
        <f t="shared" si="3"/>
        <v>VENCIDO</v>
      </c>
      <c r="Q93" s="813"/>
      <c r="R93" s="800"/>
      <c r="S93" s="800"/>
      <c r="T93" s="800"/>
      <c r="U93" s="800"/>
      <c r="V93" s="800"/>
      <c r="W93" s="800"/>
      <c r="X93" s="800"/>
      <c r="Y93" s="800"/>
      <c r="Z93" s="800"/>
      <c r="AA93" s="800"/>
      <c r="AB93" s="800"/>
      <c r="AC93" s="803"/>
    </row>
    <row r="94" spans="1:34" ht="14.25" customHeight="1">
      <c r="A94" s="778"/>
      <c r="B94" s="779"/>
      <c r="C94" s="822"/>
      <c r="D94" s="816"/>
      <c r="E94" s="816"/>
      <c r="F94" s="816"/>
      <c r="G94" s="816"/>
      <c r="H94" s="816"/>
      <c r="I94" s="807"/>
      <c r="J94" s="819"/>
      <c r="K94" s="18"/>
      <c r="L94" s="125"/>
      <c r="M94" s="128">
        <v>45138</v>
      </c>
      <c r="N94" s="148" t="str">
        <f t="shared" ca="1" si="2"/>
        <v>VENCIDO</v>
      </c>
      <c r="O94" s="123" t="str">
        <f t="shared" si="3"/>
        <v>VENCIDO</v>
      </c>
      <c r="Q94" s="813"/>
      <c r="R94" s="800"/>
      <c r="S94" s="800"/>
      <c r="T94" s="800"/>
      <c r="U94" s="800"/>
      <c r="V94" s="800"/>
      <c r="W94" s="800"/>
      <c r="X94" s="800"/>
      <c r="Y94" s="800"/>
      <c r="Z94" s="800"/>
      <c r="AA94" s="800"/>
      <c r="AB94" s="800"/>
      <c r="AC94" s="803"/>
    </row>
    <row r="95" spans="1:34" ht="14.25" customHeight="1">
      <c r="A95" s="778"/>
      <c r="B95" s="779"/>
      <c r="C95" s="822"/>
      <c r="D95" s="816"/>
      <c r="E95" s="816"/>
      <c r="F95" s="816"/>
      <c r="G95" s="816"/>
      <c r="H95" s="816"/>
      <c r="I95" s="807"/>
      <c r="J95" s="819"/>
      <c r="K95" s="18"/>
      <c r="L95" s="125"/>
      <c r="M95" s="128">
        <v>45260</v>
      </c>
      <c r="N95" s="148" t="str">
        <f t="shared" ca="1" si="2"/>
        <v>VENCIDO</v>
      </c>
      <c r="O95" s="123" t="str">
        <f t="shared" si="3"/>
        <v>VENCIDO</v>
      </c>
      <c r="Q95" s="813"/>
      <c r="R95" s="800"/>
      <c r="S95" s="800"/>
      <c r="T95" s="800"/>
      <c r="U95" s="800"/>
      <c r="V95" s="800"/>
      <c r="W95" s="800"/>
      <c r="X95" s="800"/>
      <c r="Y95" s="800"/>
      <c r="Z95" s="800"/>
      <c r="AA95" s="800"/>
      <c r="AB95" s="800"/>
      <c r="AC95" s="803"/>
    </row>
    <row r="96" spans="1:34" ht="15" customHeight="1" thickBot="1">
      <c r="A96" s="778"/>
      <c r="B96" s="779"/>
      <c r="C96" s="823"/>
      <c r="D96" s="817"/>
      <c r="E96" s="817"/>
      <c r="F96" s="817"/>
      <c r="G96" s="817"/>
      <c r="H96" s="817"/>
      <c r="I96" s="808"/>
      <c r="J96" s="820"/>
      <c r="K96" s="19"/>
      <c r="L96" s="126"/>
      <c r="M96" s="128">
        <v>44985</v>
      </c>
      <c r="N96" s="148" t="str">
        <f t="shared" ca="1" si="2"/>
        <v>VENCIDO</v>
      </c>
      <c r="O96" s="123" t="str">
        <f t="shared" si="3"/>
        <v>VENCIDO</v>
      </c>
      <c r="Q96" s="814"/>
      <c r="R96" s="801"/>
      <c r="S96" s="801"/>
      <c r="T96" s="801"/>
      <c r="U96" s="801"/>
      <c r="V96" s="801"/>
      <c r="W96" s="801"/>
      <c r="X96" s="801"/>
      <c r="Y96" s="801"/>
      <c r="Z96" s="801"/>
      <c r="AA96" s="801"/>
      <c r="AB96" s="801"/>
      <c r="AC96" s="804"/>
    </row>
    <row r="97" spans="1:34" ht="14.4" thickBot="1">
      <c r="A97" s="780"/>
      <c r="B97" s="781"/>
      <c r="C97" s="105"/>
      <c r="D97" s="26"/>
      <c r="E97" s="26"/>
      <c r="F97" s="27"/>
      <c r="G97" s="27"/>
      <c r="H97" s="27"/>
      <c r="I97" s="106"/>
      <c r="J97" s="104" t="b">
        <f>J92=K97</f>
        <v>0</v>
      </c>
      <c r="K97" s="28">
        <f>SUM(K92:K96)</f>
        <v>0</v>
      </c>
      <c r="L97" s="24"/>
      <c r="M97" s="129"/>
      <c r="N97" s="149" t="str">
        <f t="shared" ca="1" si="2"/>
        <v/>
      </c>
      <c r="O97" s="123" t="str">
        <f t="shared" si="3"/>
        <v/>
      </c>
      <c r="Q97" s="24"/>
      <c r="R97" s="25"/>
      <c r="S97" s="25"/>
      <c r="T97" s="25"/>
      <c r="U97" s="25"/>
      <c r="V97" s="25"/>
      <c r="W97" s="25"/>
      <c r="X97" s="25"/>
      <c r="Y97" s="25"/>
      <c r="Z97" s="25"/>
      <c r="AA97" s="25"/>
      <c r="AB97" s="25"/>
      <c r="AC97" s="194"/>
      <c r="AE97" s="2">
        <f>IFERROR(AA95*100/(W95+AA95),0)</f>
        <v>0</v>
      </c>
    </row>
    <row r="98" spans="1:34" ht="14.25" customHeight="1">
      <c r="A98" s="776" t="s">
        <v>117</v>
      </c>
      <c r="B98" s="777"/>
      <c r="C98" s="821">
        <f>ENERO!K103</f>
        <v>5622</v>
      </c>
      <c r="D98" s="815"/>
      <c r="E98" s="815"/>
      <c r="F98" s="815"/>
      <c r="G98" s="815"/>
      <c r="H98" s="815"/>
      <c r="I98" s="806">
        <f>AC98</f>
        <v>0</v>
      </c>
      <c r="J98" s="818">
        <f>+(C98+D98+F98+E98)-(G98+H98+I98)</f>
        <v>5622</v>
      </c>
      <c r="K98" s="17"/>
      <c r="L98" s="124"/>
      <c r="M98" s="128">
        <v>45260</v>
      </c>
      <c r="N98" s="148" t="str">
        <f t="shared" ca="1" si="2"/>
        <v>VENCIDO</v>
      </c>
      <c r="O98" s="123" t="str">
        <f t="shared" si="3"/>
        <v>VENCIDO</v>
      </c>
      <c r="Q98" s="812"/>
      <c r="R98" s="799"/>
      <c r="S98" s="799"/>
      <c r="T98" s="799"/>
      <c r="U98" s="799"/>
      <c r="V98" s="799"/>
      <c r="W98" s="799"/>
      <c r="X98" s="799"/>
      <c r="Y98" s="799"/>
      <c r="Z98" s="799"/>
      <c r="AA98" s="799"/>
      <c r="AB98" s="799"/>
      <c r="AC98" s="802">
        <f>SUM(Q98:AB102)</f>
        <v>0</v>
      </c>
      <c r="AH98" s="2">
        <f>+IF(AC98&lt;&gt;I98,1,0)</f>
        <v>0</v>
      </c>
    </row>
    <row r="99" spans="1:34" ht="14.25" customHeight="1">
      <c r="A99" s="778"/>
      <c r="B99" s="779"/>
      <c r="C99" s="822"/>
      <c r="D99" s="816"/>
      <c r="E99" s="816"/>
      <c r="F99" s="816"/>
      <c r="G99" s="816"/>
      <c r="H99" s="816"/>
      <c r="I99" s="807"/>
      <c r="J99" s="819"/>
      <c r="K99" s="18"/>
      <c r="L99" s="125"/>
      <c r="M99" s="128">
        <v>45260</v>
      </c>
      <c r="N99" s="148" t="str">
        <f t="shared" ca="1" si="2"/>
        <v>VENCIDO</v>
      </c>
      <c r="O99" s="123" t="str">
        <f t="shared" si="3"/>
        <v>VENCIDO</v>
      </c>
      <c r="Q99" s="813"/>
      <c r="R99" s="800"/>
      <c r="S99" s="800"/>
      <c r="T99" s="800"/>
      <c r="U99" s="800"/>
      <c r="V99" s="800"/>
      <c r="W99" s="800"/>
      <c r="X99" s="800"/>
      <c r="Y99" s="800"/>
      <c r="Z99" s="800"/>
      <c r="AA99" s="800"/>
      <c r="AB99" s="800"/>
      <c r="AC99" s="803"/>
    </row>
    <row r="100" spans="1:34" ht="14.25" customHeight="1">
      <c r="A100" s="778"/>
      <c r="B100" s="779"/>
      <c r="C100" s="822"/>
      <c r="D100" s="816"/>
      <c r="E100" s="816"/>
      <c r="F100" s="816"/>
      <c r="G100" s="816"/>
      <c r="H100" s="816"/>
      <c r="I100" s="807"/>
      <c r="J100" s="819"/>
      <c r="K100" s="18"/>
      <c r="L100" s="125"/>
      <c r="M100" s="128"/>
      <c r="N100" s="148" t="str">
        <f t="shared" ca="1" si="2"/>
        <v/>
      </c>
      <c r="O100" s="123" t="str">
        <f t="shared" si="3"/>
        <v/>
      </c>
      <c r="Q100" s="813"/>
      <c r="R100" s="800"/>
      <c r="S100" s="800"/>
      <c r="T100" s="800"/>
      <c r="U100" s="800"/>
      <c r="V100" s="800"/>
      <c r="W100" s="800"/>
      <c r="X100" s="800"/>
      <c r="Y100" s="800"/>
      <c r="Z100" s="800"/>
      <c r="AA100" s="800"/>
      <c r="AB100" s="800"/>
      <c r="AC100" s="803"/>
    </row>
    <row r="101" spans="1:34" ht="14.25" customHeight="1">
      <c r="A101" s="778"/>
      <c r="B101" s="779"/>
      <c r="C101" s="822"/>
      <c r="D101" s="816"/>
      <c r="E101" s="816"/>
      <c r="F101" s="816"/>
      <c r="G101" s="816"/>
      <c r="H101" s="816"/>
      <c r="I101" s="807"/>
      <c r="J101" s="819"/>
      <c r="K101" s="18"/>
      <c r="L101" s="125"/>
      <c r="M101" s="128"/>
      <c r="N101" s="148" t="str">
        <f t="shared" ca="1" si="2"/>
        <v/>
      </c>
      <c r="O101" s="123" t="str">
        <f t="shared" si="3"/>
        <v/>
      </c>
      <c r="Q101" s="813"/>
      <c r="R101" s="800"/>
      <c r="S101" s="800"/>
      <c r="T101" s="800"/>
      <c r="U101" s="800"/>
      <c r="V101" s="800"/>
      <c r="W101" s="800"/>
      <c r="X101" s="800"/>
      <c r="Y101" s="800"/>
      <c r="Z101" s="800"/>
      <c r="AA101" s="800"/>
      <c r="AB101" s="800"/>
      <c r="AC101" s="803"/>
    </row>
    <row r="102" spans="1:34" ht="15" customHeight="1" thickBot="1">
      <c r="A102" s="778"/>
      <c r="B102" s="779"/>
      <c r="C102" s="823"/>
      <c r="D102" s="817"/>
      <c r="E102" s="817"/>
      <c r="F102" s="817"/>
      <c r="G102" s="817"/>
      <c r="H102" s="817"/>
      <c r="I102" s="808"/>
      <c r="J102" s="820"/>
      <c r="K102" s="19"/>
      <c r="L102" s="126"/>
      <c r="M102" s="128"/>
      <c r="N102" s="148" t="str">
        <f t="shared" ca="1" si="2"/>
        <v/>
      </c>
      <c r="O102" s="123" t="str">
        <f t="shared" si="3"/>
        <v/>
      </c>
      <c r="Q102" s="814"/>
      <c r="R102" s="801"/>
      <c r="S102" s="801"/>
      <c r="T102" s="801"/>
      <c r="U102" s="801"/>
      <c r="V102" s="801"/>
      <c r="W102" s="801"/>
      <c r="X102" s="801"/>
      <c r="Y102" s="801"/>
      <c r="Z102" s="801"/>
      <c r="AA102" s="801"/>
      <c r="AB102" s="801"/>
      <c r="AC102" s="804"/>
    </row>
    <row r="103" spans="1:34" ht="14.4" thickBot="1">
      <c r="A103" s="780"/>
      <c r="B103" s="781"/>
      <c r="C103" s="105"/>
      <c r="D103" s="26"/>
      <c r="E103" s="26"/>
      <c r="F103" s="27"/>
      <c r="G103" s="27"/>
      <c r="H103" s="27"/>
      <c r="I103" s="106"/>
      <c r="J103" s="104" t="b">
        <f>J98=K103</f>
        <v>0</v>
      </c>
      <c r="K103" s="28">
        <f>SUM(K98:K102)</f>
        <v>0</v>
      </c>
      <c r="L103" s="24"/>
      <c r="M103" s="129"/>
      <c r="N103" s="149" t="str">
        <f t="shared" ca="1" si="2"/>
        <v/>
      </c>
      <c r="O103" s="123" t="str">
        <f t="shared" si="3"/>
        <v/>
      </c>
      <c r="Q103" s="24"/>
      <c r="R103" s="25"/>
      <c r="S103" s="25"/>
      <c r="T103" s="25"/>
      <c r="U103" s="25"/>
      <c r="V103" s="25"/>
      <c r="W103" s="25"/>
      <c r="X103" s="25"/>
      <c r="Y103" s="25"/>
      <c r="Z103" s="25"/>
      <c r="AA103" s="25"/>
      <c r="AB103" s="25"/>
      <c r="AC103" s="194"/>
      <c r="AE103" s="2">
        <f>IFERROR(AA101*100/(W101+AA101),0)</f>
        <v>0</v>
      </c>
    </row>
    <row r="104" spans="1:34" ht="15.75" customHeight="1">
      <c r="A104" s="776" t="s">
        <v>118</v>
      </c>
      <c r="B104" s="777"/>
      <c r="C104" s="821">
        <f>ENERO!K121</f>
        <v>41400</v>
      </c>
      <c r="D104" s="815"/>
      <c r="E104" s="815"/>
      <c r="F104" s="815"/>
      <c r="G104" s="815"/>
      <c r="H104" s="815"/>
      <c r="I104" s="806">
        <f>AC104</f>
        <v>0</v>
      </c>
      <c r="J104" s="818">
        <f>+(C104+D104+F104+E104)-(G104+H104+I104)</f>
        <v>41400</v>
      </c>
      <c r="K104" s="17"/>
      <c r="L104" s="124"/>
      <c r="M104" s="128"/>
      <c r="N104" s="148" t="str">
        <f t="shared" ca="1" si="2"/>
        <v/>
      </c>
      <c r="O104" s="123" t="str">
        <f t="shared" si="3"/>
        <v/>
      </c>
      <c r="Q104" s="812"/>
      <c r="R104" s="799"/>
      <c r="S104" s="799"/>
      <c r="T104" s="799"/>
      <c r="U104" s="799"/>
      <c r="V104" s="799"/>
      <c r="W104" s="799"/>
      <c r="X104" s="799"/>
      <c r="Y104" s="799"/>
      <c r="Z104" s="799"/>
      <c r="AA104" s="799"/>
      <c r="AB104" s="799"/>
      <c r="AC104" s="802">
        <f>SUM(Q104:AB108)</f>
        <v>0</v>
      </c>
      <c r="AH104" s="2">
        <f>+IF(AC104&lt;&gt;I104,1,0)</f>
        <v>0</v>
      </c>
    </row>
    <row r="105" spans="1:34" ht="15" customHeight="1">
      <c r="A105" s="778"/>
      <c r="B105" s="779"/>
      <c r="C105" s="822"/>
      <c r="D105" s="816"/>
      <c r="E105" s="816"/>
      <c r="F105" s="816"/>
      <c r="G105" s="816"/>
      <c r="H105" s="816"/>
      <c r="I105" s="807"/>
      <c r="J105" s="819"/>
      <c r="K105" s="18"/>
      <c r="L105" s="125"/>
      <c r="M105" s="128"/>
      <c r="N105" s="148" t="str">
        <f t="shared" ca="1" si="2"/>
        <v/>
      </c>
      <c r="O105" s="123" t="str">
        <f t="shared" si="3"/>
        <v/>
      </c>
      <c r="Q105" s="813"/>
      <c r="R105" s="800"/>
      <c r="S105" s="800"/>
      <c r="T105" s="800"/>
      <c r="U105" s="800"/>
      <c r="V105" s="800"/>
      <c r="W105" s="800"/>
      <c r="X105" s="800"/>
      <c r="Y105" s="800"/>
      <c r="Z105" s="800"/>
      <c r="AA105" s="800"/>
      <c r="AB105" s="800"/>
      <c r="AC105" s="803"/>
    </row>
    <row r="106" spans="1:34" ht="15" customHeight="1">
      <c r="A106" s="778"/>
      <c r="B106" s="779"/>
      <c r="C106" s="822"/>
      <c r="D106" s="816"/>
      <c r="E106" s="816"/>
      <c r="F106" s="816"/>
      <c r="G106" s="816"/>
      <c r="H106" s="816"/>
      <c r="I106" s="807"/>
      <c r="J106" s="819"/>
      <c r="K106" s="18"/>
      <c r="L106" s="125"/>
      <c r="M106" s="128"/>
      <c r="N106" s="148" t="str">
        <f t="shared" ca="1" si="2"/>
        <v/>
      </c>
      <c r="O106" s="123" t="str">
        <f t="shared" si="3"/>
        <v/>
      </c>
      <c r="Q106" s="813"/>
      <c r="R106" s="800"/>
      <c r="S106" s="800"/>
      <c r="T106" s="800"/>
      <c r="U106" s="800"/>
      <c r="V106" s="800"/>
      <c r="W106" s="800"/>
      <c r="X106" s="800"/>
      <c r="Y106" s="800"/>
      <c r="Z106" s="800"/>
      <c r="AA106" s="800"/>
      <c r="AB106" s="800"/>
      <c r="AC106" s="803"/>
    </row>
    <row r="107" spans="1:34" ht="15" customHeight="1">
      <c r="A107" s="778"/>
      <c r="B107" s="779"/>
      <c r="C107" s="822"/>
      <c r="D107" s="816"/>
      <c r="E107" s="816"/>
      <c r="F107" s="816"/>
      <c r="G107" s="816"/>
      <c r="H107" s="816"/>
      <c r="I107" s="807"/>
      <c r="J107" s="819"/>
      <c r="K107" s="18"/>
      <c r="L107" s="125"/>
      <c r="M107" s="128"/>
      <c r="N107" s="148" t="str">
        <f t="shared" ca="1" si="2"/>
        <v/>
      </c>
      <c r="O107" s="123" t="str">
        <f t="shared" si="3"/>
        <v/>
      </c>
      <c r="Q107" s="813"/>
      <c r="R107" s="800"/>
      <c r="S107" s="800"/>
      <c r="T107" s="800"/>
      <c r="U107" s="800"/>
      <c r="V107" s="800"/>
      <c r="W107" s="800"/>
      <c r="X107" s="800"/>
      <c r="Y107" s="800"/>
      <c r="Z107" s="800"/>
      <c r="AA107" s="800"/>
      <c r="AB107" s="800"/>
      <c r="AC107" s="803"/>
    </row>
    <row r="108" spans="1:34" ht="15.75" customHeight="1" thickBot="1">
      <c r="A108" s="778"/>
      <c r="B108" s="779"/>
      <c r="C108" s="823"/>
      <c r="D108" s="817"/>
      <c r="E108" s="817"/>
      <c r="F108" s="817"/>
      <c r="G108" s="817"/>
      <c r="H108" s="817"/>
      <c r="I108" s="808"/>
      <c r="J108" s="820"/>
      <c r="K108" s="19"/>
      <c r="L108" s="126"/>
      <c r="M108" s="128"/>
      <c r="N108" s="148" t="str">
        <f t="shared" ca="1" si="2"/>
        <v/>
      </c>
      <c r="O108" s="123" t="str">
        <f t="shared" si="3"/>
        <v/>
      </c>
      <c r="Q108" s="814"/>
      <c r="R108" s="801"/>
      <c r="S108" s="801"/>
      <c r="T108" s="801"/>
      <c r="U108" s="801"/>
      <c r="V108" s="801"/>
      <c r="W108" s="801"/>
      <c r="X108" s="801"/>
      <c r="Y108" s="801"/>
      <c r="Z108" s="801"/>
      <c r="AA108" s="801"/>
      <c r="AB108" s="801"/>
      <c r="AC108" s="804"/>
      <c r="AE108" s="2">
        <f>IFERROR(AA106*100/(W106+AA106),0)</f>
        <v>0</v>
      </c>
    </row>
    <row r="109" spans="1:34" ht="14.4" thickBot="1">
      <c r="A109" s="780"/>
      <c r="B109" s="781"/>
      <c r="C109" s="105"/>
      <c r="D109" s="26"/>
      <c r="E109" s="26"/>
      <c r="F109" s="27"/>
      <c r="G109" s="27"/>
      <c r="H109" s="27"/>
      <c r="I109" s="106"/>
      <c r="J109" s="104" t="b">
        <f>J104=K109</f>
        <v>0</v>
      </c>
      <c r="K109" s="28">
        <f>SUM(K104:K108)</f>
        <v>0</v>
      </c>
      <c r="L109" s="24"/>
      <c r="M109" s="129"/>
      <c r="N109" s="149" t="str">
        <f t="shared" ca="1" si="2"/>
        <v/>
      </c>
      <c r="O109" s="123" t="str">
        <f t="shared" si="3"/>
        <v/>
      </c>
      <c r="Q109" s="24"/>
      <c r="R109" s="25"/>
      <c r="S109" s="25"/>
      <c r="T109" s="25"/>
      <c r="U109" s="25"/>
      <c r="V109" s="25"/>
      <c r="W109" s="25"/>
      <c r="X109" s="25"/>
      <c r="Y109" s="25"/>
      <c r="Z109" s="25"/>
      <c r="AA109" s="25"/>
      <c r="AB109" s="25"/>
      <c r="AC109" s="194"/>
    </row>
    <row r="110" spans="1:34" ht="14.25" customHeight="1">
      <c r="A110" s="776" t="s">
        <v>119</v>
      </c>
      <c r="B110" s="777"/>
      <c r="C110" s="821">
        <f>ENERO!K127</f>
        <v>2665</v>
      </c>
      <c r="D110" s="815"/>
      <c r="E110" s="815"/>
      <c r="F110" s="815"/>
      <c r="G110" s="815"/>
      <c r="H110" s="815"/>
      <c r="I110" s="806">
        <f>AC110</f>
        <v>0</v>
      </c>
      <c r="J110" s="818">
        <f>+(C110+D110+F110+E110)-(G110+H110+I110)</f>
        <v>2665</v>
      </c>
      <c r="K110" s="17"/>
      <c r="L110" s="124"/>
      <c r="M110" s="128"/>
      <c r="N110" s="148" t="str">
        <f t="shared" ca="1" si="2"/>
        <v/>
      </c>
      <c r="O110" s="123" t="str">
        <f t="shared" si="3"/>
        <v/>
      </c>
      <c r="Q110" s="812"/>
      <c r="R110" s="799"/>
      <c r="S110" s="799"/>
      <c r="T110" s="799"/>
      <c r="U110" s="799"/>
      <c r="V110" s="799"/>
      <c r="W110" s="799"/>
      <c r="X110" s="799"/>
      <c r="Y110" s="799"/>
      <c r="Z110" s="799"/>
      <c r="AA110" s="799"/>
      <c r="AB110" s="799"/>
      <c r="AC110" s="802">
        <f>SUM(Q110:AB114)</f>
        <v>0</v>
      </c>
      <c r="AH110" s="2">
        <f>+IF(AC110&lt;&gt;I110,1,0)</f>
        <v>0</v>
      </c>
    </row>
    <row r="111" spans="1:34" ht="14.25" customHeight="1">
      <c r="A111" s="778"/>
      <c r="B111" s="779"/>
      <c r="C111" s="822"/>
      <c r="D111" s="816"/>
      <c r="E111" s="816"/>
      <c r="F111" s="816"/>
      <c r="G111" s="816"/>
      <c r="H111" s="816"/>
      <c r="I111" s="807"/>
      <c r="J111" s="819"/>
      <c r="K111" s="18"/>
      <c r="L111" s="125"/>
      <c r="M111" s="128"/>
      <c r="N111" s="148" t="str">
        <f t="shared" ca="1" si="2"/>
        <v/>
      </c>
      <c r="O111" s="123" t="str">
        <f t="shared" si="3"/>
        <v/>
      </c>
      <c r="Q111" s="813"/>
      <c r="R111" s="800"/>
      <c r="S111" s="800"/>
      <c r="T111" s="800"/>
      <c r="U111" s="800"/>
      <c r="V111" s="800"/>
      <c r="W111" s="800"/>
      <c r="X111" s="800"/>
      <c r="Y111" s="800"/>
      <c r="Z111" s="800"/>
      <c r="AA111" s="800"/>
      <c r="AB111" s="800"/>
      <c r="AC111" s="803"/>
    </row>
    <row r="112" spans="1:34" ht="14.25" customHeight="1">
      <c r="A112" s="778"/>
      <c r="B112" s="779"/>
      <c r="C112" s="822"/>
      <c r="D112" s="816"/>
      <c r="E112" s="816"/>
      <c r="F112" s="816"/>
      <c r="G112" s="816"/>
      <c r="H112" s="816"/>
      <c r="I112" s="807"/>
      <c r="J112" s="819"/>
      <c r="K112" s="18"/>
      <c r="L112" s="125"/>
      <c r="M112" s="128"/>
      <c r="N112" s="148" t="str">
        <f t="shared" ca="1" si="2"/>
        <v/>
      </c>
      <c r="O112" s="123" t="str">
        <f t="shared" si="3"/>
        <v/>
      </c>
      <c r="Q112" s="813"/>
      <c r="R112" s="800"/>
      <c r="S112" s="800"/>
      <c r="T112" s="800"/>
      <c r="U112" s="800"/>
      <c r="V112" s="800"/>
      <c r="W112" s="800"/>
      <c r="X112" s="800"/>
      <c r="Y112" s="800"/>
      <c r="Z112" s="800"/>
      <c r="AA112" s="800"/>
      <c r="AB112" s="800"/>
      <c r="AC112" s="803"/>
    </row>
    <row r="113" spans="1:34" ht="14.25" customHeight="1">
      <c r="A113" s="778"/>
      <c r="B113" s="779"/>
      <c r="C113" s="822"/>
      <c r="D113" s="816"/>
      <c r="E113" s="816"/>
      <c r="F113" s="816"/>
      <c r="G113" s="816"/>
      <c r="H113" s="816"/>
      <c r="I113" s="807"/>
      <c r="J113" s="819"/>
      <c r="K113" s="18"/>
      <c r="L113" s="125"/>
      <c r="M113" s="128"/>
      <c r="N113" s="148" t="str">
        <f t="shared" ca="1" si="2"/>
        <v/>
      </c>
      <c r="O113" s="123" t="str">
        <f t="shared" si="3"/>
        <v/>
      </c>
      <c r="Q113" s="813"/>
      <c r="R113" s="800"/>
      <c r="S113" s="800"/>
      <c r="T113" s="800"/>
      <c r="U113" s="800"/>
      <c r="V113" s="800"/>
      <c r="W113" s="800"/>
      <c r="X113" s="800"/>
      <c r="Y113" s="800"/>
      <c r="Z113" s="800"/>
      <c r="AA113" s="800"/>
      <c r="AB113" s="800"/>
      <c r="AC113" s="803"/>
    </row>
    <row r="114" spans="1:34" ht="15" customHeight="1" thickBot="1">
      <c r="A114" s="778"/>
      <c r="B114" s="779"/>
      <c r="C114" s="823"/>
      <c r="D114" s="817"/>
      <c r="E114" s="817"/>
      <c r="F114" s="817"/>
      <c r="G114" s="817"/>
      <c r="H114" s="817"/>
      <c r="I114" s="808"/>
      <c r="J114" s="820"/>
      <c r="K114" s="19"/>
      <c r="L114" s="126"/>
      <c r="M114" s="128"/>
      <c r="N114" s="148" t="str">
        <f t="shared" ca="1" si="2"/>
        <v/>
      </c>
      <c r="O114" s="123" t="str">
        <f t="shared" si="3"/>
        <v/>
      </c>
      <c r="Q114" s="814"/>
      <c r="R114" s="801"/>
      <c r="S114" s="801"/>
      <c r="T114" s="801"/>
      <c r="U114" s="801"/>
      <c r="V114" s="801"/>
      <c r="W114" s="801"/>
      <c r="X114" s="801"/>
      <c r="Y114" s="801"/>
      <c r="Z114" s="801"/>
      <c r="AA114" s="801"/>
      <c r="AB114" s="801"/>
      <c r="AC114" s="804"/>
      <c r="AE114" s="2">
        <f>IFERROR(AA112*100/(W112+AA112),0)</f>
        <v>0</v>
      </c>
    </row>
    <row r="115" spans="1:34" ht="14.4" thickBot="1">
      <c r="A115" s="780"/>
      <c r="B115" s="781"/>
      <c r="C115" s="105"/>
      <c r="D115" s="26"/>
      <c r="E115" s="26"/>
      <c r="F115" s="27"/>
      <c r="G115" s="27"/>
      <c r="H115" s="27"/>
      <c r="I115" s="106"/>
      <c r="J115" s="104" t="b">
        <f>J110=K115</f>
        <v>0</v>
      </c>
      <c r="K115" s="28">
        <f>SUM(K110:K114)</f>
        <v>0</v>
      </c>
      <c r="L115" s="24"/>
      <c r="M115" s="129"/>
      <c r="N115" s="149" t="str">
        <f t="shared" ca="1" si="2"/>
        <v/>
      </c>
      <c r="O115" s="123" t="str">
        <f t="shared" si="3"/>
        <v/>
      </c>
      <c r="Q115" s="24"/>
      <c r="R115" s="25"/>
      <c r="S115" s="25"/>
      <c r="T115" s="25"/>
      <c r="U115" s="25"/>
      <c r="V115" s="25"/>
      <c r="W115" s="25"/>
      <c r="X115" s="25"/>
      <c r="Y115" s="25"/>
      <c r="Z115" s="25"/>
      <c r="AA115" s="25"/>
      <c r="AB115" s="25"/>
      <c r="AC115" s="194"/>
    </row>
    <row r="116" spans="1:34" ht="15" customHeight="1">
      <c r="A116" s="776" t="s">
        <v>120</v>
      </c>
      <c r="B116" s="777"/>
      <c r="C116" s="821">
        <f>ENERO!K133</f>
        <v>3705</v>
      </c>
      <c r="D116" s="815"/>
      <c r="E116" s="815"/>
      <c r="F116" s="815"/>
      <c r="G116" s="815"/>
      <c r="H116" s="815"/>
      <c r="I116" s="806">
        <f>AC116</f>
        <v>0</v>
      </c>
      <c r="J116" s="818">
        <f>+(C116+D116+F116+E116)-(G116+H116+I116)</f>
        <v>3705</v>
      </c>
      <c r="K116" s="17"/>
      <c r="L116" s="124"/>
      <c r="M116" s="128"/>
      <c r="N116" s="148" t="str">
        <f t="shared" ca="1" si="2"/>
        <v/>
      </c>
      <c r="O116" s="123" t="str">
        <f t="shared" si="3"/>
        <v/>
      </c>
      <c r="Q116" s="812"/>
      <c r="R116" s="799"/>
      <c r="S116" s="799"/>
      <c r="T116" s="799"/>
      <c r="U116" s="799"/>
      <c r="V116" s="799"/>
      <c r="W116" s="799"/>
      <c r="X116" s="799"/>
      <c r="Y116" s="799"/>
      <c r="Z116" s="799"/>
      <c r="AA116" s="799"/>
      <c r="AB116" s="799"/>
      <c r="AC116" s="802">
        <f>SUM(Q116:AB120)</f>
        <v>0</v>
      </c>
      <c r="AH116" s="2">
        <f>+IF(AC116&lt;&gt;I116,1,0)</f>
        <v>0</v>
      </c>
    </row>
    <row r="117" spans="1:34" ht="15" customHeight="1">
      <c r="A117" s="778"/>
      <c r="B117" s="779"/>
      <c r="C117" s="822"/>
      <c r="D117" s="816"/>
      <c r="E117" s="816"/>
      <c r="F117" s="816"/>
      <c r="G117" s="816"/>
      <c r="H117" s="816"/>
      <c r="I117" s="807"/>
      <c r="J117" s="819"/>
      <c r="K117" s="18"/>
      <c r="L117" s="125"/>
      <c r="M117" s="128"/>
      <c r="N117" s="148" t="str">
        <f t="shared" ca="1" si="2"/>
        <v/>
      </c>
      <c r="O117" s="123" t="str">
        <f t="shared" si="3"/>
        <v/>
      </c>
      <c r="Q117" s="813"/>
      <c r="R117" s="800"/>
      <c r="S117" s="800"/>
      <c r="T117" s="800"/>
      <c r="U117" s="800"/>
      <c r="V117" s="800"/>
      <c r="W117" s="800"/>
      <c r="X117" s="800"/>
      <c r="Y117" s="800"/>
      <c r="Z117" s="800"/>
      <c r="AA117" s="800"/>
      <c r="AB117" s="800"/>
      <c r="AC117" s="803"/>
    </row>
    <row r="118" spans="1:34" ht="15" customHeight="1">
      <c r="A118" s="778"/>
      <c r="B118" s="779"/>
      <c r="C118" s="822"/>
      <c r="D118" s="816"/>
      <c r="E118" s="816"/>
      <c r="F118" s="816"/>
      <c r="G118" s="816"/>
      <c r="H118" s="816"/>
      <c r="I118" s="807"/>
      <c r="J118" s="819"/>
      <c r="K118" s="18"/>
      <c r="L118" s="125"/>
      <c r="M118" s="128"/>
      <c r="N118" s="148" t="str">
        <f t="shared" ca="1" si="2"/>
        <v/>
      </c>
      <c r="O118" s="123" t="str">
        <f t="shared" si="3"/>
        <v/>
      </c>
      <c r="Q118" s="813"/>
      <c r="R118" s="800"/>
      <c r="S118" s="800"/>
      <c r="T118" s="800"/>
      <c r="U118" s="800"/>
      <c r="V118" s="800"/>
      <c r="W118" s="800"/>
      <c r="X118" s="800"/>
      <c r="Y118" s="800"/>
      <c r="Z118" s="800"/>
      <c r="AA118" s="800"/>
      <c r="AB118" s="800"/>
      <c r="AC118" s="803"/>
    </row>
    <row r="119" spans="1:34" ht="15" customHeight="1">
      <c r="A119" s="778"/>
      <c r="B119" s="779"/>
      <c r="C119" s="822"/>
      <c r="D119" s="816"/>
      <c r="E119" s="816"/>
      <c r="F119" s="816"/>
      <c r="G119" s="816"/>
      <c r="H119" s="816"/>
      <c r="I119" s="807"/>
      <c r="J119" s="819"/>
      <c r="K119" s="18"/>
      <c r="L119" s="125"/>
      <c r="M119" s="128"/>
      <c r="N119" s="148" t="str">
        <f t="shared" ca="1" si="2"/>
        <v/>
      </c>
      <c r="O119" s="123" t="str">
        <f t="shared" si="3"/>
        <v/>
      </c>
      <c r="Q119" s="813"/>
      <c r="R119" s="800"/>
      <c r="S119" s="800"/>
      <c r="T119" s="800"/>
      <c r="U119" s="800"/>
      <c r="V119" s="800"/>
      <c r="W119" s="800"/>
      <c r="X119" s="800"/>
      <c r="Y119" s="800"/>
      <c r="Z119" s="800"/>
      <c r="AA119" s="800"/>
      <c r="AB119" s="800"/>
      <c r="AC119" s="803"/>
      <c r="AE119" s="2">
        <f>IFERROR(AA117*100/(W117+AA117),0)</f>
        <v>0</v>
      </c>
    </row>
    <row r="120" spans="1:34" ht="15.75" customHeight="1" thickBot="1">
      <c r="A120" s="778"/>
      <c r="B120" s="779"/>
      <c r="C120" s="823"/>
      <c r="D120" s="817"/>
      <c r="E120" s="817"/>
      <c r="F120" s="817"/>
      <c r="G120" s="817"/>
      <c r="H120" s="817"/>
      <c r="I120" s="808"/>
      <c r="J120" s="820"/>
      <c r="K120" s="19"/>
      <c r="L120" s="126"/>
      <c r="M120" s="128"/>
      <c r="N120" s="148" t="str">
        <f t="shared" ca="1" si="2"/>
        <v/>
      </c>
      <c r="O120" s="123" t="str">
        <f t="shared" si="3"/>
        <v/>
      </c>
      <c r="Q120" s="814"/>
      <c r="R120" s="801"/>
      <c r="S120" s="801"/>
      <c r="T120" s="801"/>
      <c r="U120" s="801"/>
      <c r="V120" s="801"/>
      <c r="W120" s="801"/>
      <c r="X120" s="801"/>
      <c r="Y120" s="801"/>
      <c r="Z120" s="801"/>
      <c r="AA120" s="801"/>
      <c r="AB120" s="801"/>
      <c r="AC120" s="804"/>
    </row>
    <row r="121" spans="1:34" ht="15.75" customHeight="1" thickBot="1">
      <c r="A121" s="780"/>
      <c r="B121" s="781"/>
      <c r="C121" s="105"/>
      <c r="D121" s="26"/>
      <c r="E121" s="26"/>
      <c r="F121" s="27"/>
      <c r="G121" s="27"/>
      <c r="H121" s="27"/>
      <c r="I121" s="106"/>
      <c r="J121" s="104" t="b">
        <f>J116=K121</f>
        <v>0</v>
      </c>
      <c r="K121" s="28">
        <f>SUM(K116:K120)</f>
        <v>0</v>
      </c>
      <c r="L121" s="24"/>
      <c r="M121" s="129"/>
      <c r="N121" s="149" t="str">
        <f t="shared" ca="1" si="2"/>
        <v/>
      </c>
      <c r="O121" s="123" t="str">
        <f t="shared" si="3"/>
        <v/>
      </c>
      <c r="Q121" s="24"/>
      <c r="R121" s="25"/>
      <c r="S121" s="25"/>
      <c r="T121" s="25"/>
      <c r="U121" s="25"/>
      <c r="V121" s="25"/>
      <c r="W121" s="25"/>
      <c r="X121" s="25"/>
      <c r="Y121" s="25"/>
      <c r="Z121" s="25"/>
      <c r="AA121" s="25"/>
      <c r="AB121" s="25"/>
      <c r="AC121" s="194"/>
    </row>
    <row r="122" spans="1:34" ht="15" customHeight="1">
      <c r="A122" s="776" t="s">
        <v>121</v>
      </c>
      <c r="B122" s="777"/>
      <c r="C122" s="821">
        <f>ENERO!K145</f>
        <v>4330</v>
      </c>
      <c r="D122" s="815"/>
      <c r="E122" s="815"/>
      <c r="F122" s="815"/>
      <c r="G122" s="815"/>
      <c r="H122" s="815"/>
      <c r="I122" s="806">
        <f>AC122</f>
        <v>0</v>
      </c>
      <c r="J122" s="818">
        <f>+(C122+D122+F122+E122)-(G122+H122+I122)</f>
        <v>4330</v>
      </c>
      <c r="K122" s="17"/>
      <c r="L122" s="124"/>
      <c r="M122" s="128">
        <v>45199</v>
      </c>
      <c r="N122" s="148" t="str">
        <f t="shared" ca="1" si="2"/>
        <v>VENCIDO</v>
      </c>
      <c r="O122" s="123" t="str">
        <f t="shared" si="3"/>
        <v>VENCIDO</v>
      </c>
      <c r="Q122" s="812"/>
      <c r="R122" s="799"/>
      <c r="S122" s="799"/>
      <c r="T122" s="799"/>
      <c r="U122" s="799"/>
      <c r="V122" s="799"/>
      <c r="W122" s="799"/>
      <c r="X122" s="799"/>
      <c r="Y122" s="799"/>
      <c r="Z122" s="799"/>
      <c r="AA122" s="799"/>
      <c r="AB122" s="799"/>
      <c r="AC122" s="802">
        <f>SUM(Q122:AB126)</f>
        <v>0</v>
      </c>
      <c r="AH122" s="2">
        <f>+IF(AC122&lt;&gt;I122,1,0)</f>
        <v>0</v>
      </c>
    </row>
    <row r="123" spans="1:34" ht="15" customHeight="1">
      <c r="A123" s="778"/>
      <c r="B123" s="779"/>
      <c r="C123" s="822"/>
      <c r="D123" s="816"/>
      <c r="E123" s="816"/>
      <c r="F123" s="816"/>
      <c r="G123" s="816"/>
      <c r="H123" s="816"/>
      <c r="I123" s="807"/>
      <c r="J123" s="819"/>
      <c r="K123" s="18"/>
      <c r="L123" s="125"/>
      <c r="M123" s="128">
        <v>45199</v>
      </c>
      <c r="N123" s="148" t="str">
        <f t="shared" ca="1" si="2"/>
        <v>VENCIDO</v>
      </c>
      <c r="O123" s="123" t="str">
        <f t="shared" si="3"/>
        <v>VENCIDO</v>
      </c>
      <c r="Q123" s="813"/>
      <c r="R123" s="800"/>
      <c r="S123" s="800"/>
      <c r="T123" s="800"/>
      <c r="U123" s="800"/>
      <c r="V123" s="800"/>
      <c r="W123" s="800"/>
      <c r="X123" s="800"/>
      <c r="Y123" s="800"/>
      <c r="Z123" s="800"/>
      <c r="AA123" s="800"/>
      <c r="AB123" s="800"/>
      <c r="AC123" s="803"/>
    </row>
    <row r="124" spans="1:34" ht="15" customHeight="1">
      <c r="A124" s="778"/>
      <c r="B124" s="779"/>
      <c r="C124" s="822"/>
      <c r="D124" s="816"/>
      <c r="E124" s="816"/>
      <c r="F124" s="816"/>
      <c r="G124" s="816"/>
      <c r="H124" s="816"/>
      <c r="I124" s="807"/>
      <c r="J124" s="819"/>
      <c r="K124" s="18"/>
      <c r="L124" s="125"/>
      <c r="M124" s="128"/>
      <c r="N124" s="148" t="str">
        <f t="shared" ca="1" si="2"/>
        <v/>
      </c>
      <c r="O124" s="123" t="str">
        <f t="shared" si="3"/>
        <v/>
      </c>
      <c r="Q124" s="813"/>
      <c r="R124" s="800"/>
      <c r="S124" s="800"/>
      <c r="T124" s="800"/>
      <c r="U124" s="800"/>
      <c r="V124" s="800"/>
      <c r="W124" s="800"/>
      <c r="X124" s="800"/>
      <c r="Y124" s="800"/>
      <c r="Z124" s="800"/>
      <c r="AA124" s="800"/>
      <c r="AB124" s="800"/>
      <c r="AC124" s="803"/>
    </row>
    <row r="125" spans="1:34" ht="15" customHeight="1">
      <c r="A125" s="778"/>
      <c r="B125" s="779"/>
      <c r="C125" s="822"/>
      <c r="D125" s="816"/>
      <c r="E125" s="816"/>
      <c r="F125" s="816"/>
      <c r="G125" s="816"/>
      <c r="H125" s="816"/>
      <c r="I125" s="807"/>
      <c r="J125" s="819"/>
      <c r="K125" s="18"/>
      <c r="L125" s="125"/>
      <c r="M125" s="128"/>
      <c r="N125" s="148" t="str">
        <f t="shared" ca="1" si="2"/>
        <v/>
      </c>
      <c r="O125" s="123" t="str">
        <f t="shared" si="3"/>
        <v/>
      </c>
      <c r="Q125" s="813"/>
      <c r="R125" s="800"/>
      <c r="S125" s="800"/>
      <c r="T125" s="800"/>
      <c r="U125" s="800"/>
      <c r="V125" s="800"/>
      <c r="W125" s="800"/>
      <c r="X125" s="800"/>
      <c r="Y125" s="800"/>
      <c r="Z125" s="800"/>
      <c r="AA125" s="800"/>
      <c r="AB125" s="800"/>
      <c r="AC125" s="803"/>
      <c r="AE125" s="2">
        <f>IFERROR(AA123*100/(W123+AA123),0)</f>
        <v>0</v>
      </c>
    </row>
    <row r="126" spans="1:34" ht="15.75" customHeight="1" thickBot="1">
      <c r="A126" s="778"/>
      <c r="B126" s="779"/>
      <c r="C126" s="823"/>
      <c r="D126" s="817"/>
      <c r="E126" s="817"/>
      <c r="F126" s="817"/>
      <c r="G126" s="817"/>
      <c r="H126" s="817"/>
      <c r="I126" s="808"/>
      <c r="J126" s="820"/>
      <c r="K126" s="19"/>
      <c r="L126" s="126"/>
      <c r="M126" s="128"/>
      <c r="N126" s="148" t="str">
        <f t="shared" ca="1" si="2"/>
        <v/>
      </c>
      <c r="O126" s="123" t="str">
        <f t="shared" si="3"/>
        <v/>
      </c>
      <c r="Q126" s="814"/>
      <c r="R126" s="801"/>
      <c r="S126" s="801"/>
      <c r="T126" s="801"/>
      <c r="U126" s="801"/>
      <c r="V126" s="801"/>
      <c r="W126" s="801"/>
      <c r="X126" s="801"/>
      <c r="Y126" s="801"/>
      <c r="Z126" s="801"/>
      <c r="AA126" s="801"/>
      <c r="AB126" s="801"/>
      <c r="AC126" s="804"/>
    </row>
    <row r="127" spans="1:34" ht="14.4" thickBot="1">
      <c r="A127" s="780"/>
      <c r="B127" s="781"/>
      <c r="C127" s="105"/>
      <c r="D127" s="26"/>
      <c r="E127" s="26"/>
      <c r="F127" s="27"/>
      <c r="G127" s="27"/>
      <c r="H127" s="27"/>
      <c r="I127" s="106"/>
      <c r="J127" s="104" t="b">
        <f>J122=K127</f>
        <v>0</v>
      </c>
      <c r="K127" s="28">
        <f>SUM(K122:K126)</f>
        <v>0</v>
      </c>
      <c r="L127" s="24"/>
      <c r="M127" s="129"/>
      <c r="N127" s="149" t="str">
        <f t="shared" ca="1" si="2"/>
        <v/>
      </c>
      <c r="O127" s="123" t="str">
        <f t="shared" si="3"/>
        <v/>
      </c>
      <c r="Q127" s="24"/>
      <c r="R127" s="25"/>
      <c r="S127" s="25"/>
      <c r="T127" s="25"/>
      <c r="U127" s="25"/>
      <c r="V127" s="25"/>
      <c r="W127" s="25"/>
      <c r="X127" s="25"/>
      <c r="Y127" s="25"/>
      <c r="Z127" s="25"/>
      <c r="AA127" s="25"/>
      <c r="AB127" s="25"/>
      <c r="AC127" s="194"/>
    </row>
    <row r="128" spans="1:34" ht="15" customHeight="1">
      <c r="A128" s="776" t="s">
        <v>122</v>
      </c>
      <c r="B128" s="777"/>
      <c r="C128" s="821">
        <f>ENERO!K151</f>
        <v>1184</v>
      </c>
      <c r="D128" s="815"/>
      <c r="E128" s="815"/>
      <c r="F128" s="815"/>
      <c r="G128" s="815"/>
      <c r="H128" s="815"/>
      <c r="I128" s="806">
        <f>AC128</f>
        <v>0</v>
      </c>
      <c r="J128" s="818">
        <f>+(C128+D128+F128+E128)-(G128+H128+I128)</f>
        <v>1184</v>
      </c>
      <c r="K128" s="17"/>
      <c r="L128" s="124"/>
      <c r="M128" s="128">
        <v>45138</v>
      </c>
      <c r="N128" s="148" t="str">
        <f t="shared" ca="1" si="2"/>
        <v>VENCIDO</v>
      </c>
      <c r="O128" s="123" t="str">
        <f t="shared" si="3"/>
        <v>VENCIDO</v>
      </c>
      <c r="Q128" s="812"/>
      <c r="R128" s="799"/>
      <c r="S128" s="799"/>
      <c r="T128" s="799"/>
      <c r="U128" s="799"/>
      <c r="V128" s="799"/>
      <c r="W128" s="799"/>
      <c r="X128" s="799"/>
      <c r="Y128" s="799"/>
      <c r="Z128" s="799"/>
      <c r="AA128" s="799"/>
      <c r="AB128" s="799"/>
      <c r="AC128" s="802">
        <f>SUM(Q128:AB132)</f>
        <v>0</v>
      </c>
      <c r="AH128" s="2">
        <f>+IF(AC128&lt;&gt;I128,1,0)</f>
        <v>0</v>
      </c>
    </row>
    <row r="129" spans="1:34" ht="15" customHeight="1">
      <c r="A129" s="778"/>
      <c r="B129" s="779"/>
      <c r="C129" s="822"/>
      <c r="D129" s="816"/>
      <c r="E129" s="816"/>
      <c r="F129" s="816"/>
      <c r="G129" s="816"/>
      <c r="H129" s="816"/>
      <c r="I129" s="807"/>
      <c r="J129" s="819"/>
      <c r="K129" s="18"/>
      <c r="L129" s="125"/>
      <c r="M129" s="128">
        <v>44834</v>
      </c>
      <c r="N129" s="148" t="str">
        <f t="shared" ca="1" si="2"/>
        <v>VENCIDO</v>
      </c>
      <c r="O129" s="123" t="str">
        <f t="shared" si="3"/>
        <v>VENCIDO</v>
      </c>
      <c r="Q129" s="813"/>
      <c r="R129" s="800"/>
      <c r="S129" s="800"/>
      <c r="T129" s="800"/>
      <c r="U129" s="800"/>
      <c r="V129" s="800"/>
      <c r="W129" s="800"/>
      <c r="X129" s="800"/>
      <c r="Y129" s="800"/>
      <c r="Z129" s="800"/>
      <c r="AA129" s="800"/>
      <c r="AB129" s="800"/>
      <c r="AC129" s="803"/>
    </row>
    <row r="130" spans="1:34" ht="15" customHeight="1">
      <c r="A130" s="778"/>
      <c r="B130" s="779"/>
      <c r="C130" s="822"/>
      <c r="D130" s="816"/>
      <c r="E130" s="816"/>
      <c r="F130" s="816"/>
      <c r="G130" s="816"/>
      <c r="H130" s="816"/>
      <c r="I130" s="807"/>
      <c r="J130" s="819"/>
      <c r="K130" s="18"/>
      <c r="L130" s="125"/>
      <c r="M130" s="128"/>
      <c r="N130" s="148" t="str">
        <f t="shared" ca="1" si="2"/>
        <v/>
      </c>
      <c r="O130" s="123" t="str">
        <f t="shared" si="3"/>
        <v/>
      </c>
      <c r="Q130" s="813"/>
      <c r="R130" s="800"/>
      <c r="S130" s="800"/>
      <c r="T130" s="800"/>
      <c r="U130" s="800"/>
      <c r="V130" s="800"/>
      <c r="W130" s="800"/>
      <c r="X130" s="800"/>
      <c r="Y130" s="800"/>
      <c r="Z130" s="800"/>
      <c r="AA130" s="800"/>
      <c r="AB130" s="800"/>
      <c r="AC130" s="803"/>
      <c r="AE130" s="2">
        <f>IFERROR(AA128*100/(W128+AA128),0)</f>
        <v>0</v>
      </c>
    </row>
    <row r="131" spans="1:34" ht="15" customHeight="1">
      <c r="A131" s="778"/>
      <c r="B131" s="779"/>
      <c r="C131" s="822"/>
      <c r="D131" s="816"/>
      <c r="E131" s="816"/>
      <c r="F131" s="816"/>
      <c r="G131" s="816"/>
      <c r="H131" s="816"/>
      <c r="I131" s="807"/>
      <c r="J131" s="819"/>
      <c r="K131" s="18"/>
      <c r="L131" s="125"/>
      <c r="M131" s="128"/>
      <c r="N131" s="148" t="str">
        <f t="shared" ca="1" si="2"/>
        <v/>
      </c>
      <c r="O131" s="123" t="str">
        <f t="shared" si="3"/>
        <v/>
      </c>
      <c r="Q131" s="813"/>
      <c r="R131" s="800"/>
      <c r="S131" s="800"/>
      <c r="T131" s="800"/>
      <c r="U131" s="800"/>
      <c r="V131" s="800"/>
      <c r="W131" s="800"/>
      <c r="X131" s="800"/>
      <c r="Y131" s="800"/>
      <c r="Z131" s="800"/>
      <c r="AA131" s="800"/>
      <c r="AB131" s="800"/>
      <c r="AC131" s="803"/>
    </row>
    <row r="132" spans="1:34" ht="15.75" customHeight="1" thickBot="1">
      <c r="A132" s="778"/>
      <c r="B132" s="779"/>
      <c r="C132" s="823"/>
      <c r="D132" s="817"/>
      <c r="E132" s="817"/>
      <c r="F132" s="817"/>
      <c r="G132" s="817"/>
      <c r="H132" s="817"/>
      <c r="I132" s="808"/>
      <c r="J132" s="820"/>
      <c r="K132" s="19"/>
      <c r="L132" s="126"/>
      <c r="M132" s="128"/>
      <c r="N132" s="148" t="str">
        <f t="shared" ca="1" si="2"/>
        <v/>
      </c>
      <c r="O132" s="123" t="str">
        <f t="shared" si="3"/>
        <v/>
      </c>
      <c r="Q132" s="814"/>
      <c r="R132" s="801"/>
      <c r="S132" s="801"/>
      <c r="T132" s="801"/>
      <c r="U132" s="801"/>
      <c r="V132" s="801"/>
      <c r="W132" s="801"/>
      <c r="X132" s="801"/>
      <c r="Y132" s="801"/>
      <c r="Z132" s="801"/>
      <c r="AA132" s="801"/>
      <c r="AB132" s="801"/>
      <c r="AC132" s="804"/>
    </row>
    <row r="133" spans="1:34" ht="14.4" thickBot="1">
      <c r="A133" s="780"/>
      <c r="B133" s="781"/>
      <c r="C133" s="105"/>
      <c r="D133" s="26"/>
      <c r="E133" s="26"/>
      <c r="F133" s="27"/>
      <c r="G133" s="27"/>
      <c r="H133" s="27"/>
      <c r="I133" s="106"/>
      <c r="J133" s="104" t="b">
        <f>J128=K133</f>
        <v>0</v>
      </c>
      <c r="K133" s="28">
        <f>SUM(K128:K132)</f>
        <v>0</v>
      </c>
      <c r="L133" s="24"/>
      <c r="M133" s="129"/>
      <c r="N133" s="149" t="str">
        <f t="shared" ca="1" si="2"/>
        <v/>
      </c>
      <c r="O133" s="123" t="str">
        <f t="shared" si="3"/>
        <v/>
      </c>
      <c r="Q133" s="24"/>
      <c r="R133" s="25"/>
      <c r="S133" s="25"/>
      <c r="T133" s="25"/>
      <c r="U133" s="25"/>
      <c r="V133" s="25"/>
      <c r="W133" s="25"/>
      <c r="X133" s="25"/>
      <c r="Y133" s="25"/>
      <c r="Z133" s="25"/>
      <c r="AA133" s="25"/>
      <c r="AB133" s="25"/>
      <c r="AC133" s="194"/>
    </row>
    <row r="134" spans="1:34" ht="14.25" customHeight="1">
      <c r="A134" s="776" t="s">
        <v>123</v>
      </c>
      <c r="B134" s="777"/>
      <c r="C134" s="821">
        <f>ENERO!K157</f>
        <v>0</v>
      </c>
      <c r="D134" s="815"/>
      <c r="E134" s="815"/>
      <c r="F134" s="815"/>
      <c r="G134" s="815"/>
      <c r="H134" s="815"/>
      <c r="I134" s="806">
        <f>AC134</f>
        <v>0</v>
      </c>
      <c r="J134" s="818">
        <f>+(C134+D134+F134+E134)-(G134+H134+I134)</f>
        <v>0</v>
      </c>
      <c r="K134" s="17"/>
      <c r="L134" s="124"/>
      <c r="M134" s="128"/>
      <c r="N134" s="148" t="str">
        <f t="shared" ca="1" si="2"/>
        <v/>
      </c>
      <c r="O134" s="123" t="str">
        <f t="shared" si="3"/>
        <v/>
      </c>
      <c r="Q134" s="812"/>
      <c r="R134" s="799"/>
      <c r="S134" s="799"/>
      <c r="T134" s="799"/>
      <c r="U134" s="799"/>
      <c r="V134" s="799"/>
      <c r="W134" s="799"/>
      <c r="X134" s="799"/>
      <c r="Y134" s="799"/>
      <c r="Z134" s="799"/>
      <c r="AA134" s="799"/>
      <c r="AB134" s="799"/>
      <c r="AC134" s="802">
        <f>SUM(Q134:AB138)</f>
        <v>0</v>
      </c>
      <c r="AH134" s="2">
        <f>+IF(AC134&lt;&gt;I134,1,0)</f>
        <v>0</v>
      </c>
    </row>
    <row r="135" spans="1:34" ht="15" customHeight="1">
      <c r="A135" s="778"/>
      <c r="B135" s="779"/>
      <c r="C135" s="822"/>
      <c r="D135" s="816"/>
      <c r="E135" s="816"/>
      <c r="F135" s="816"/>
      <c r="G135" s="816"/>
      <c r="H135" s="816"/>
      <c r="I135" s="807"/>
      <c r="J135" s="819"/>
      <c r="K135" s="18"/>
      <c r="L135" s="125"/>
      <c r="M135" s="128"/>
      <c r="N135" s="148" t="str">
        <f t="shared" ca="1" si="2"/>
        <v/>
      </c>
      <c r="O135" s="123" t="str">
        <f t="shared" si="3"/>
        <v/>
      </c>
      <c r="Q135" s="813"/>
      <c r="R135" s="800"/>
      <c r="S135" s="800"/>
      <c r="T135" s="800"/>
      <c r="U135" s="800"/>
      <c r="V135" s="800"/>
      <c r="W135" s="800"/>
      <c r="X135" s="800"/>
      <c r="Y135" s="800"/>
      <c r="Z135" s="800"/>
      <c r="AA135" s="800"/>
      <c r="AB135" s="800"/>
      <c r="AC135" s="803"/>
    </row>
    <row r="136" spans="1:34" ht="15" customHeight="1">
      <c r="A136" s="778"/>
      <c r="B136" s="779"/>
      <c r="C136" s="822"/>
      <c r="D136" s="816"/>
      <c r="E136" s="816"/>
      <c r="F136" s="816"/>
      <c r="G136" s="816"/>
      <c r="H136" s="816"/>
      <c r="I136" s="807"/>
      <c r="J136" s="819"/>
      <c r="K136" s="18"/>
      <c r="L136" s="125"/>
      <c r="M136" s="128"/>
      <c r="N136" s="148" t="str">
        <f t="shared" ca="1" si="2"/>
        <v/>
      </c>
      <c r="O136" s="123" t="str">
        <f t="shared" si="3"/>
        <v/>
      </c>
      <c r="Q136" s="813"/>
      <c r="R136" s="800"/>
      <c r="S136" s="800"/>
      <c r="T136" s="800"/>
      <c r="U136" s="800"/>
      <c r="V136" s="800"/>
      <c r="W136" s="800"/>
      <c r="X136" s="800"/>
      <c r="Y136" s="800"/>
      <c r="Z136" s="800"/>
      <c r="AA136" s="800"/>
      <c r="AB136" s="800"/>
      <c r="AC136" s="803"/>
      <c r="AE136" s="2">
        <f>IFERROR(AA134*100/(W134+AA134),0)</f>
        <v>0</v>
      </c>
    </row>
    <row r="137" spans="1:34" ht="15" customHeight="1">
      <c r="A137" s="778"/>
      <c r="B137" s="779"/>
      <c r="C137" s="822"/>
      <c r="D137" s="816"/>
      <c r="E137" s="816"/>
      <c r="F137" s="816"/>
      <c r="G137" s="816"/>
      <c r="H137" s="816"/>
      <c r="I137" s="807"/>
      <c r="J137" s="819"/>
      <c r="K137" s="18"/>
      <c r="L137" s="125"/>
      <c r="M137" s="128"/>
      <c r="N137" s="148" t="str">
        <f t="shared" ca="1" si="2"/>
        <v/>
      </c>
      <c r="O137" s="123" t="str">
        <f t="shared" si="3"/>
        <v/>
      </c>
      <c r="Q137" s="813"/>
      <c r="R137" s="800"/>
      <c r="S137" s="800"/>
      <c r="T137" s="800"/>
      <c r="U137" s="800"/>
      <c r="V137" s="800"/>
      <c r="W137" s="800"/>
      <c r="X137" s="800"/>
      <c r="Y137" s="800"/>
      <c r="Z137" s="800"/>
      <c r="AA137" s="800"/>
      <c r="AB137" s="800"/>
      <c r="AC137" s="803"/>
    </row>
    <row r="138" spans="1:34" ht="15.75" customHeight="1" thickBot="1">
      <c r="A138" s="778"/>
      <c r="B138" s="779"/>
      <c r="C138" s="823"/>
      <c r="D138" s="817"/>
      <c r="E138" s="817"/>
      <c r="F138" s="817"/>
      <c r="G138" s="817"/>
      <c r="H138" s="817"/>
      <c r="I138" s="808"/>
      <c r="J138" s="820"/>
      <c r="K138" s="19"/>
      <c r="L138" s="126"/>
      <c r="M138" s="128"/>
      <c r="N138" s="148" t="str">
        <f t="shared" ca="1" si="2"/>
        <v/>
      </c>
      <c r="O138" s="123" t="str">
        <f t="shared" si="3"/>
        <v/>
      </c>
      <c r="Q138" s="814"/>
      <c r="R138" s="801"/>
      <c r="S138" s="801"/>
      <c r="T138" s="801"/>
      <c r="U138" s="801"/>
      <c r="V138" s="801"/>
      <c r="W138" s="801"/>
      <c r="X138" s="801"/>
      <c r="Y138" s="801"/>
      <c r="Z138" s="801"/>
      <c r="AA138" s="801"/>
      <c r="AB138" s="801"/>
      <c r="AC138" s="804"/>
    </row>
    <row r="139" spans="1:34" ht="14.4" thickBot="1">
      <c r="A139" s="780"/>
      <c r="B139" s="781"/>
      <c r="C139" s="105"/>
      <c r="D139" s="26"/>
      <c r="E139" s="26"/>
      <c r="F139" s="27"/>
      <c r="G139" s="27"/>
      <c r="H139" s="27"/>
      <c r="I139" s="106"/>
      <c r="J139" s="104" t="b">
        <f>J134=K139</f>
        <v>1</v>
      </c>
      <c r="K139" s="28">
        <f>SUM(K134:K138)</f>
        <v>0</v>
      </c>
      <c r="L139" s="24"/>
      <c r="M139" s="129"/>
      <c r="N139" s="149" t="str">
        <f t="shared" ca="1" si="2"/>
        <v/>
      </c>
      <c r="O139" s="123" t="str">
        <f t="shared" si="3"/>
        <v/>
      </c>
      <c r="Q139" s="24"/>
      <c r="R139" s="25"/>
      <c r="S139" s="25"/>
      <c r="T139" s="25"/>
      <c r="U139" s="25"/>
      <c r="V139" s="25"/>
      <c r="W139" s="25"/>
      <c r="X139" s="25"/>
      <c r="Y139" s="25"/>
      <c r="Z139" s="25"/>
      <c r="AA139" s="25"/>
      <c r="AB139" s="25"/>
      <c r="AC139" s="194"/>
    </row>
    <row r="140" spans="1:34" ht="15" customHeight="1">
      <c r="A140" s="776" t="s">
        <v>124</v>
      </c>
      <c r="B140" s="777"/>
      <c r="C140" s="821">
        <f>ENERO!K163</f>
        <v>0</v>
      </c>
      <c r="D140" s="815"/>
      <c r="E140" s="815"/>
      <c r="F140" s="815"/>
      <c r="G140" s="815"/>
      <c r="H140" s="815"/>
      <c r="I140" s="806">
        <f>AC140</f>
        <v>0</v>
      </c>
      <c r="J140" s="818">
        <f>+(C140+D140+F140+E140)-(G140+H140+I140)</f>
        <v>0</v>
      </c>
      <c r="K140" s="17"/>
      <c r="L140" s="124"/>
      <c r="M140" s="128"/>
      <c r="N140" s="148" t="str">
        <f t="shared" ca="1" si="2"/>
        <v/>
      </c>
      <c r="O140" s="123" t="str">
        <f t="shared" si="3"/>
        <v/>
      </c>
      <c r="Q140" s="812"/>
      <c r="R140" s="799"/>
      <c r="S140" s="799"/>
      <c r="T140" s="799"/>
      <c r="U140" s="799"/>
      <c r="V140" s="799"/>
      <c r="W140" s="799"/>
      <c r="X140" s="799"/>
      <c r="Y140" s="799"/>
      <c r="Z140" s="799"/>
      <c r="AA140" s="799"/>
      <c r="AB140" s="799"/>
      <c r="AC140" s="802">
        <f>SUM(Q140:AB144)</f>
        <v>0</v>
      </c>
      <c r="AH140" s="2">
        <f>+IF(AC140&lt;&gt;I140,1,0)</f>
        <v>0</v>
      </c>
    </row>
    <row r="141" spans="1:34" ht="15" customHeight="1">
      <c r="A141" s="778"/>
      <c r="B141" s="779"/>
      <c r="C141" s="822"/>
      <c r="D141" s="816"/>
      <c r="E141" s="816"/>
      <c r="F141" s="816"/>
      <c r="G141" s="816"/>
      <c r="H141" s="816"/>
      <c r="I141" s="807"/>
      <c r="J141" s="819"/>
      <c r="K141" s="18"/>
      <c r="L141" s="125"/>
      <c r="M141" s="128"/>
      <c r="N141" s="148" t="str">
        <f t="shared" ca="1" si="2"/>
        <v/>
      </c>
      <c r="O141" s="123" t="str">
        <f t="shared" si="3"/>
        <v/>
      </c>
      <c r="Q141" s="813"/>
      <c r="R141" s="800"/>
      <c r="S141" s="800"/>
      <c r="T141" s="800"/>
      <c r="U141" s="800"/>
      <c r="V141" s="800"/>
      <c r="W141" s="800"/>
      <c r="X141" s="800"/>
      <c r="Y141" s="800"/>
      <c r="Z141" s="800"/>
      <c r="AA141" s="800"/>
      <c r="AB141" s="800"/>
      <c r="AC141" s="803"/>
      <c r="AE141" s="2">
        <f>IFERROR(AA139*100/(W139+AA139),0)</f>
        <v>0</v>
      </c>
    </row>
    <row r="142" spans="1:34" ht="15" customHeight="1">
      <c r="A142" s="778"/>
      <c r="B142" s="779"/>
      <c r="C142" s="822"/>
      <c r="D142" s="816"/>
      <c r="E142" s="816"/>
      <c r="F142" s="816"/>
      <c r="G142" s="816"/>
      <c r="H142" s="816"/>
      <c r="I142" s="807"/>
      <c r="J142" s="819"/>
      <c r="K142" s="18"/>
      <c r="L142" s="125"/>
      <c r="M142" s="128"/>
      <c r="N142" s="148" t="str">
        <f t="shared" ca="1" si="2"/>
        <v/>
      </c>
      <c r="O142" s="123" t="str">
        <f t="shared" si="3"/>
        <v/>
      </c>
      <c r="Q142" s="813"/>
      <c r="R142" s="800"/>
      <c r="S142" s="800"/>
      <c r="T142" s="800"/>
      <c r="U142" s="800"/>
      <c r="V142" s="800"/>
      <c r="W142" s="800"/>
      <c r="X142" s="800"/>
      <c r="Y142" s="800"/>
      <c r="Z142" s="800"/>
      <c r="AA142" s="800"/>
      <c r="AB142" s="800"/>
      <c r="AC142" s="803"/>
    </row>
    <row r="143" spans="1:34" ht="15" customHeight="1">
      <c r="A143" s="778"/>
      <c r="B143" s="779"/>
      <c r="C143" s="822"/>
      <c r="D143" s="816"/>
      <c r="E143" s="816"/>
      <c r="F143" s="816"/>
      <c r="G143" s="816"/>
      <c r="H143" s="816"/>
      <c r="I143" s="807"/>
      <c r="J143" s="819"/>
      <c r="K143" s="18"/>
      <c r="L143" s="125"/>
      <c r="M143" s="128"/>
      <c r="N143" s="148" t="str">
        <f t="shared" ca="1" si="2"/>
        <v/>
      </c>
      <c r="O143" s="123" t="str">
        <f t="shared" si="3"/>
        <v/>
      </c>
      <c r="Q143" s="813"/>
      <c r="R143" s="800"/>
      <c r="S143" s="800"/>
      <c r="T143" s="800"/>
      <c r="U143" s="800"/>
      <c r="V143" s="800"/>
      <c r="W143" s="800"/>
      <c r="X143" s="800"/>
      <c r="Y143" s="800"/>
      <c r="Z143" s="800"/>
      <c r="AA143" s="800"/>
      <c r="AB143" s="800"/>
      <c r="AC143" s="803"/>
    </row>
    <row r="144" spans="1:34" ht="15.75" customHeight="1" thickBot="1">
      <c r="A144" s="778"/>
      <c r="B144" s="779"/>
      <c r="C144" s="823"/>
      <c r="D144" s="817"/>
      <c r="E144" s="817"/>
      <c r="F144" s="817"/>
      <c r="G144" s="817"/>
      <c r="H144" s="817"/>
      <c r="I144" s="808"/>
      <c r="J144" s="820"/>
      <c r="K144" s="19"/>
      <c r="L144" s="126"/>
      <c r="M144" s="128"/>
      <c r="N144" s="148" t="str">
        <f t="shared" ca="1" si="2"/>
        <v/>
      </c>
      <c r="O144" s="123" t="str">
        <f t="shared" si="3"/>
        <v/>
      </c>
      <c r="Q144" s="814"/>
      <c r="R144" s="801"/>
      <c r="S144" s="801"/>
      <c r="T144" s="801"/>
      <c r="U144" s="801"/>
      <c r="V144" s="801"/>
      <c r="W144" s="801"/>
      <c r="X144" s="801"/>
      <c r="Y144" s="801"/>
      <c r="Z144" s="801"/>
      <c r="AA144" s="801"/>
      <c r="AB144" s="801"/>
      <c r="AC144" s="804"/>
    </row>
    <row r="145" spans="1:34" ht="14.4" thickBot="1">
      <c r="A145" s="780"/>
      <c r="B145" s="781"/>
      <c r="C145" s="105"/>
      <c r="D145" s="26"/>
      <c r="E145" s="26"/>
      <c r="F145" s="27"/>
      <c r="G145" s="27"/>
      <c r="H145" s="27"/>
      <c r="I145" s="106"/>
      <c r="J145" s="104" t="b">
        <f>J140=K145</f>
        <v>1</v>
      </c>
      <c r="K145" s="28">
        <f>SUM(K140:K144)</f>
        <v>0</v>
      </c>
      <c r="L145" s="24"/>
      <c r="M145" s="129"/>
      <c r="N145" s="149" t="str">
        <f t="shared" ref="N145:N208" ca="1" si="4">IFERROR(IF(DATEDIF(TODAY(),M145,"M")&lt;=6,"ROJO",IF(DATEDIF(TODAY(),M145,"M")&gt;=12,"VERDE",IF(AND(DATEDIF(TODAY(),M145,"M")&gt;6,DATEDIF(TODAY(),M145,"M")&lt;=11),"AMARILLO",IF(M145&lt;TODAY(),"VENCIDO",0)))),O145)</f>
        <v/>
      </c>
      <c r="O145" s="123" t="str">
        <f t="shared" si="3"/>
        <v/>
      </c>
      <c r="Q145" s="24"/>
      <c r="R145" s="25"/>
      <c r="S145" s="25"/>
      <c r="T145" s="25"/>
      <c r="U145" s="25"/>
      <c r="V145" s="25"/>
      <c r="W145" s="25"/>
      <c r="X145" s="25"/>
      <c r="Y145" s="25"/>
      <c r="Z145" s="25"/>
      <c r="AA145" s="25"/>
      <c r="AB145" s="25"/>
      <c r="AC145" s="194"/>
    </row>
    <row r="146" spans="1:34" ht="15" customHeight="1">
      <c r="A146" s="776" t="s">
        <v>125</v>
      </c>
      <c r="B146" s="777"/>
      <c r="C146" s="821">
        <f>ENERO!K181</f>
        <v>0</v>
      </c>
      <c r="D146" s="815"/>
      <c r="E146" s="815"/>
      <c r="F146" s="815"/>
      <c r="G146" s="815"/>
      <c r="H146" s="815"/>
      <c r="I146" s="806">
        <f>AC146</f>
        <v>0</v>
      </c>
      <c r="J146" s="818">
        <f>+(C146+D146+F146+E146)-(G146+H146+I146)</f>
        <v>0</v>
      </c>
      <c r="K146" s="17"/>
      <c r="L146" s="124"/>
      <c r="M146" s="128"/>
      <c r="N146" s="148" t="str">
        <f t="shared" ca="1" si="4"/>
        <v/>
      </c>
      <c r="O146" s="123" t="str">
        <f t="shared" si="3"/>
        <v/>
      </c>
      <c r="Q146" s="812"/>
      <c r="R146" s="799"/>
      <c r="S146" s="799"/>
      <c r="T146" s="799"/>
      <c r="U146" s="799"/>
      <c r="V146" s="799"/>
      <c r="W146" s="799"/>
      <c r="X146" s="799"/>
      <c r="Y146" s="799"/>
      <c r="Z146" s="799"/>
      <c r="AA146" s="799"/>
      <c r="AB146" s="799"/>
      <c r="AC146" s="802">
        <f>SUM(Q146:AB150)</f>
        <v>0</v>
      </c>
      <c r="AH146" s="2">
        <f>+IF(AC146&lt;&gt;I146,1,0)</f>
        <v>0</v>
      </c>
    </row>
    <row r="147" spans="1:34" ht="15" customHeight="1">
      <c r="A147" s="778"/>
      <c r="B147" s="779"/>
      <c r="C147" s="822"/>
      <c r="D147" s="816"/>
      <c r="E147" s="816"/>
      <c r="F147" s="816"/>
      <c r="G147" s="816"/>
      <c r="H147" s="816"/>
      <c r="I147" s="807"/>
      <c r="J147" s="819"/>
      <c r="K147" s="18"/>
      <c r="L147" s="125"/>
      <c r="M147" s="128"/>
      <c r="N147" s="148" t="str">
        <f t="shared" ca="1" si="4"/>
        <v/>
      </c>
      <c r="O147" s="123" t="str">
        <f t="shared" si="3"/>
        <v/>
      </c>
      <c r="Q147" s="813"/>
      <c r="R147" s="800"/>
      <c r="S147" s="800"/>
      <c r="T147" s="800"/>
      <c r="U147" s="800"/>
      <c r="V147" s="800"/>
      <c r="W147" s="800"/>
      <c r="X147" s="800"/>
      <c r="Y147" s="800"/>
      <c r="Z147" s="800"/>
      <c r="AA147" s="800"/>
      <c r="AB147" s="800"/>
      <c r="AC147" s="803"/>
      <c r="AE147" s="2">
        <f>IFERROR(AA145*100/(W145+AA145),0)</f>
        <v>0</v>
      </c>
    </row>
    <row r="148" spans="1:34" ht="15" customHeight="1">
      <c r="A148" s="778"/>
      <c r="B148" s="779"/>
      <c r="C148" s="822"/>
      <c r="D148" s="816"/>
      <c r="E148" s="816"/>
      <c r="F148" s="816"/>
      <c r="G148" s="816"/>
      <c r="H148" s="816"/>
      <c r="I148" s="807"/>
      <c r="J148" s="819"/>
      <c r="K148" s="18"/>
      <c r="L148" s="125"/>
      <c r="M148" s="128"/>
      <c r="N148" s="148" t="str">
        <f t="shared" ca="1" si="4"/>
        <v/>
      </c>
      <c r="O148" s="123" t="str">
        <f t="shared" si="3"/>
        <v/>
      </c>
      <c r="Q148" s="813"/>
      <c r="R148" s="800"/>
      <c r="S148" s="800"/>
      <c r="T148" s="800"/>
      <c r="U148" s="800"/>
      <c r="V148" s="800"/>
      <c r="W148" s="800"/>
      <c r="X148" s="800"/>
      <c r="Y148" s="800"/>
      <c r="Z148" s="800"/>
      <c r="AA148" s="800"/>
      <c r="AB148" s="800"/>
      <c r="AC148" s="803"/>
    </row>
    <row r="149" spans="1:34" ht="15" customHeight="1">
      <c r="A149" s="778"/>
      <c r="B149" s="779"/>
      <c r="C149" s="822"/>
      <c r="D149" s="816"/>
      <c r="E149" s="816"/>
      <c r="F149" s="816"/>
      <c r="G149" s="816"/>
      <c r="H149" s="816"/>
      <c r="I149" s="807"/>
      <c r="J149" s="819"/>
      <c r="K149" s="18"/>
      <c r="L149" s="125"/>
      <c r="M149" s="128"/>
      <c r="N149" s="148" t="str">
        <f t="shared" ca="1" si="4"/>
        <v/>
      </c>
      <c r="O149" s="123" t="str">
        <f t="shared" ref="O149:O212" si="5">IF(M149=0,"","VENCIDO")</f>
        <v/>
      </c>
      <c r="Q149" s="813"/>
      <c r="R149" s="800"/>
      <c r="S149" s="800"/>
      <c r="T149" s="800"/>
      <c r="U149" s="800"/>
      <c r="V149" s="800"/>
      <c r="W149" s="800"/>
      <c r="X149" s="800"/>
      <c r="Y149" s="800"/>
      <c r="Z149" s="800"/>
      <c r="AA149" s="800"/>
      <c r="AB149" s="800"/>
      <c r="AC149" s="803"/>
    </row>
    <row r="150" spans="1:34" ht="15.75" customHeight="1" thickBot="1">
      <c r="A150" s="778"/>
      <c r="B150" s="779"/>
      <c r="C150" s="823"/>
      <c r="D150" s="817"/>
      <c r="E150" s="817"/>
      <c r="F150" s="817"/>
      <c r="G150" s="817"/>
      <c r="H150" s="817"/>
      <c r="I150" s="808"/>
      <c r="J150" s="820"/>
      <c r="K150" s="19"/>
      <c r="L150" s="126"/>
      <c r="M150" s="128"/>
      <c r="N150" s="148" t="str">
        <f t="shared" ca="1" si="4"/>
        <v/>
      </c>
      <c r="O150" s="123" t="str">
        <f t="shared" si="5"/>
        <v/>
      </c>
      <c r="Q150" s="814"/>
      <c r="R150" s="801"/>
      <c r="S150" s="801"/>
      <c r="T150" s="801"/>
      <c r="U150" s="801"/>
      <c r="V150" s="801"/>
      <c r="W150" s="801"/>
      <c r="X150" s="801"/>
      <c r="Y150" s="801"/>
      <c r="Z150" s="801"/>
      <c r="AA150" s="801"/>
      <c r="AB150" s="801"/>
      <c r="AC150" s="804"/>
    </row>
    <row r="151" spans="1:34" ht="14.4" thickBot="1">
      <c r="A151" s="780"/>
      <c r="B151" s="781"/>
      <c r="C151" s="105"/>
      <c r="D151" s="26"/>
      <c r="E151" s="26"/>
      <c r="F151" s="27"/>
      <c r="G151" s="27"/>
      <c r="H151" s="27"/>
      <c r="I151" s="106"/>
      <c r="J151" s="104" t="b">
        <f>J146=K151</f>
        <v>1</v>
      </c>
      <c r="K151" s="28">
        <f>SUM(K146:K150)</f>
        <v>0</v>
      </c>
      <c r="L151" s="24"/>
      <c r="M151" s="129"/>
      <c r="N151" s="149" t="str">
        <f t="shared" ca="1" si="4"/>
        <v/>
      </c>
      <c r="O151" s="123" t="str">
        <f t="shared" si="5"/>
        <v/>
      </c>
      <c r="Q151" s="24"/>
      <c r="R151" s="25"/>
      <c r="S151" s="25"/>
      <c r="T151" s="25"/>
      <c r="U151" s="25"/>
      <c r="V151" s="25"/>
      <c r="W151" s="25"/>
      <c r="X151" s="25"/>
      <c r="Y151" s="25"/>
      <c r="Z151" s="25"/>
      <c r="AA151" s="25"/>
      <c r="AB151" s="25"/>
      <c r="AC151" s="194"/>
    </row>
    <row r="152" spans="1:34" ht="15" customHeight="1">
      <c r="A152" s="776" t="s">
        <v>126</v>
      </c>
      <c r="B152" s="777"/>
      <c r="C152" s="821">
        <f>ENERO!K187</f>
        <v>90</v>
      </c>
      <c r="D152" s="815"/>
      <c r="E152" s="815"/>
      <c r="F152" s="815"/>
      <c r="G152" s="815"/>
      <c r="H152" s="815"/>
      <c r="I152" s="806">
        <f>AC152</f>
        <v>0</v>
      </c>
      <c r="J152" s="818">
        <f>+(C152+D152+F152+E152)-(G152+H152+I152)</f>
        <v>90</v>
      </c>
      <c r="K152" s="17"/>
      <c r="L152" s="124"/>
      <c r="M152" s="128"/>
      <c r="N152" s="148" t="str">
        <f t="shared" ca="1" si="4"/>
        <v/>
      </c>
      <c r="O152" s="123" t="str">
        <f t="shared" si="5"/>
        <v/>
      </c>
      <c r="Q152" s="812"/>
      <c r="R152" s="799"/>
      <c r="S152" s="799"/>
      <c r="T152" s="799"/>
      <c r="U152" s="799"/>
      <c r="V152" s="799"/>
      <c r="W152" s="799"/>
      <c r="X152" s="799"/>
      <c r="Y152" s="799"/>
      <c r="Z152" s="799"/>
      <c r="AA152" s="799"/>
      <c r="AB152" s="799"/>
      <c r="AC152" s="802">
        <f>SUM(Q152:AB156)</f>
        <v>0</v>
      </c>
      <c r="AE152" s="2">
        <f>IFERROR(AA150*100/(W150+AA150),0)</f>
        <v>0</v>
      </c>
      <c r="AH152" s="2">
        <f>+IF(AC152&lt;&gt;I152,1,0)</f>
        <v>0</v>
      </c>
    </row>
    <row r="153" spans="1:34" ht="15" customHeight="1">
      <c r="A153" s="778"/>
      <c r="B153" s="779"/>
      <c r="C153" s="822"/>
      <c r="D153" s="816"/>
      <c r="E153" s="816"/>
      <c r="F153" s="816"/>
      <c r="G153" s="816"/>
      <c r="H153" s="816"/>
      <c r="I153" s="807"/>
      <c r="J153" s="819"/>
      <c r="K153" s="18"/>
      <c r="L153" s="125"/>
      <c r="M153" s="128"/>
      <c r="N153" s="148" t="str">
        <f t="shared" ca="1" si="4"/>
        <v/>
      </c>
      <c r="O153" s="123" t="str">
        <f t="shared" si="5"/>
        <v/>
      </c>
      <c r="Q153" s="813"/>
      <c r="R153" s="800"/>
      <c r="S153" s="800"/>
      <c r="T153" s="800"/>
      <c r="U153" s="800"/>
      <c r="V153" s="800"/>
      <c r="W153" s="800"/>
      <c r="X153" s="800"/>
      <c r="Y153" s="800"/>
      <c r="Z153" s="800"/>
      <c r="AA153" s="800"/>
      <c r="AB153" s="800"/>
      <c r="AC153" s="803"/>
    </row>
    <row r="154" spans="1:34" ht="15" customHeight="1">
      <c r="A154" s="778"/>
      <c r="B154" s="779"/>
      <c r="C154" s="822"/>
      <c r="D154" s="816"/>
      <c r="E154" s="816"/>
      <c r="F154" s="816"/>
      <c r="G154" s="816"/>
      <c r="H154" s="816"/>
      <c r="I154" s="807"/>
      <c r="J154" s="819"/>
      <c r="K154" s="18"/>
      <c r="L154" s="125"/>
      <c r="M154" s="128"/>
      <c r="N154" s="148" t="str">
        <f t="shared" ca="1" si="4"/>
        <v/>
      </c>
      <c r="O154" s="123" t="str">
        <f t="shared" si="5"/>
        <v/>
      </c>
      <c r="Q154" s="813"/>
      <c r="R154" s="800"/>
      <c r="S154" s="800"/>
      <c r="T154" s="800"/>
      <c r="U154" s="800"/>
      <c r="V154" s="800"/>
      <c r="W154" s="800"/>
      <c r="X154" s="800"/>
      <c r="Y154" s="800"/>
      <c r="Z154" s="800"/>
      <c r="AA154" s="800"/>
      <c r="AB154" s="800"/>
      <c r="AC154" s="803"/>
    </row>
    <row r="155" spans="1:34" ht="15" customHeight="1">
      <c r="A155" s="778"/>
      <c r="B155" s="779"/>
      <c r="C155" s="822"/>
      <c r="D155" s="816"/>
      <c r="E155" s="816"/>
      <c r="F155" s="816"/>
      <c r="G155" s="816"/>
      <c r="H155" s="816"/>
      <c r="I155" s="807"/>
      <c r="J155" s="819"/>
      <c r="K155" s="18"/>
      <c r="L155" s="125"/>
      <c r="M155" s="128"/>
      <c r="N155" s="148" t="str">
        <f t="shared" ca="1" si="4"/>
        <v/>
      </c>
      <c r="O155" s="123" t="str">
        <f t="shared" si="5"/>
        <v/>
      </c>
      <c r="Q155" s="813"/>
      <c r="R155" s="800"/>
      <c r="S155" s="800"/>
      <c r="T155" s="800"/>
      <c r="U155" s="800"/>
      <c r="V155" s="800"/>
      <c r="W155" s="800"/>
      <c r="X155" s="800"/>
      <c r="Y155" s="800"/>
      <c r="Z155" s="800"/>
      <c r="AA155" s="800"/>
      <c r="AB155" s="800"/>
      <c r="AC155" s="803"/>
    </row>
    <row r="156" spans="1:34" ht="15.75" customHeight="1" thickBot="1">
      <c r="A156" s="778"/>
      <c r="B156" s="779"/>
      <c r="C156" s="823"/>
      <c r="D156" s="817"/>
      <c r="E156" s="817"/>
      <c r="F156" s="817"/>
      <c r="G156" s="817"/>
      <c r="H156" s="817"/>
      <c r="I156" s="808"/>
      <c r="J156" s="820"/>
      <c r="K156" s="19"/>
      <c r="L156" s="126"/>
      <c r="M156" s="128"/>
      <c r="N156" s="148" t="str">
        <f t="shared" ca="1" si="4"/>
        <v/>
      </c>
      <c r="O156" s="123" t="str">
        <f t="shared" si="5"/>
        <v/>
      </c>
      <c r="Q156" s="814"/>
      <c r="R156" s="801"/>
      <c r="S156" s="801"/>
      <c r="T156" s="801"/>
      <c r="U156" s="801"/>
      <c r="V156" s="801"/>
      <c r="W156" s="801"/>
      <c r="X156" s="801"/>
      <c r="Y156" s="801"/>
      <c r="Z156" s="801"/>
      <c r="AA156" s="801"/>
      <c r="AB156" s="801"/>
      <c r="AC156" s="804"/>
    </row>
    <row r="157" spans="1:34" ht="14.4" thickBot="1">
      <c r="A157" s="780"/>
      <c r="B157" s="781"/>
      <c r="C157" s="105"/>
      <c r="D157" s="26"/>
      <c r="E157" s="26"/>
      <c r="F157" s="27"/>
      <c r="G157" s="27"/>
      <c r="H157" s="27"/>
      <c r="I157" s="106"/>
      <c r="J157" s="104" t="b">
        <f>J152=K157</f>
        <v>0</v>
      </c>
      <c r="K157" s="28">
        <f>SUM(K152:K156)</f>
        <v>0</v>
      </c>
      <c r="L157" s="24"/>
      <c r="M157" s="129"/>
      <c r="N157" s="149" t="str">
        <f t="shared" ca="1" si="4"/>
        <v/>
      </c>
      <c r="O157" s="123" t="str">
        <f t="shared" si="5"/>
        <v/>
      </c>
      <c r="Q157" s="24"/>
      <c r="R157" s="25"/>
      <c r="S157" s="25"/>
      <c r="T157" s="25"/>
      <c r="U157" s="25"/>
      <c r="V157" s="25"/>
      <c r="W157" s="25"/>
      <c r="X157" s="25"/>
      <c r="Y157" s="25"/>
      <c r="Z157" s="25"/>
      <c r="AA157" s="25"/>
      <c r="AB157" s="25"/>
      <c r="AC157" s="194"/>
    </row>
    <row r="158" spans="1:34" ht="15" customHeight="1">
      <c r="A158" s="776" t="s">
        <v>127</v>
      </c>
      <c r="B158" s="777"/>
      <c r="C158" s="821">
        <f>ENERO!K193</f>
        <v>78</v>
      </c>
      <c r="D158" s="815"/>
      <c r="E158" s="815"/>
      <c r="F158" s="815"/>
      <c r="G158" s="815"/>
      <c r="H158" s="815"/>
      <c r="I158" s="806">
        <f>AC158</f>
        <v>0</v>
      </c>
      <c r="J158" s="818">
        <f>+(C158+D158+F158+E158)-(G158+H158+I158)</f>
        <v>78</v>
      </c>
      <c r="K158" s="17"/>
      <c r="L158" s="124"/>
      <c r="M158" s="128"/>
      <c r="N158" s="148" t="str">
        <f t="shared" ca="1" si="4"/>
        <v/>
      </c>
      <c r="O158" s="123" t="str">
        <f t="shared" si="5"/>
        <v/>
      </c>
      <c r="Q158" s="812"/>
      <c r="R158" s="799"/>
      <c r="S158" s="799"/>
      <c r="T158" s="799"/>
      <c r="U158" s="799"/>
      <c r="V158" s="799"/>
      <c r="W158" s="799"/>
      <c r="X158" s="799"/>
      <c r="Y158" s="799"/>
      <c r="Z158" s="799"/>
      <c r="AA158" s="799"/>
      <c r="AB158" s="799"/>
      <c r="AC158" s="802">
        <f>SUM(Q158:AB162)</f>
        <v>0</v>
      </c>
      <c r="AE158" s="2">
        <f>IFERROR(AA156*100/(W156+AA156),0)</f>
        <v>0</v>
      </c>
      <c r="AH158" s="2">
        <f>+IF(AC158&lt;&gt;I158,1,0)</f>
        <v>0</v>
      </c>
    </row>
    <row r="159" spans="1:34" ht="15" customHeight="1">
      <c r="A159" s="778"/>
      <c r="B159" s="779"/>
      <c r="C159" s="822"/>
      <c r="D159" s="816"/>
      <c r="E159" s="816"/>
      <c r="F159" s="816"/>
      <c r="G159" s="816"/>
      <c r="H159" s="816"/>
      <c r="I159" s="807"/>
      <c r="J159" s="819"/>
      <c r="K159" s="18"/>
      <c r="L159" s="125"/>
      <c r="M159" s="128"/>
      <c r="N159" s="148" t="str">
        <f t="shared" ca="1" si="4"/>
        <v/>
      </c>
      <c r="O159" s="123" t="str">
        <f t="shared" si="5"/>
        <v/>
      </c>
      <c r="Q159" s="813"/>
      <c r="R159" s="800"/>
      <c r="S159" s="800"/>
      <c r="T159" s="800"/>
      <c r="U159" s="800"/>
      <c r="V159" s="800"/>
      <c r="W159" s="800"/>
      <c r="X159" s="800"/>
      <c r="Y159" s="800"/>
      <c r="Z159" s="800"/>
      <c r="AA159" s="800"/>
      <c r="AB159" s="800"/>
      <c r="AC159" s="803"/>
    </row>
    <row r="160" spans="1:34" ht="15" customHeight="1">
      <c r="A160" s="778"/>
      <c r="B160" s="779"/>
      <c r="C160" s="822"/>
      <c r="D160" s="816"/>
      <c r="E160" s="816"/>
      <c r="F160" s="816"/>
      <c r="G160" s="816"/>
      <c r="H160" s="816"/>
      <c r="I160" s="807"/>
      <c r="J160" s="819"/>
      <c r="K160" s="18"/>
      <c r="L160" s="125"/>
      <c r="M160" s="128"/>
      <c r="N160" s="148" t="str">
        <f t="shared" ca="1" si="4"/>
        <v/>
      </c>
      <c r="O160" s="123" t="str">
        <f t="shared" si="5"/>
        <v/>
      </c>
      <c r="Q160" s="813"/>
      <c r="R160" s="800"/>
      <c r="S160" s="800"/>
      <c r="T160" s="800"/>
      <c r="U160" s="800"/>
      <c r="V160" s="800"/>
      <c r="W160" s="800"/>
      <c r="X160" s="800"/>
      <c r="Y160" s="800"/>
      <c r="Z160" s="800"/>
      <c r="AA160" s="800"/>
      <c r="AB160" s="800"/>
      <c r="AC160" s="803"/>
    </row>
    <row r="161" spans="1:34" ht="15" customHeight="1">
      <c r="A161" s="778"/>
      <c r="B161" s="779"/>
      <c r="C161" s="822"/>
      <c r="D161" s="816"/>
      <c r="E161" s="816"/>
      <c r="F161" s="816"/>
      <c r="G161" s="816"/>
      <c r="H161" s="816"/>
      <c r="I161" s="807"/>
      <c r="J161" s="819"/>
      <c r="K161" s="18"/>
      <c r="L161" s="125"/>
      <c r="M161" s="128"/>
      <c r="N161" s="148" t="str">
        <f t="shared" ca="1" si="4"/>
        <v/>
      </c>
      <c r="O161" s="123" t="str">
        <f t="shared" si="5"/>
        <v/>
      </c>
      <c r="Q161" s="813"/>
      <c r="R161" s="800"/>
      <c r="S161" s="800"/>
      <c r="T161" s="800"/>
      <c r="U161" s="800"/>
      <c r="V161" s="800"/>
      <c r="W161" s="800"/>
      <c r="X161" s="800"/>
      <c r="Y161" s="800"/>
      <c r="Z161" s="800"/>
      <c r="AA161" s="800"/>
      <c r="AB161" s="800"/>
      <c r="AC161" s="803"/>
    </row>
    <row r="162" spans="1:34" ht="15.75" customHeight="1" thickBot="1">
      <c r="A162" s="778"/>
      <c r="B162" s="779"/>
      <c r="C162" s="823"/>
      <c r="D162" s="817"/>
      <c r="E162" s="817"/>
      <c r="F162" s="817"/>
      <c r="G162" s="817"/>
      <c r="H162" s="817"/>
      <c r="I162" s="808"/>
      <c r="J162" s="820"/>
      <c r="K162" s="19"/>
      <c r="L162" s="126"/>
      <c r="M162" s="128"/>
      <c r="N162" s="148" t="str">
        <f t="shared" ca="1" si="4"/>
        <v/>
      </c>
      <c r="O162" s="123" t="str">
        <f t="shared" si="5"/>
        <v/>
      </c>
      <c r="Q162" s="814"/>
      <c r="R162" s="801"/>
      <c r="S162" s="801"/>
      <c r="T162" s="801"/>
      <c r="U162" s="801"/>
      <c r="V162" s="801"/>
      <c r="W162" s="801"/>
      <c r="X162" s="801"/>
      <c r="Y162" s="801"/>
      <c r="Z162" s="801"/>
      <c r="AA162" s="801"/>
      <c r="AB162" s="801"/>
      <c r="AC162" s="804"/>
    </row>
    <row r="163" spans="1:34" ht="15.75" customHeight="1" thickBot="1">
      <c r="A163" s="780"/>
      <c r="B163" s="781"/>
      <c r="C163" s="105"/>
      <c r="D163" s="26"/>
      <c r="E163" s="26"/>
      <c r="F163" s="27"/>
      <c r="G163" s="27"/>
      <c r="H163" s="27"/>
      <c r="I163" s="106"/>
      <c r="J163" s="104" t="b">
        <f>J158=K163</f>
        <v>0</v>
      </c>
      <c r="K163" s="28">
        <f>SUM(K158:K162)</f>
        <v>0</v>
      </c>
      <c r="L163" s="24"/>
      <c r="M163" s="129"/>
      <c r="N163" s="149" t="str">
        <f t="shared" ca="1" si="4"/>
        <v/>
      </c>
      <c r="O163" s="123" t="str">
        <f t="shared" si="5"/>
        <v/>
      </c>
      <c r="Q163" s="24"/>
      <c r="R163" s="25"/>
      <c r="S163" s="25"/>
      <c r="T163" s="25"/>
      <c r="U163" s="25"/>
      <c r="V163" s="25"/>
      <c r="W163" s="25"/>
      <c r="X163" s="25"/>
      <c r="Y163" s="25"/>
      <c r="Z163" s="25"/>
      <c r="AA163" s="25"/>
      <c r="AB163" s="25"/>
      <c r="AC163" s="194"/>
      <c r="AE163" s="2">
        <f>IFERROR(AA161*100/(W161+AA161),0)</f>
        <v>0</v>
      </c>
    </row>
    <row r="164" spans="1:34" ht="14.25" customHeight="1">
      <c r="A164" s="776" t="s">
        <v>128</v>
      </c>
      <c r="B164" s="777"/>
      <c r="C164" s="821">
        <f>ENERO!K205</f>
        <v>43</v>
      </c>
      <c r="D164" s="815"/>
      <c r="E164" s="815"/>
      <c r="F164" s="815"/>
      <c r="G164" s="815"/>
      <c r="H164" s="815"/>
      <c r="I164" s="806">
        <f>AC164</f>
        <v>0</v>
      </c>
      <c r="J164" s="818">
        <f>+(C164+D164+F164+E164)-(G164+H164+I164)</f>
        <v>43</v>
      </c>
      <c r="K164" s="17"/>
      <c r="L164" s="124"/>
      <c r="M164" s="128"/>
      <c r="N164" s="148" t="str">
        <f t="shared" ca="1" si="4"/>
        <v/>
      </c>
      <c r="O164" s="123" t="str">
        <f t="shared" si="5"/>
        <v/>
      </c>
      <c r="Q164" s="812"/>
      <c r="R164" s="799"/>
      <c r="S164" s="799"/>
      <c r="T164" s="799"/>
      <c r="U164" s="799"/>
      <c r="V164" s="799"/>
      <c r="W164" s="799"/>
      <c r="X164" s="799"/>
      <c r="Y164" s="799"/>
      <c r="Z164" s="799"/>
      <c r="AA164" s="799"/>
      <c r="AB164" s="799"/>
      <c r="AC164" s="802">
        <f>SUM(Q164:AB168)</f>
        <v>0</v>
      </c>
      <c r="AH164" s="2">
        <f>+IF(AC164&lt;&gt;I164,1,0)</f>
        <v>0</v>
      </c>
    </row>
    <row r="165" spans="1:34" ht="15" customHeight="1">
      <c r="A165" s="778"/>
      <c r="B165" s="779"/>
      <c r="C165" s="822"/>
      <c r="D165" s="816"/>
      <c r="E165" s="816"/>
      <c r="F165" s="816"/>
      <c r="G165" s="816"/>
      <c r="H165" s="816"/>
      <c r="I165" s="807"/>
      <c r="J165" s="819"/>
      <c r="K165" s="18"/>
      <c r="L165" s="125"/>
      <c r="M165" s="128"/>
      <c r="N165" s="148" t="str">
        <f t="shared" ca="1" si="4"/>
        <v/>
      </c>
      <c r="O165" s="123" t="str">
        <f t="shared" si="5"/>
        <v/>
      </c>
      <c r="Q165" s="813"/>
      <c r="R165" s="800"/>
      <c r="S165" s="800"/>
      <c r="T165" s="800"/>
      <c r="U165" s="800"/>
      <c r="V165" s="800"/>
      <c r="W165" s="800"/>
      <c r="X165" s="800"/>
      <c r="Y165" s="800"/>
      <c r="Z165" s="800"/>
      <c r="AA165" s="800"/>
      <c r="AB165" s="800"/>
      <c r="AC165" s="803"/>
    </row>
    <row r="166" spans="1:34" ht="15" customHeight="1">
      <c r="A166" s="778"/>
      <c r="B166" s="779"/>
      <c r="C166" s="822"/>
      <c r="D166" s="816"/>
      <c r="E166" s="816"/>
      <c r="F166" s="816"/>
      <c r="G166" s="816"/>
      <c r="H166" s="816"/>
      <c r="I166" s="807"/>
      <c r="J166" s="819"/>
      <c r="K166" s="18"/>
      <c r="L166" s="125"/>
      <c r="M166" s="128"/>
      <c r="N166" s="148" t="str">
        <f t="shared" ca="1" si="4"/>
        <v/>
      </c>
      <c r="O166" s="123" t="str">
        <f t="shared" si="5"/>
        <v/>
      </c>
      <c r="Q166" s="813"/>
      <c r="R166" s="800"/>
      <c r="S166" s="800"/>
      <c r="T166" s="800"/>
      <c r="U166" s="800"/>
      <c r="V166" s="800"/>
      <c r="W166" s="800"/>
      <c r="X166" s="800"/>
      <c r="Y166" s="800"/>
      <c r="Z166" s="800"/>
      <c r="AA166" s="800"/>
      <c r="AB166" s="800"/>
      <c r="AC166" s="803"/>
    </row>
    <row r="167" spans="1:34" ht="15" customHeight="1">
      <c r="A167" s="778"/>
      <c r="B167" s="779"/>
      <c r="C167" s="822"/>
      <c r="D167" s="816"/>
      <c r="E167" s="816"/>
      <c r="F167" s="816"/>
      <c r="G167" s="816"/>
      <c r="H167" s="816"/>
      <c r="I167" s="807"/>
      <c r="J167" s="819"/>
      <c r="K167" s="18"/>
      <c r="L167" s="125"/>
      <c r="M167" s="128"/>
      <c r="N167" s="148" t="str">
        <f t="shared" ca="1" si="4"/>
        <v/>
      </c>
      <c r="O167" s="123" t="str">
        <f t="shared" si="5"/>
        <v/>
      </c>
      <c r="Q167" s="813"/>
      <c r="R167" s="800"/>
      <c r="S167" s="800"/>
      <c r="T167" s="800"/>
      <c r="U167" s="800"/>
      <c r="V167" s="800"/>
      <c r="W167" s="800"/>
      <c r="X167" s="800"/>
      <c r="Y167" s="800"/>
      <c r="Z167" s="800"/>
      <c r="AA167" s="800"/>
      <c r="AB167" s="800"/>
      <c r="AC167" s="803"/>
    </row>
    <row r="168" spans="1:34" ht="15.75" customHeight="1" thickBot="1">
      <c r="A168" s="778"/>
      <c r="B168" s="779"/>
      <c r="C168" s="823"/>
      <c r="D168" s="817"/>
      <c r="E168" s="817"/>
      <c r="F168" s="817"/>
      <c r="G168" s="817"/>
      <c r="H168" s="817"/>
      <c r="I168" s="808"/>
      <c r="J168" s="820"/>
      <c r="K168" s="19"/>
      <c r="L168" s="126"/>
      <c r="M168" s="128"/>
      <c r="N168" s="148" t="str">
        <f t="shared" ca="1" si="4"/>
        <v/>
      </c>
      <c r="O168" s="123" t="str">
        <f t="shared" si="5"/>
        <v/>
      </c>
      <c r="Q168" s="814"/>
      <c r="R168" s="801"/>
      <c r="S168" s="801"/>
      <c r="T168" s="801"/>
      <c r="U168" s="801"/>
      <c r="V168" s="801"/>
      <c r="W168" s="801"/>
      <c r="X168" s="801"/>
      <c r="Y168" s="801"/>
      <c r="Z168" s="801"/>
      <c r="AA168" s="801"/>
      <c r="AB168" s="801"/>
      <c r="AC168" s="804"/>
    </row>
    <row r="169" spans="1:34" ht="14.4" thickBot="1">
      <c r="A169" s="780"/>
      <c r="B169" s="781"/>
      <c r="C169" s="105"/>
      <c r="D169" s="26"/>
      <c r="E169" s="26"/>
      <c r="F169" s="27"/>
      <c r="G169" s="27"/>
      <c r="H169" s="27"/>
      <c r="I169" s="106"/>
      <c r="J169" s="104" t="b">
        <f>J164=K169</f>
        <v>0</v>
      </c>
      <c r="K169" s="28">
        <f>SUM(K164:K168)</f>
        <v>0</v>
      </c>
      <c r="L169" s="24"/>
      <c r="M169" s="129"/>
      <c r="N169" s="149" t="str">
        <f t="shared" ca="1" si="4"/>
        <v/>
      </c>
      <c r="O169" s="123" t="str">
        <f t="shared" si="5"/>
        <v/>
      </c>
      <c r="Q169" s="24"/>
      <c r="R169" s="25"/>
      <c r="S169" s="25"/>
      <c r="T169" s="25"/>
      <c r="U169" s="25"/>
      <c r="V169" s="25"/>
      <c r="W169" s="25"/>
      <c r="X169" s="25"/>
      <c r="Y169" s="25"/>
      <c r="Z169" s="25"/>
      <c r="AA169" s="25"/>
      <c r="AB169" s="25"/>
      <c r="AC169" s="194"/>
      <c r="AE169" s="2">
        <f>IFERROR(AA167*100/(W167+AA167),0)</f>
        <v>0</v>
      </c>
    </row>
    <row r="170" spans="1:34" ht="15" customHeight="1">
      <c r="A170" s="776" t="s">
        <v>129</v>
      </c>
      <c r="B170" s="777"/>
      <c r="C170" s="782">
        <f>ENERO!K211</f>
        <v>0</v>
      </c>
      <c r="D170" s="785"/>
      <c r="E170" s="785"/>
      <c r="F170" s="785"/>
      <c r="G170" s="785"/>
      <c r="H170" s="785"/>
      <c r="I170" s="824">
        <f>AC170</f>
        <v>0</v>
      </c>
      <c r="J170" s="809">
        <f>+(C170+D170+F170+E170)-(G170+H170+I170)</f>
        <v>0</v>
      </c>
      <c r="K170" s="17"/>
      <c r="L170" s="124"/>
      <c r="M170" s="128"/>
      <c r="N170" s="148" t="str">
        <f t="shared" ca="1" si="4"/>
        <v/>
      </c>
      <c r="O170" s="123" t="str">
        <f t="shared" si="5"/>
        <v/>
      </c>
      <c r="Q170" s="812"/>
      <c r="R170" s="799"/>
      <c r="S170" s="799"/>
      <c r="T170" s="799"/>
      <c r="U170" s="799"/>
      <c r="V170" s="799"/>
      <c r="W170" s="799"/>
      <c r="X170" s="799"/>
      <c r="Y170" s="799"/>
      <c r="Z170" s="799"/>
      <c r="AA170" s="799"/>
      <c r="AB170" s="799"/>
      <c r="AC170" s="802">
        <f>SUM(Q170:AB174)</f>
        <v>0</v>
      </c>
      <c r="AH170" s="2">
        <f>+IF(AC170&lt;&gt;I170,1,0)</f>
        <v>0</v>
      </c>
    </row>
    <row r="171" spans="1:34" ht="15" customHeight="1">
      <c r="A171" s="778"/>
      <c r="B171" s="779"/>
      <c r="C171" s="783"/>
      <c r="D171" s="786"/>
      <c r="E171" s="786"/>
      <c r="F171" s="786"/>
      <c r="G171" s="786"/>
      <c r="H171" s="786"/>
      <c r="I171" s="825"/>
      <c r="J171" s="810"/>
      <c r="K171" s="18"/>
      <c r="L171" s="125"/>
      <c r="M171" s="128"/>
      <c r="N171" s="148" t="str">
        <f t="shared" ca="1" si="4"/>
        <v/>
      </c>
      <c r="O171" s="123" t="str">
        <f t="shared" si="5"/>
        <v/>
      </c>
      <c r="Q171" s="813"/>
      <c r="R171" s="800"/>
      <c r="S171" s="800"/>
      <c r="T171" s="800"/>
      <c r="U171" s="800"/>
      <c r="V171" s="800"/>
      <c r="W171" s="800"/>
      <c r="X171" s="800"/>
      <c r="Y171" s="800"/>
      <c r="Z171" s="800"/>
      <c r="AA171" s="800"/>
      <c r="AB171" s="800"/>
      <c r="AC171" s="803"/>
    </row>
    <row r="172" spans="1:34" ht="15" customHeight="1">
      <c r="A172" s="778"/>
      <c r="B172" s="779"/>
      <c r="C172" s="783"/>
      <c r="D172" s="786"/>
      <c r="E172" s="786"/>
      <c r="F172" s="786"/>
      <c r="G172" s="786"/>
      <c r="H172" s="786"/>
      <c r="I172" s="825"/>
      <c r="J172" s="810"/>
      <c r="K172" s="18"/>
      <c r="L172" s="125"/>
      <c r="M172" s="128"/>
      <c r="N172" s="148" t="str">
        <f t="shared" ca="1" si="4"/>
        <v/>
      </c>
      <c r="O172" s="123" t="str">
        <f t="shared" si="5"/>
        <v/>
      </c>
      <c r="Q172" s="813"/>
      <c r="R172" s="800"/>
      <c r="S172" s="800"/>
      <c r="T172" s="800"/>
      <c r="U172" s="800"/>
      <c r="V172" s="800"/>
      <c r="W172" s="800"/>
      <c r="X172" s="800"/>
      <c r="Y172" s="800"/>
      <c r="Z172" s="800"/>
      <c r="AA172" s="800"/>
      <c r="AB172" s="800"/>
      <c r="AC172" s="803"/>
    </row>
    <row r="173" spans="1:34" ht="15" customHeight="1">
      <c r="A173" s="778"/>
      <c r="B173" s="779"/>
      <c r="C173" s="783"/>
      <c r="D173" s="786"/>
      <c r="E173" s="786"/>
      <c r="F173" s="786"/>
      <c r="G173" s="786"/>
      <c r="H173" s="786"/>
      <c r="I173" s="825"/>
      <c r="J173" s="810"/>
      <c r="K173" s="18"/>
      <c r="L173" s="125"/>
      <c r="M173" s="128"/>
      <c r="N173" s="148" t="str">
        <f t="shared" ca="1" si="4"/>
        <v/>
      </c>
      <c r="O173" s="123" t="str">
        <f t="shared" si="5"/>
        <v/>
      </c>
      <c r="Q173" s="813"/>
      <c r="R173" s="800"/>
      <c r="S173" s="800"/>
      <c r="T173" s="800"/>
      <c r="U173" s="800"/>
      <c r="V173" s="800"/>
      <c r="W173" s="800"/>
      <c r="X173" s="800"/>
      <c r="Y173" s="800"/>
      <c r="Z173" s="800"/>
      <c r="AA173" s="800"/>
      <c r="AB173" s="800"/>
      <c r="AC173" s="803"/>
    </row>
    <row r="174" spans="1:34" ht="15.75" customHeight="1" thickBot="1">
      <c r="A174" s="778"/>
      <c r="B174" s="779"/>
      <c r="C174" s="784"/>
      <c r="D174" s="787"/>
      <c r="E174" s="787"/>
      <c r="F174" s="787"/>
      <c r="G174" s="787"/>
      <c r="H174" s="787"/>
      <c r="I174" s="826"/>
      <c r="J174" s="811"/>
      <c r="K174" s="19"/>
      <c r="L174" s="126"/>
      <c r="M174" s="128"/>
      <c r="N174" s="148" t="str">
        <f t="shared" ca="1" si="4"/>
        <v/>
      </c>
      <c r="O174" s="123" t="str">
        <f t="shared" si="5"/>
        <v/>
      </c>
      <c r="Q174" s="814"/>
      <c r="R174" s="801"/>
      <c r="S174" s="801"/>
      <c r="T174" s="801"/>
      <c r="U174" s="801"/>
      <c r="V174" s="801"/>
      <c r="W174" s="801"/>
      <c r="X174" s="801"/>
      <c r="Y174" s="801"/>
      <c r="Z174" s="801"/>
      <c r="AA174" s="801"/>
      <c r="AB174" s="801"/>
      <c r="AC174" s="804"/>
      <c r="AE174" s="2">
        <f>IFERROR(AA172*100/(W172+AA172),0)</f>
        <v>0</v>
      </c>
    </row>
    <row r="175" spans="1:34" ht="14.4" thickBot="1">
      <c r="A175" s="780"/>
      <c r="B175" s="781"/>
      <c r="C175" s="105"/>
      <c r="D175" s="26"/>
      <c r="E175" s="26"/>
      <c r="F175" s="27"/>
      <c r="G175" s="27"/>
      <c r="H175" s="27"/>
      <c r="I175" s="106"/>
      <c r="J175" s="104" t="b">
        <f>J170=K175</f>
        <v>1</v>
      </c>
      <c r="K175" s="28">
        <f>SUM(K170:K174)</f>
        <v>0</v>
      </c>
      <c r="L175" s="24"/>
      <c r="M175" s="129"/>
      <c r="N175" s="149" t="str">
        <f t="shared" ca="1" si="4"/>
        <v/>
      </c>
      <c r="O175" s="123" t="str">
        <f t="shared" si="5"/>
        <v/>
      </c>
      <c r="Q175" s="24"/>
      <c r="R175" s="25"/>
      <c r="S175" s="25"/>
      <c r="T175" s="25"/>
      <c r="U175" s="25"/>
      <c r="V175" s="25"/>
      <c r="W175" s="25"/>
      <c r="X175" s="25"/>
      <c r="Y175" s="25"/>
      <c r="Z175" s="25"/>
      <c r="AA175" s="25"/>
      <c r="AB175" s="25"/>
      <c r="AC175" s="194"/>
    </row>
    <row r="176" spans="1:34" ht="15" customHeight="1">
      <c r="A176" s="776" t="s">
        <v>130</v>
      </c>
      <c r="B176" s="777"/>
      <c r="C176" s="782">
        <f>ENERO!K217</f>
        <v>0</v>
      </c>
      <c r="D176" s="785"/>
      <c r="E176" s="785"/>
      <c r="F176" s="785"/>
      <c r="G176" s="785"/>
      <c r="H176" s="785"/>
      <c r="I176" s="824">
        <f>AC176</f>
        <v>0</v>
      </c>
      <c r="J176" s="809">
        <f>+(C176+D176+F176+E176)-(G176+H176+I176)</f>
        <v>0</v>
      </c>
      <c r="K176" s="17"/>
      <c r="L176" s="124"/>
      <c r="M176" s="128"/>
      <c r="N176" s="148" t="str">
        <f t="shared" ca="1" si="4"/>
        <v/>
      </c>
      <c r="O176" s="123" t="str">
        <f t="shared" si="5"/>
        <v/>
      </c>
      <c r="Q176" s="812"/>
      <c r="R176" s="799"/>
      <c r="S176" s="799"/>
      <c r="T176" s="799"/>
      <c r="U176" s="799"/>
      <c r="V176" s="799"/>
      <c r="W176" s="799"/>
      <c r="X176" s="799"/>
      <c r="Y176" s="799"/>
      <c r="Z176" s="799"/>
      <c r="AA176" s="799"/>
      <c r="AB176" s="799"/>
      <c r="AC176" s="802">
        <f>SUM(Q176:AB180)</f>
        <v>0</v>
      </c>
      <c r="AH176" s="2">
        <f>+IF(AC176&lt;&gt;I176,1,0)</f>
        <v>0</v>
      </c>
    </row>
    <row r="177" spans="1:34" ht="15" customHeight="1">
      <c r="A177" s="778"/>
      <c r="B177" s="779"/>
      <c r="C177" s="783"/>
      <c r="D177" s="786"/>
      <c r="E177" s="786"/>
      <c r="F177" s="786"/>
      <c r="G177" s="786"/>
      <c r="H177" s="786"/>
      <c r="I177" s="825"/>
      <c r="J177" s="810"/>
      <c r="K177" s="18"/>
      <c r="L177" s="125"/>
      <c r="M177" s="128"/>
      <c r="N177" s="148" t="str">
        <f t="shared" ca="1" si="4"/>
        <v/>
      </c>
      <c r="O177" s="123" t="str">
        <f t="shared" si="5"/>
        <v/>
      </c>
      <c r="Q177" s="813"/>
      <c r="R177" s="800"/>
      <c r="S177" s="800"/>
      <c r="T177" s="800"/>
      <c r="U177" s="800"/>
      <c r="V177" s="800"/>
      <c r="W177" s="800"/>
      <c r="X177" s="800"/>
      <c r="Y177" s="800"/>
      <c r="Z177" s="800"/>
      <c r="AA177" s="800"/>
      <c r="AB177" s="800"/>
      <c r="AC177" s="803"/>
    </row>
    <row r="178" spans="1:34" ht="15" customHeight="1">
      <c r="A178" s="778"/>
      <c r="B178" s="779"/>
      <c r="C178" s="783"/>
      <c r="D178" s="786"/>
      <c r="E178" s="786"/>
      <c r="F178" s="786"/>
      <c r="G178" s="786"/>
      <c r="H178" s="786"/>
      <c r="I178" s="825"/>
      <c r="J178" s="810"/>
      <c r="K178" s="18"/>
      <c r="L178" s="125"/>
      <c r="M178" s="128"/>
      <c r="N178" s="148" t="str">
        <f t="shared" ca="1" si="4"/>
        <v/>
      </c>
      <c r="O178" s="123" t="str">
        <f t="shared" si="5"/>
        <v/>
      </c>
      <c r="Q178" s="813"/>
      <c r="R178" s="800"/>
      <c r="S178" s="800"/>
      <c r="T178" s="800"/>
      <c r="U178" s="800"/>
      <c r="V178" s="800"/>
      <c r="W178" s="800"/>
      <c r="X178" s="800"/>
      <c r="Y178" s="800"/>
      <c r="Z178" s="800"/>
      <c r="AA178" s="800"/>
      <c r="AB178" s="800"/>
      <c r="AC178" s="803"/>
    </row>
    <row r="179" spans="1:34" ht="15" customHeight="1">
      <c r="A179" s="778"/>
      <c r="B179" s="779"/>
      <c r="C179" s="783"/>
      <c r="D179" s="786"/>
      <c r="E179" s="786"/>
      <c r="F179" s="786"/>
      <c r="G179" s="786"/>
      <c r="H179" s="786"/>
      <c r="I179" s="825"/>
      <c r="J179" s="810"/>
      <c r="K179" s="18"/>
      <c r="L179" s="125"/>
      <c r="M179" s="128"/>
      <c r="N179" s="148" t="str">
        <f t="shared" ca="1" si="4"/>
        <v/>
      </c>
      <c r="O179" s="123" t="str">
        <f t="shared" si="5"/>
        <v/>
      </c>
      <c r="Q179" s="813"/>
      <c r="R179" s="800"/>
      <c r="S179" s="800"/>
      <c r="T179" s="800"/>
      <c r="U179" s="800"/>
      <c r="V179" s="800"/>
      <c r="W179" s="800"/>
      <c r="X179" s="800"/>
      <c r="Y179" s="800"/>
      <c r="Z179" s="800"/>
      <c r="AA179" s="800"/>
      <c r="AB179" s="800"/>
      <c r="AC179" s="803"/>
    </row>
    <row r="180" spans="1:34" ht="15.75" customHeight="1" thickBot="1">
      <c r="A180" s="778"/>
      <c r="B180" s="779"/>
      <c r="C180" s="784"/>
      <c r="D180" s="787"/>
      <c r="E180" s="787"/>
      <c r="F180" s="787"/>
      <c r="G180" s="787"/>
      <c r="H180" s="787"/>
      <c r="I180" s="826"/>
      <c r="J180" s="811"/>
      <c r="K180" s="19"/>
      <c r="L180" s="126"/>
      <c r="M180" s="128"/>
      <c r="N180" s="148" t="str">
        <f t="shared" ca="1" si="4"/>
        <v/>
      </c>
      <c r="O180" s="123" t="str">
        <f t="shared" si="5"/>
        <v/>
      </c>
      <c r="Q180" s="814"/>
      <c r="R180" s="801"/>
      <c r="S180" s="801"/>
      <c r="T180" s="801"/>
      <c r="U180" s="801"/>
      <c r="V180" s="801"/>
      <c r="W180" s="801"/>
      <c r="X180" s="801"/>
      <c r="Y180" s="801"/>
      <c r="Z180" s="801"/>
      <c r="AA180" s="801"/>
      <c r="AB180" s="801"/>
      <c r="AC180" s="804"/>
      <c r="AE180" s="2">
        <f>IFERROR(AA178*100/(W178+AA178),0)</f>
        <v>0</v>
      </c>
    </row>
    <row r="181" spans="1:34" ht="14.4" thickBot="1">
      <c r="A181" s="780"/>
      <c r="B181" s="781"/>
      <c r="C181" s="105"/>
      <c r="D181" s="26"/>
      <c r="E181" s="26"/>
      <c r="F181" s="27"/>
      <c r="G181" s="27"/>
      <c r="H181" s="27"/>
      <c r="I181" s="106"/>
      <c r="J181" s="104" t="b">
        <f>J176=K181</f>
        <v>1</v>
      </c>
      <c r="K181" s="28">
        <f>SUM(K176:K180)</f>
        <v>0</v>
      </c>
      <c r="L181" s="24"/>
      <c r="M181" s="129"/>
      <c r="N181" s="149" t="str">
        <f t="shared" ca="1" si="4"/>
        <v/>
      </c>
      <c r="O181" s="123" t="str">
        <f t="shared" si="5"/>
        <v/>
      </c>
      <c r="Q181" s="24"/>
      <c r="R181" s="25"/>
      <c r="S181" s="25"/>
      <c r="T181" s="25"/>
      <c r="U181" s="25"/>
      <c r="V181" s="25"/>
      <c r="W181" s="25"/>
      <c r="X181" s="25"/>
      <c r="Y181" s="25"/>
      <c r="Z181" s="25"/>
      <c r="AA181" s="25"/>
      <c r="AB181" s="25"/>
      <c r="AC181" s="194"/>
    </row>
    <row r="182" spans="1:34" ht="15" customHeight="1">
      <c r="A182" s="776" t="s">
        <v>131</v>
      </c>
      <c r="B182" s="777"/>
      <c r="C182" s="782">
        <f>ENERO!K223</f>
        <v>0</v>
      </c>
      <c r="D182" s="785"/>
      <c r="E182" s="785"/>
      <c r="F182" s="785"/>
      <c r="G182" s="785"/>
      <c r="H182" s="785"/>
      <c r="I182" s="824">
        <f>AC182</f>
        <v>0</v>
      </c>
      <c r="J182" s="809">
        <f>+(C182+D182+F182+E182)-(G182+H182+I182)</f>
        <v>0</v>
      </c>
      <c r="K182" s="17"/>
      <c r="L182" s="124"/>
      <c r="M182" s="128"/>
      <c r="N182" s="148" t="str">
        <f t="shared" ca="1" si="4"/>
        <v/>
      </c>
      <c r="O182" s="123" t="str">
        <f t="shared" si="5"/>
        <v/>
      </c>
      <c r="Q182" s="812"/>
      <c r="R182" s="799"/>
      <c r="S182" s="799"/>
      <c r="T182" s="799"/>
      <c r="U182" s="799"/>
      <c r="V182" s="799"/>
      <c r="W182" s="799"/>
      <c r="X182" s="799"/>
      <c r="Y182" s="799"/>
      <c r="Z182" s="799"/>
      <c r="AA182" s="799"/>
      <c r="AB182" s="799"/>
      <c r="AC182" s="802">
        <f>SUM(Q182:AB186)</f>
        <v>0</v>
      </c>
      <c r="AH182" s="2">
        <f>+IF(AC182&lt;&gt;I182,1,0)</f>
        <v>0</v>
      </c>
    </row>
    <row r="183" spans="1:34" ht="15" customHeight="1">
      <c r="A183" s="778"/>
      <c r="B183" s="779"/>
      <c r="C183" s="783"/>
      <c r="D183" s="786"/>
      <c r="E183" s="786"/>
      <c r="F183" s="786"/>
      <c r="G183" s="786"/>
      <c r="H183" s="786"/>
      <c r="I183" s="825"/>
      <c r="J183" s="810"/>
      <c r="K183" s="18"/>
      <c r="L183" s="125"/>
      <c r="M183" s="128"/>
      <c r="N183" s="148" t="str">
        <f t="shared" ca="1" si="4"/>
        <v/>
      </c>
      <c r="O183" s="123" t="str">
        <f t="shared" si="5"/>
        <v/>
      </c>
      <c r="Q183" s="813"/>
      <c r="R183" s="800"/>
      <c r="S183" s="800"/>
      <c r="T183" s="800"/>
      <c r="U183" s="800"/>
      <c r="V183" s="800"/>
      <c r="W183" s="800"/>
      <c r="X183" s="800"/>
      <c r="Y183" s="800"/>
      <c r="Z183" s="800"/>
      <c r="AA183" s="800"/>
      <c r="AB183" s="800"/>
      <c r="AC183" s="803"/>
    </row>
    <row r="184" spans="1:34" ht="15" customHeight="1">
      <c r="A184" s="778"/>
      <c r="B184" s="779"/>
      <c r="C184" s="783"/>
      <c r="D184" s="786"/>
      <c r="E184" s="786"/>
      <c r="F184" s="786"/>
      <c r="G184" s="786"/>
      <c r="H184" s="786"/>
      <c r="I184" s="825"/>
      <c r="J184" s="810"/>
      <c r="K184" s="18"/>
      <c r="L184" s="125"/>
      <c r="M184" s="128"/>
      <c r="N184" s="148" t="str">
        <f t="shared" ca="1" si="4"/>
        <v/>
      </c>
      <c r="O184" s="123" t="str">
        <f t="shared" si="5"/>
        <v/>
      </c>
      <c r="Q184" s="813"/>
      <c r="R184" s="800"/>
      <c r="S184" s="800"/>
      <c r="T184" s="800"/>
      <c r="U184" s="800"/>
      <c r="V184" s="800"/>
      <c r="W184" s="800"/>
      <c r="X184" s="800"/>
      <c r="Y184" s="800"/>
      <c r="Z184" s="800"/>
      <c r="AA184" s="800"/>
      <c r="AB184" s="800"/>
      <c r="AC184" s="803"/>
    </row>
    <row r="185" spans="1:34" ht="15" customHeight="1">
      <c r="A185" s="778"/>
      <c r="B185" s="779"/>
      <c r="C185" s="783"/>
      <c r="D185" s="786"/>
      <c r="E185" s="786"/>
      <c r="F185" s="786"/>
      <c r="G185" s="786"/>
      <c r="H185" s="786"/>
      <c r="I185" s="825"/>
      <c r="J185" s="810"/>
      <c r="K185" s="18"/>
      <c r="L185" s="125"/>
      <c r="M185" s="128"/>
      <c r="N185" s="148" t="str">
        <f t="shared" ca="1" si="4"/>
        <v/>
      </c>
      <c r="O185" s="123" t="str">
        <f t="shared" si="5"/>
        <v/>
      </c>
      <c r="Q185" s="813"/>
      <c r="R185" s="800"/>
      <c r="S185" s="800"/>
      <c r="T185" s="800"/>
      <c r="U185" s="800"/>
      <c r="V185" s="800"/>
      <c r="W185" s="800"/>
      <c r="X185" s="800"/>
      <c r="Y185" s="800"/>
      <c r="Z185" s="800"/>
      <c r="AA185" s="800"/>
      <c r="AB185" s="800"/>
      <c r="AC185" s="803"/>
      <c r="AE185" s="2">
        <f>IFERROR(AA183*100/(W183+AA183),0)</f>
        <v>0</v>
      </c>
    </row>
    <row r="186" spans="1:34" ht="15.75" customHeight="1" thickBot="1">
      <c r="A186" s="778"/>
      <c r="B186" s="779"/>
      <c r="C186" s="784"/>
      <c r="D186" s="787"/>
      <c r="E186" s="787"/>
      <c r="F186" s="787"/>
      <c r="G186" s="787"/>
      <c r="H186" s="787"/>
      <c r="I186" s="826"/>
      <c r="J186" s="811"/>
      <c r="K186" s="19"/>
      <c r="L186" s="126"/>
      <c r="M186" s="128"/>
      <c r="N186" s="148" t="str">
        <f t="shared" ca="1" si="4"/>
        <v/>
      </c>
      <c r="O186" s="123" t="str">
        <f t="shared" si="5"/>
        <v/>
      </c>
      <c r="Q186" s="814"/>
      <c r="R186" s="801"/>
      <c r="S186" s="801"/>
      <c r="T186" s="801"/>
      <c r="U186" s="801"/>
      <c r="V186" s="801"/>
      <c r="W186" s="801"/>
      <c r="X186" s="801"/>
      <c r="Y186" s="801"/>
      <c r="Z186" s="801"/>
      <c r="AA186" s="801"/>
      <c r="AB186" s="801"/>
      <c r="AC186" s="804"/>
    </row>
    <row r="187" spans="1:34" ht="14.4" thickBot="1">
      <c r="A187" s="780"/>
      <c r="B187" s="781"/>
      <c r="C187" s="105"/>
      <c r="D187" s="26"/>
      <c r="E187" s="26"/>
      <c r="F187" s="27"/>
      <c r="G187" s="27"/>
      <c r="H187" s="27"/>
      <c r="I187" s="106"/>
      <c r="J187" s="104" t="b">
        <f>J182=K187</f>
        <v>1</v>
      </c>
      <c r="K187" s="28">
        <f>SUM(K182:K186)</f>
        <v>0</v>
      </c>
      <c r="L187" s="24"/>
      <c r="M187" s="129"/>
      <c r="N187" s="149" t="str">
        <f t="shared" ca="1" si="4"/>
        <v/>
      </c>
      <c r="O187" s="123" t="str">
        <f t="shared" si="5"/>
        <v/>
      </c>
      <c r="Q187" s="24"/>
      <c r="R187" s="25"/>
      <c r="S187" s="25"/>
      <c r="T187" s="25"/>
      <c r="U187" s="25"/>
      <c r="V187" s="25"/>
      <c r="W187" s="25"/>
      <c r="X187" s="25"/>
      <c r="Y187" s="25"/>
      <c r="Z187" s="25"/>
      <c r="AA187" s="25"/>
      <c r="AB187" s="25"/>
      <c r="AC187" s="194"/>
    </row>
    <row r="188" spans="1:34" ht="36" customHeight="1" thickBot="1">
      <c r="A188" s="827" t="s">
        <v>132</v>
      </c>
      <c r="B188" s="828"/>
      <c r="C188" s="107"/>
      <c r="D188" s="29"/>
      <c r="E188" s="29"/>
      <c r="F188" s="29"/>
      <c r="G188" s="29"/>
      <c r="H188" s="29"/>
      <c r="I188" s="108"/>
      <c r="J188" s="108"/>
      <c r="K188" s="30"/>
      <c r="L188" s="30"/>
      <c r="M188" s="130"/>
      <c r="N188" s="131" t="str">
        <f t="shared" ca="1" si="4"/>
        <v/>
      </c>
      <c r="O188" s="123" t="str">
        <f t="shared" si="5"/>
        <v/>
      </c>
      <c r="Q188" s="24"/>
      <c r="R188" s="25"/>
      <c r="S188" s="25"/>
      <c r="T188" s="25"/>
      <c r="U188" s="25"/>
      <c r="V188" s="25"/>
      <c r="W188" s="25"/>
      <c r="X188" s="25"/>
      <c r="Y188" s="25"/>
      <c r="Z188" s="25"/>
      <c r="AA188" s="25"/>
      <c r="AB188" s="25"/>
      <c r="AC188" s="194"/>
    </row>
    <row r="189" spans="1:34" ht="15" customHeight="1">
      <c r="A189" s="776" t="s">
        <v>133</v>
      </c>
      <c r="B189" s="777"/>
      <c r="C189" s="782">
        <f>ENERO!K230</f>
        <v>8230</v>
      </c>
      <c r="D189" s="785"/>
      <c r="E189" s="785"/>
      <c r="F189" s="785"/>
      <c r="G189" s="785"/>
      <c r="H189" s="785"/>
      <c r="I189" s="824">
        <f>AC189</f>
        <v>0</v>
      </c>
      <c r="J189" s="809">
        <f>+(C189+D189+F189+E189)-(G189+H189+I189)</f>
        <v>8230</v>
      </c>
      <c r="K189" s="17"/>
      <c r="L189" s="124"/>
      <c r="M189" s="128"/>
      <c r="N189" s="148" t="str">
        <f t="shared" ca="1" si="4"/>
        <v/>
      </c>
      <c r="O189" s="123" t="str">
        <f t="shared" si="5"/>
        <v/>
      </c>
      <c r="Q189" s="812"/>
      <c r="R189" s="799"/>
      <c r="S189" s="799"/>
      <c r="T189" s="799"/>
      <c r="U189" s="799"/>
      <c r="V189" s="799"/>
      <c r="W189" s="799"/>
      <c r="X189" s="799"/>
      <c r="Y189" s="799"/>
      <c r="Z189" s="799"/>
      <c r="AA189" s="799"/>
      <c r="AB189" s="799"/>
      <c r="AC189" s="802">
        <f>SUM(Q189:AB193)</f>
        <v>0</v>
      </c>
      <c r="AH189" s="2">
        <f>+IF(AC189&lt;&gt;I189,1,0)</f>
        <v>0</v>
      </c>
    </row>
    <row r="190" spans="1:34" ht="15" customHeight="1">
      <c r="A190" s="778"/>
      <c r="B190" s="779"/>
      <c r="C190" s="783"/>
      <c r="D190" s="786"/>
      <c r="E190" s="786"/>
      <c r="F190" s="786"/>
      <c r="G190" s="786"/>
      <c r="H190" s="786"/>
      <c r="I190" s="825"/>
      <c r="J190" s="810"/>
      <c r="K190" s="18"/>
      <c r="L190" s="125"/>
      <c r="M190" s="128"/>
      <c r="N190" s="148" t="str">
        <f t="shared" ca="1" si="4"/>
        <v/>
      </c>
      <c r="O190" s="123" t="str">
        <f t="shared" si="5"/>
        <v/>
      </c>
      <c r="Q190" s="813"/>
      <c r="R190" s="800"/>
      <c r="S190" s="800"/>
      <c r="T190" s="800"/>
      <c r="U190" s="800"/>
      <c r="V190" s="800"/>
      <c r="W190" s="800"/>
      <c r="X190" s="800"/>
      <c r="Y190" s="800"/>
      <c r="Z190" s="800"/>
      <c r="AA190" s="800"/>
      <c r="AB190" s="800"/>
      <c r="AC190" s="803"/>
    </row>
    <row r="191" spans="1:34" ht="15" customHeight="1">
      <c r="A191" s="778"/>
      <c r="B191" s="779"/>
      <c r="C191" s="783"/>
      <c r="D191" s="786"/>
      <c r="E191" s="786"/>
      <c r="F191" s="786"/>
      <c r="G191" s="786"/>
      <c r="H191" s="786"/>
      <c r="I191" s="825"/>
      <c r="J191" s="810"/>
      <c r="K191" s="18"/>
      <c r="L191" s="125"/>
      <c r="M191" s="128"/>
      <c r="N191" s="148" t="str">
        <f t="shared" ca="1" si="4"/>
        <v/>
      </c>
      <c r="O191" s="123" t="str">
        <f t="shared" si="5"/>
        <v/>
      </c>
      <c r="Q191" s="813"/>
      <c r="R191" s="800"/>
      <c r="S191" s="800"/>
      <c r="T191" s="800"/>
      <c r="U191" s="800"/>
      <c r="V191" s="800"/>
      <c r="W191" s="800"/>
      <c r="X191" s="800"/>
      <c r="Y191" s="800"/>
      <c r="Z191" s="800"/>
      <c r="AA191" s="800"/>
      <c r="AB191" s="800"/>
      <c r="AC191" s="803"/>
      <c r="AE191" s="2">
        <f>IFERROR(AA189*100/(W189+AA189),0)</f>
        <v>0</v>
      </c>
    </row>
    <row r="192" spans="1:34" ht="15" customHeight="1">
      <c r="A192" s="778"/>
      <c r="B192" s="779"/>
      <c r="C192" s="783"/>
      <c r="D192" s="786"/>
      <c r="E192" s="786"/>
      <c r="F192" s="786"/>
      <c r="G192" s="786"/>
      <c r="H192" s="786"/>
      <c r="I192" s="825"/>
      <c r="J192" s="810"/>
      <c r="K192" s="18"/>
      <c r="L192" s="125"/>
      <c r="M192" s="128"/>
      <c r="N192" s="148" t="str">
        <f t="shared" ca="1" si="4"/>
        <v/>
      </c>
      <c r="O192" s="123" t="str">
        <f t="shared" si="5"/>
        <v/>
      </c>
      <c r="Q192" s="813"/>
      <c r="R192" s="800"/>
      <c r="S192" s="800"/>
      <c r="T192" s="800"/>
      <c r="U192" s="800"/>
      <c r="V192" s="800"/>
      <c r="W192" s="800"/>
      <c r="X192" s="800"/>
      <c r="Y192" s="800"/>
      <c r="Z192" s="800"/>
      <c r="AA192" s="800"/>
      <c r="AB192" s="800"/>
      <c r="AC192" s="803"/>
    </row>
    <row r="193" spans="1:34" ht="15.75" customHeight="1" thickBot="1">
      <c r="A193" s="778"/>
      <c r="B193" s="779"/>
      <c r="C193" s="784"/>
      <c r="D193" s="787"/>
      <c r="E193" s="787"/>
      <c r="F193" s="787"/>
      <c r="G193" s="787"/>
      <c r="H193" s="787"/>
      <c r="I193" s="826"/>
      <c r="J193" s="811"/>
      <c r="K193" s="19"/>
      <c r="L193" s="126"/>
      <c r="M193" s="128"/>
      <c r="N193" s="148" t="str">
        <f t="shared" ca="1" si="4"/>
        <v/>
      </c>
      <c r="O193" s="123" t="str">
        <f t="shared" si="5"/>
        <v/>
      </c>
      <c r="Q193" s="814"/>
      <c r="R193" s="801"/>
      <c r="S193" s="801"/>
      <c r="T193" s="801"/>
      <c r="U193" s="801"/>
      <c r="V193" s="801"/>
      <c r="W193" s="801"/>
      <c r="X193" s="801"/>
      <c r="Y193" s="801"/>
      <c r="Z193" s="801"/>
      <c r="AA193" s="801"/>
      <c r="AB193" s="801"/>
      <c r="AC193" s="804"/>
    </row>
    <row r="194" spans="1:34" ht="14.4" thickBot="1">
      <c r="A194" s="780"/>
      <c r="B194" s="781"/>
      <c r="C194" s="105"/>
      <c r="D194" s="26"/>
      <c r="E194" s="26"/>
      <c r="F194" s="27"/>
      <c r="G194" s="27"/>
      <c r="H194" s="27"/>
      <c r="I194" s="106"/>
      <c r="J194" s="104" t="b">
        <f>J189=K194</f>
        <v>0</v>
      </c>
      <c r="K194" s="28">
        <f>SUM(K189:K193)</f>
        <v>0</v>
      </c>
      <c r="L194" s="24"/>
      <c r="M194" s="129"/>
      <c r="N194" s="149" t="str">
        <f t="shared" ca="1" si="4"/>
        <v/>
      </c>
      <c r="O194" s="123" t="str">
        <f t="shared" si="5"/>
        <v/>
      </c>
      <c r="Q194" s="24"/>
      <c r="R194" s="25"/>
      <c r="S194" s="25"/>
      <c r="T194" s="25"/>
      <c r="U194" s="25"/>
      <c r="V194" s="25"/>
      <c r="W194" s="25"/>
      <c r="X194" s="25"/>
      <c r="Y194" s="25"/>
      <c r="Z194" s="25"/>
      <c r="AA194" s="25"/>
      <c r="AB194" s="25"/>
      <c r="AC194" s="194"/>
    </row>
    <row r="195" spans="1:34" ht="14.25" customHeight="1">
      <c r="A195" s="776" t="s">
        <v>134</v>
      </c>
      <c r="B195" s="777"/>
      <c r="C195" s="782">
        <f>ENERO!K236</f>
        <v>14793</v>
      </c>
      <c r="D195" s="785"/>
      <c r="E195" s="785"/>
      <c r="F195" s="785"/>
      <c r="G195" s="785"/>
      <c r="H195" s="785"/>
      <c r="I195" s="824">
        <f>AC195</f>
        <v>0</v>
      </c>
      <c r="J195" s="809">
        <f>+(C195+D195+F195+E195)-(G195+H195+I195)</f>
        <v>14793</v>
      </c>
      <c r="K195" s="17"/>
      <c r="L195" s="124"/>
      <c r="M195" s="128"/>
      <c r="N195" s="148" t="str">
        <f t="shared" ca="1" si="4"/>
        <v/>
      </c>
      <c r="O195" s="123" t="str">
        <f t="shared" si="5"/>
        <v/>
      </c>
      <c r="Q195" s="812"/>
      <c r="R195" s="799"/>
      <c r="S195" s="799"/>
      <c r="T195" s="799"/>
      <c r="U195" s="799"/>
      <c r="V195" s="799"/>
      <c r="W195" s="799"/>
      <c r="X195" s="799"/>
      <c r="Y195" s="799"/>
      <c r="Z195" s="799"/>
      <c r="AA195" s="799"/>
      <c r="AB195" s="799"/>
      <c r="AC195" s="802">
        <f>SUM(Q195:AB199)</f>
        <v>0</v>
      </c>
      <c r="AH195" s="2">
        <f>+IF(AC195&lt;&gt;I195,1,0)</f>
        <v>0</v>
      </c>
    </row>
    <row r="196" spans="1:34" ht="14.25" customHeight="1">
      <c r="A196" s="778"/>
      <c r="B196" s="779"/>
      <c r="C196" s="783"/>
      <c r="D196" s="786"/>
      <c r="E196" s="786"/>
      <c r="F196" s="786"/>
      <c r="G196" s="786"/>
      <c r="H196" s="786"/>
      <c r="I196" s="825"/>
      <c r="J196" s="810"/>
      <c r="K196" s="18"/>
      <c r="L196" s="125"/>
      <c r="M196" s="128"/>
      <c r="N196" s="148" t="str">
        <f t="shared" ca="1" si="4"/>
        <v/>
      </c>
      <c r="O196" s="123" t="str">
        <f t="shared" si="5"/>
        <v/>
      </c>
      <c r="Q196" s="813"/>
      <c r="R196" s="800"/>
      <c r="S196" s="800"/>
      <c r="T196" s="800"/>
      <c r="U196" s="800"/>
      <c r="V196" s="800"/>
      <c r="W196" s="800"/>
      <c r="X196" s="800"/>
      <c r="Y196" s="800"/>
      <c r="Z196" s="800"/>
      <c r="AA196" s="800"/>
      <c r="AB196" s="800"/>
      <c r="AC196" s="803"/>
      <c r="AE196" s="2">
        <f>IFERROR(AA194*100/(W194+AA194),0)</f>
        <v>0</v>
      </c>
    </row>
    <row r="197" spans="1:34" ht="14.25" customHeight="1">
      <c r="A197" s="778"/>
      <c r="B197" s="779"/>
      <c r="C197" s="783"/>
      <c r="D197" s="786"/>
      <c r="E197" s="786"/>
      <c r="F197" s="786"/>
      <c r="G197" s="786"/>
      <c r="H197" s="786"/>
      <c r="I197" s="825"/>
      <c r="J197" s="810"/>
      <c r="K197" s="18"/>
      <c r="L197" s="125"/>
      <c r="M197" s="128"/>
      <c r="N197" s="148" t="str">
        <f t="shared" ca="1" si="4"/>
        <v/>
      </c>
      <c r="O197" s="123" t="str">
        <f t="shared" si="5"/>
        <v/>
      </c>
      <c r="Q197" s="813"/>
      <c r="R197" s="800"/>
      <c r="S197" s="800"/>
      <c r="T197" s="800"/>
      <c r="U197" s="800"/>
      <c r="V197" s="800"/>
      <c r="W197" s="800"/>
      <c r="X197" s="800"/>
      <c r="Y197" s="800"/>
      <c r="Z197" s="800"/>
      <c r="AA197" s="800"/>
      <c r="AB197" s="800"/>
      <c r="AC197" s="803"/>
    </row>
    <row r="198" spans="1:34" ht="14.25" customHeight="1">
      <c r="A198" s="778"/>
      <c r="B198" s="779"/>
      <c r="C198" s="783"/>
      <c r="D198" s="786"/>
      <c r="E198" s="786"/>
      <c r="F198" s="786"/>
      <c r="G198" s="786"/>
      <c r="H198" s="786"/>
      <c r="I198" s="825"/>
      <c r="J198" s="810"/>
      <c r="K198" s="18"/>
      <c r="L198" s="125"/>
      <c r="M198" s="128"/>
      <c r="N198" s="148" t="str">
        <f t="shared" ca="1" si="4"/>
        <v/>
      </c>
      <c r="O198" s="123" t="str">
        <f t="shared" si="5"/>
        <v/>
      </c>
      <c r="Q198" s="813"/>
      <c r="R198" s="800"/>
      <c r="S198" s="800"/>
      <c r="T198" s="800"/>
      <c r="U198" s="800"/>
      <c r="V198" s="800"/>
      <c r="W198" s="800"/>
      <c r="X198" s="800"/>
      <c r="Y198" s="800"/>
      <c r="Z198" s="800"/>
      <c r="AA198" s="800"/>
      <c r="AB198" s="800"/>
      <c r="AC198" s="803"/>
    </row>
    <row r="199" spans="1:34" ht="15" customHeight="1" thickBot="1">
      <c r="A199" s="778"/>
      <c r="B199" s="779"/>
      <c r="C199" s="784"/>
      <c r="D199" s="787"/>
      <c r="E199" s="787"/>
      <c r="F199" s="787"/>
      <c r="G199" s="787"/>
      <c r="H199" s="787"/>
      <c r="I199" s="826"/>
      <c r="J199" s="811"/>
      <c r="K199" s="19"/>
      <c r="L199" s="126"/>
      <c r="M199" s="128"/>
      <c r="N199" s="148" t="str">
        <f t="shared" ca="1" si="4"/>
        <v/>
      </c>
      <c r="O199" s="123" t="str">
        <f t="shared" si="5"/>
        <v/>
      </c>
      <c r="Q199" s="814"/>
      <c r="R199" s="801"/>
      <c r="S199" s="801"/>
      <c r="T199" s="801"/>
      <c r="U199" s="801"/>
      <c r="V199" s="801"/>
      <c r="W199" s="801"/>
      <c r="X199" s="801"/>
      <c r="Y199" s="801"/>
      <c r="Z199" s="801"/>
      <c r="AA199" s="801"/>
      <c r="AB199" s="801"/>
      <c r="AC199" s="804"/>
    </row>
    <row r="200" spans="1:34" ht="14.4" thickBot="1">
      <c r="A200" s="780"/>
      <c r="B200" s="781"/>
      <c r="C200" s="105"/>
      <c r="D200" s="26"/>
      <c r="E200" s="26"/>
      <c r="F200" s="27"/>
      <c r="G200" s="27"/>
      <c r="H200" s="27"/>
      <c r="I200" s="106"/>
      <c r="J200" s="104" t="b">
        <f>J195=K200</f>
        <v>0</v>
      </c>
      <c r="K200" s="28">
        <f>SUM(K195:K199)</f>
        <v>0</v>
      </c>
      <c r="L200" s="24"/>
      <c r="M200" s="129"/>
      <c r="N200" s="149" t="str">
        <f t="shared" ca="1" si="4"/>
        <v/>
      </c>
      <c r="O200" s="123" t="str">
        <f t="shared" si="5"/>
        <v/>
      </c>
      <c r="Q200" s="24"/>
      <c r="R200" s="25"/>
      <c r="S200" s="25"/>
      <c r="T200" s="25"/>
      <c r="U200" s="25"/>
      <c r="V200" s="25"/>
      <c r="W200" s="25"/>
      <c r="X200" s="25"/>
      <c r="Y200" s="25"/>
      <c r="Z200" s="25"/>
      <c r="AA200" s="25"/>
      <c r="AB200" s="25"/>
      <c r="AC200" s="194"/>
    </row>
    <row r="201" spans="1:34" ht="14.25" customHeight="1">
      <c r="A201" s="776" t="s">
        <v>135</v>
      </c>
      <c r="B201" s="777"/>
      <c r="C201" s="782">
        <f>ENERO!K254</f>
        <v>5939</v>
      </c>
      <c r="D201" s="785"/>
      <c r="E201" s="785"/>
      <c r="F201" s="785"/>
      <c r="G201" s="785"/>
      <c r="H201" s="785"/>
      <c r="I201" s="824">
        <f>AC201</f>
        <v>0</v>
      </c>
      <c r="J201" s="809">
        <f>+(C201+D201+F201+E201)-(G201+H201+I201)</f>
        <v>5939</v>
      </c>
      <c r="K201" s="17"/>
      <c r="L201" s="124"/>
      <c r="M201" s="128"/>
      <c r="N201" s="148" t="str">
        <f t="shared" ca="1" si="4"/>
        <v/>
      </c>
      <c r="O201" s="123" t="str">
        <f t="shared" si="5"/>
        <v/>
      </c>
      <c r="Q201" s="812"/>
      <c r="R201" s="799"/>
      <c r="S201" s="799"/>
      <c r="T201" s="799"/>
      <c r="U201" s="799"/>
      <c r="V201" s="799"/>
      <c r="W201" s="799"/>
      <c r="X201" s="799"/>
      <c r="Y201" s="799"/>
      <c r="Z201" s="799"/>
      <c r="AA201" s="799"/>
      <c r="AB201" s="799"/>
      <c r="AC201" s="802">
        <f>SUM(Q201:AB205)</f>
        <v>0</v>
      </c>
      <c r="AH201" s="2">
        <f>+IF(AC201&lt;&gt;I201,1,0)</f>
        <v>0</v>
      </c>
    </row>
    <row r="202" spans="1:34" ht="14.25" customHeight="1">
      <c r="A202" s="778"/>
      <c r="B202" s="779"/>
      <c r="C202" s="783"/>
      <c r="D202" s="786"/>
      <c r="E202" s="786"/>
      <c r="F202" s="786"/>
      <c r="G202" s="786"/>
      <c r="H202" s="786"/>
      <c r="I202" s="825"/>
      <c r="J202" s="810"/>
      <c r="K202" s="18"/>
      <c r="L202" s="125"/>
      <c r="M202" s="128"/>
      <c r="N202" s="148" t="str">
        <f t="shared" ca="1" si="4"/>
        <v/>
      </c>
      <c r="O202" s="123" t="str">
        <f t="shared" si="5"/>
        <v/>
      </c>
      <c r="Q202" s="813"/>
      <c r="R202" s="800"/>
      <c r="S202" s="800"/>
      <c r="T202" s="800"/>
      <c r="U202" s="800"/>
      <c r="V202" s="800"/>
      <c r="W202" s="800"/>
      <c r="X202" s="800"/>
      <c r="Y202" s="800"/>
      <c r="Z202" s="800"/>
      <c r="AA202" s="800"/>
      <c r="AB202" s="800"/>
      <c r="AC202" s="803"/>
      <c r="AE202" s="2">
        <f>IFERROR(AA200*100/(W200+AA200),0)</f>
        <v>0</v>
      </c>
    </row>
    <row r="203" spans="1:34" ht="14.25" customHeight="1">
      <c r="A203" s="778"/>
      <c r="B203" s="779"/>
      <c r="C203" s="783"/>
      <c r="D203" s="786"/>
      <c r="E203" s="786"/>
      <c r="F203" s="786"/>
      <c r="G203" s="786"/>
      <c r="H203" s="786"/>
      <c r="I203" s="825"/>
      <c r="J203" s="810"/>
      <c r="K203" s="18"/>
      <c r="L203" s="125"/>
      <c r="M203" s="128"/>
      <c r="N203" s="148" t="str">
        <f t="shared" ca="1" si="4"/>
        <v/>
      </c>
      <c r="O203" s="123" t="str">
        <f t="shared" si="5"/>
        <v/>
      </c>
      <c r="Q203" s="813"/>
      <c r="R203" s="800"/>
      <c r="S203" s="800"/>
      <c r="T203" s="800"/>
      <c r="U203" s="800"/>
      <c r="V203" s="800"/>
      <c r="W203" s="800"/>
      <c r="X203" s="800"/>
      <c r="Y203" s="800"/>
      <c r="Z203" s="800"/>
      <c r="AA203" s="800"/>
      <c r="AB203" s="800"/>
      <c r="AC203" s="803"/>
    </row>
    <row r="204" spans="1:34" ht="14.25" customHeight="1">
      <c r="A204" s="778"/>
      <c r="B204" s="779"/>
      <c r="C204" s="783"/>
      <c r="D204" s="786"/>
      <c r="E204" s="786"/>
      <c r="F204" s="786"/>
      <c r="G204" s="786"/>
      <c r="H204" s="786"/>
      <c r="I204" s="825"/>
      <c r="J204" s="810"/>
      <c r="K204" s="18"/>
      <c r="L204" s="125"/>
      <c r="M204" s="128"/>
      <c r="N204" s="148" t="str">
        <f t="shared" ca="1" si="4"/>
        <v/>
      </c>
      <c r="O204" s="123" t="str">
        <f t="shared" si="5"/>
        <v/>
      </c>
      <c r="Q204" s="813"/>
      <c r="R204" s="800"/>
      <c r="S204" s="800"/>
      <c r="T204" s="800"/>
      <c r="U204" s="800"/>
      <c r="V204" s="800"/>
      <c r="W204" s="800"/>
      <c r="X204" s="800"/>
      <c r="Y204" s="800"/>
      <c r="Z204" s="800"/>
      <c r="AA204" s="800"/>
      <c r="AB204" s="800"/>
      <c r="AC204" s="803"/>
    </row>
    <row r="205" spans="1:34" ht="15" customHeight="1" thickBot="1">
      <c r="A205" s="778"/>
      <c r="B205" s="779"/>
      <c r="C205" s="784"/>
      <c r="D205" s="787"/>
      <c r="E205" s="787"/>
      <c r="F205" s="787"/>
      <c r="G205" s="787"/>
      <c r="H205" s="787"/>
      <c r="I205" s="826"/>
      <c r="J205" s="811"/>
      <c r="K205" s="19"/>
      <c r="L205" s="126"/>
      <c r="M205" s="128"/>
      <c r="N205" s="148" t="str">
        <f t="shared" ca="1" si="4"/>
        <v/>
      </c>
      <c r="O205" s="123" t="str">
        <f t="shared" si="5"/>
        <v/>
      </c>
      <c r="Q205" s="814"/>
      <c r="R205" s="801"/>
      <c r="S205" s="801"/>
      <c r="T205" s="801"/>
      <c r="U205" s="801"/>
      <c r="V205" s="801"/>
      <c r="W205" s="801"/>
      <c r="X205" s="801"/>
      <c r="Y205" s="801"/>
      <c r="Z205" s="801"/>
      <c r="AA205" s="801"/>
      <c r="AB205" s="801"/>
      <c r="AC205" s="804"/>
    </row>
    <row r="206" spans="1:34" ht="14.4" thickBot="1">
      <c r="A206" s="780"/>
      <c r="B206" s="781"/>
      <c r="C206" s="105"/>
      <c r="D206" s="26"/>
      <c r="E206" s="26"/>
      <c r="F206" s="27"/>
      <c r="G206" s="27"/>
      <c r="H206" s="27"/>
      <c r="I206" s="106"/>
      <c r="J206" s="104" t="b">
        <f>J201=K206</f>
        <v>0</v>
      </c>
      <c r="K206" s="28">
        <f>SUM(K201:K205)</f>
        <v>0</v>
      </c>
      <c r="L206" s="24"/>
      <c r="M206" s="129"/>
      <c r="N206" s="149" t="str">
        <f t="shared" ca="1" si="4"/>
        <v/>
      </c>
      <c r="O206" s="123" t="str">
        <f t="shared" si="5"/>
        <v/>
      </c>
      <c r="Q206" s="24"/>
      <c r="R206" s="25"/>
      <c r="S206" s="25"/>
      <c r="T206" s="25"/>
      <c r="U206" s="25"/>
      <c r="V206" s="25"/>
      <c r="W206" s="25"/>
      <c r="X206" s="25"/>
      <c r="Y206" s="25"/>
      <c r="Z206" s="25"/>
      <c r="AA206" s="25"/>
      <c r="AB206" s="25"/>
      <c r="AC206" s="194"/>
    </row>
    <row r="207" spans="1:34" ht="14.25" customHeight="1">
      <c r="A207" s="776" t="s">
        <v>136</v>
      </c>
      <c r="B207" s="777"/>
      <c r="C207" s="782">
        <f>ENERO!K272</f>
        <v>42000</v>
      </c>
      <c r="D207" s="785"/>
      <c r="E207" s="785"/>
      <c r="F207" s="785"/>
      <c r="G207" s="785"/>
      <c r="H207" s="785"/>
      <c r="I207" s="824">
        <f>AC207</f>
        <v>0</v>
      </c>
      <c r="J207" s="809">
        <f>+(C207+D207+F207+E207)-(G207+H207+I207)</f>
        <v>42000</v>
      </c>
      <c r="K207" s="17"/>
      <c r="L207" s="124"/>
      <c r="M207" s="128"/>
      <c r="N207" s="148" t="str">
        <f t="shared" ca="1" si="4"/>
        <v/>
      </c>
      <c r="O207" s="123" t="str">
        <f t="shared" si="5"/>
        <v/>
      </c>
      <c r="Q207" s="812"/>
      <c r="R207" s="799"/>
      <c r="S207" s="799"/>
      <c r="T207" s="799"/>
      <c r="U207" s="799"/>
      <c r="V207" s="799"/>
      <c r="W207" s="799"/>
      <c r="X207" s="799"/>
      <c r="Y207" s="799"/>
      <c r="Z207" s="799"/>
      <c r="AA207" s="799"/>
      <c r="AB207" s="799"/>
      <c r="AC207" s="802">
        <f>SUM(Q207:AB211)</f>
        <v>0</v>
      </c>
      <c r="AE207" s="2">
        <f>IFERROR(AA205*100/(W205+AA205),0)</f>
        <v>0</v>
      </c>
      <c r="AH207" s="2">
        <f>+IF(AC207&lt;&gt;I207,1,0)</f>
        <v>0</v>
      </c>
    </row>
    <row r="208" spans="1:34" ht="14.25" customHeight="1">
      <c r="A208" s="778"/>
      <c r="B208" s="779"/>
      <c r="C208" s="783"/>
      <c r="D208" s="786"/>
      <c r="E208" s="786"/>
      <c r="F208" s="786"/>
      <c r="G208" s="786"/>
      <c r="H208" s="786"/>
      <c r="I208" s="825"/>
      <c r="J208" s="810"/>
      <c r="K208" s="18"/>
      <c r="L208" s="125"/>
      <c r="M208" s="128"/>
      <c r="N208" s="148" t="str">
        <f t="shared" ca="1" si="4"/>
        <v/>
      </c>
      <c r="O208" s="123" t="str">
        <f t="shared" si="5"/>
        <v/>
      </c>
      <c r="Q208" s="813"/>
      <c r="R208" s="800"/>
      <c r="S208" s="800"/>
      <c r="T208" s="800"/>
      <c r="U208" s="800"/>
      <c r="V208" s="800"/>
      <c r="W208" s="800"/>
      <c r="X208" s="800"/>
      <c r="Y208" s="800"/>
      <c r="Z208" s="800"/>
      <c r="AA208" s="800"/>
      <c r="AB208" s="800"/>
      <c r="AC208" s="803"/>
    </row>
    <row r="209" spans="1:34" ht="14.25" customHeight="1">
      <c r="A209" s="778"/>
      <c r="B209" s="779"/>
      <c r="C209" s="783"/>
      <c r="D209" s="786"/>
      <c r="E209" s="786"/>
      <c r="F209" s="786"/>
      <c r="G209" s="786"/>
      <c r="H209" s="786"/>
      <c r="I209" s="825"/>
      <c r="J209" s="810"/>
      <c r="K209" s="18"/>
      <c r="L209" s="125"/>
      <c r="M209" s="128"/>
      <c r="N209" s="148" t="str">
        <f t="shared" ref="N209:N229" ca="1" si="6">IFERROR(IF(DATEDIF(TODAY(),M209,"M")&lt;=6,"ROJO",IF(DATEDIF(TODAY(),M209,"M")&gt;=12,"VERDE",IF(AND(DATEDIF(TODAY(),M209,"M")&gt;6,DATEDIF(TODAY(),M209,"M")&lt;=11),"AMARILLO",IF(M209&lt;TODAY(),"VENCIDO",0)))),O209)</f>
        <v/>
      </c>
      <c r="O209" s="123" t="str">
        <f t="shared" si="5"/>
        <v/>
      </c>
      <c r="Q209" s="813"/>
      <c r="R209" s="800"/>
      <c r="S209" s="800"/>
      <c r="T209" s="800"/>
      <c r="U209" s="800"/>
      <c r="V209" s="800"/>
      <c r="W209" s="800"/>
      <c r="X209" s="800"/>
      <c r="Y209" s="800"/>
      <c r="Z209" s="800"/>
      <c r="AA209" s="800"/>
      <c r="AB209" s="800"/>
      <c r="AC209" s="803"/>
    </row>
    <row r="210" spans="1:34" ht="14.25" customHeight="1">
      <c r="A210" s="778"/>
      <c r="B210" s="779"/>
      <c r="C210" s="783"/>
      <c r="D210" s="786"/>
      <c r="E210" s="786"/>
      <c r="F210" s="786"/>
      <c r="G210" s="786"/>
      <c r="H210" s="786"/>
      <c r="I210" s="825"/>
      <c r="J210" s="810"/>
      <c r="K210" s="18"/>
      <c r="L210" s="125"/>
      <c r="M210" s="128"/>
      <c r="N210" s="148" t="str">
        <f t="shared" ca="1" si="6"/>
        <v/>
      </c>
      <c r="O210" s="123" t="str">
        <f t="shared" si="5"/>
        <v/>
      </c>
      <c r="Q210" s="813"/>
      <c r="R210" s="800"/>
      <c r="S210" s="800"/>
      <c r="T210" s="800"/>
      <c r="U210" s="800"/>
      <c r="V210" s="800"/>
      <c r="W210" s="800"/>
      <c r="X210" s="800"/>
      <c r="Y210" s="800"/>
      <c r="Z210" s="800"/>
      <c r="AA210" s="800"/>
      <c r="AB210" s="800"/>
      <c r="AC210" s="803"/>
    </row>
    <row r="211" spans="1:34" ht="15" customHeight="1" thickBot="1">
      <c r="A211" s="778"/>
      <c r="B211" s="779"/>
      <c r="C211" s="784"/>
      <c r="D211" s="787"/>
      <c r="E211" s="787"/>
      <c r="F211" s="787"/>
      <c r="G211" s="787"/>
      <c r="H211" s="787"/>
      <c r="I211" s="826"/>
      <c r="J211" s="811"/>
      <c r="K211" s="19"/>
      <c r="L211" s="126"/>
      <c r="M211" s="128"/>
      <c r="N211" s="148" t="str">
        <f t="shared" ca="1" si="6"/>
        <v/>
      </c>
      <c r="O211" s="123" t="str">
        <f t="shared" si="5"/>
        <v/>
      </c>
      <c r="Q211" s="814"/>
      <c r="R211" s="801"/>
      <c r="S211" s="801"/>
      <c r="T211" s="801"/>
      <c r="U211" s="801"/>
      <c r="V211" s="801"/>
      <c r="W211" s="801"/>
      <c r="X211" s="801"/>
      <c r="Y211" s="801"/>
      <c r="Z211" s="801"/>
      <c r="AA211" s="801"/>
      <c r="AB211" s="801"/>
      <c r="AC211" s="804"/>
    </row>
    <row r="212" spans="1:34" ht="14.4" thickBot="1">
      <c r="A212" s="780"/>
      <c r="B212" s="781"/>
      <c r="C212" s="105"/>
      <c r="D212" s="26"/>
      <c r="E212" s="26"/>
      <c r="F212" s="27"/>
      <c r="G212" s="27"/>
      <c r="H212" s="27"/>
      <c r="I212" s="106"/>
      <c r="J212" s="104" t="b">
        <f>J207=K212</f>
        <v>0</v>
      </c>
      <c r="K212" s="28">
        <f>SUM(K207:K211)</f>
        <v>0</v>
      </c>
      <c r="L212" s="24"/>
      <c r="M212" s="129"/>
      <c r="N212" s="149" t="str">
        <f t="shared" ca="1" si="6"/>
        <v/>
      </c>
      <c r="O212" s="123" t="str">
        <f t="shared" si="5"/>
        <v/>
      </c>
      <c r="Q212" s="31"/>
      <c r="R212" s="32"/>
      <c r="S212" s="32"/>
      <c r="T212" s="32"/>
      <c r="U212" s="32"/>
      <c r="V212" s="32"/>
      <c r="W212" s="32"/>
      <c r="X212" s="32"/>
      <c r="Y212" s="32"/>
      <c r="Z212" s="32"/>
      <c r="AA212" s="32"/>
      <c r="AB212" s="32"/>
      <c r="AC212" s="195"/>
    </row>
    <row r="213" spans="1:34" ht="14.25" customHeight="1">
      <c r="A213" s="776" t="s">
        <v>137</v>
      </c>
      <c r="B213" s="777"/>
      <c r="C213" s="782">
        <f>ENERO!K278</f>
        <v>3695</v>
      </c>
      <c r="D213" s="785"/>
      <c r="E213" s="785"/>
      <c r="F213" s="785"/>
      <c r="G213" s="785"/>
      <c r="H213" s="785"/>
      <c r="I213" s="824">
        <f>AC213</f>
        <v>0</v>
      </c>
      <c r="J213" s="809">
        <f>+(C213+D213+F213+E213)-(G213+H213+I213)</f>
        <v>3695</v>
      </c>
      <c r="K213" s="17"/>
      <c r="L213" s="124"/>
      <c r="M213" s="132"/>
      <c r="N213" s="150" t="str">
        <f t="shared" ca="1" si="6"/>
        <v/>
      </c>
      <c r="O213" s="123" t="str">
        <f t="shared" ref="O213:O276" si="7">IF(M213=0,"","VENCIDO")</f>
        <v/>
      </c>
      <c r="Q213" s="812"/>
      <c r="R213" s="799"/>
      <c r="S213" s="799"/>
      <c r="T213" s="799"/>
      <c r="U213" s="799"/>
      <c r="V213" s="799"/>
      <c r="W213" s="799"/>
      <c r="X213" s="799"/>
      <c r="Y213" s="799"/>
      <c r="Z213" s="799"/>
      <c r="AA213" s="799"/>
      <c r="AB213" s="799"/>
      <c r="AC213" s="802">
        <f>SUM(Q213:AB217)</f>
        <v>0</v>
      </c>
      <c r="AE213" s="2">
        <f>IFERROR(AA211*100/(W211+AA211),0)</f>
        <v>0</v>
      </c>
      <c r="AH213" s="2">
        <f>+IF(AC213&lt;&gt;I213,1,0)</f>
        <v>0</v>
      </c>
    </row>
    <row r="214" spans="1:34" ht="14.25" customHeight="1">
      <c r="A214" s="778"/>
      <c r="B214" s="779"/>
      <c r="C214" s="783"/>
      <c r="D214" s="786"/>
      <c r="E214" s="786"/>
      <c r="F214" s="786"/>
      <c r="G214" s="786"/>
      <c r="H214" s="786"/>
      <c r="I214" s="825"/>
      <c r="J214" s="810"/>
      <c r="K214" s="18"/>
      <c r="L214" s="125"/>
      <c r="M214" s="132"/>
      <c r="N214" s="150" t="str">
        <f t="shared" ca="1" si="6"/>
        <v/>
      </c>
      <c r="O214" s="123" t="str">
        <f t="shared" si="7"/>
        <v/>
      </c>
      <c r="Q214" s="813"/>
      <c r="R214" s="800"/>
      <c r="S214" s="800"/>
      <c r="T214" s="800"/>
      <c r="U214" s="800"/>
      <c r="V214" s="800"/>
      <c r="W214" s="800"/>
      <c r="X214" s="800"/>
      <c r="Y214" s="800"/>
      <c r="Z214" s="800"/>
      <c r="AA214" s="800"/>
      <c r="AB214" s="800"/>
      <c r="AC214" s="803"/>
    </row>
    <row r="215" spans="1:34" ht="14.25" customHeight="1">
      <c r="A215" s="778"/>
      <c r="B215" s="779"/>
      <c r="C215" s="783"/>
      <c r="D215" s="786"/>
      <c r="E215" s="786"/>
      <c r="F215" s="786"/>
      <c r="G215" s="786"/>
      <c r="H215" s="786"/>
      <c r="I215" s="825"/>
      <c r="J215" s="810"/>
      <c r="K215" s="18"/>
      <c r="L215" s="125"/>
      <c r="M215" s="128"/>
      <c r="N215" s="148" t="str">
        <f t="shared" ca="1" si="6"/>
        <v/>
      </c>
      <c r="O215" s="123" t="str">
        <f t="shared" si="7"/>
        <v/>
      </c>
      <c r="Q215" s="813"/>
      <c r="R215" s="800"/>
      <c r="S215" s="800"/>
      <c r="T215" s="800"/>
      <c r="U215" s="800"/>
      <c r="V215" s="800"/>
      <c r="W215" s="800"/>
      <c r="X215" s="800"/>
      <c r="Y215" s="800"/>
      <c r="Z215" s="800"/>
      <c r="AA215" s="800"/>
      <c r="AB215" s="800"/>
      <c r="AC215" s="803"/>
    </row>
    <row r="216" spans="1:34" ht="14.25" customHeight="1">
      <c r="A216" s="778"/>
      <c r="B216" s="779"/>
      <c r="C216" s="783"/>
      <c r="D216" s="786"/>
      <c r="E216" s="786"/>
      <c r="F216" s="786"/>
      <c r="G216" s="786"/>
      <c r="H216" s="786"/>
      <c r="I216" s="825"/>
      <c r="J216" s="810"/>
      <c r="K216" s="18"/>
      <c r="L216" s="125"/>
      <c r="M216" s="128"/>
      <c r="N216" s="148" t="str">
        <f t="shared" ca="1" si="6"/>
        <v/>
      </c>
      <c r="O216" s="123" t="str">
        <f t="shared" si="7"/>
        <v/>
      </c>
      <c r="Q216" s="813"/>
      <c r="R216" s="800"/>
      <c r="S216" s="800"/>
      <c r="T216" s="800"/>
      <c r="U216" s="800"/>
      <c r="V216" s="800"/>
      <c r="W216" s="800"/>
      <c r="X216" s="800"/>
      <c r="Y216" s="800"/>
      <c r="Z216" s="800"/>
      <c r="AA216" s="800"/>
      <c r="AB216" s="800"/>
      <c r="AC216" s="803"/>
    </row>
    <row r="217" spans="1:34" ht="15" customHeight="1" thickBot="1">
      <c r="A217" s="778"/>
      <c r="B217" s="779"/>
      <c r="C217" s="784"/>
      <c r="D217" s="787"/>
      <c r="E217" s="787"/>
      <c r="F217" s="787"/>
      <c r="G217" s="787"/>
      <c r="H217" s="787"/>
      <c r="I217" s="826"/>
      <c r="J217" s="811"/>
      <c r="K217" s="19"/>
      <c r="L217" s="126"/>
      <c r="M217" s="128"/>
      <c r="N217" s="148" t="str">
        <f t="shared" ca="1" si="6"/>
        <v/>
      </c>
      <c r="O217" s="123" t="str">
        <f t="shared" si="7"/>
        <v/>
      </c>
      <c r="Q217" s="830"/>
      <c r="R217" s="829"/>
      <c r="S217" s="829"/>
      <c r="T217" s="829"/>
      <c r="U217" s="829"/>
      <c r="V217" s="829"/>
      <c r="W217" s="829"/>
      <c r="X217" s="829"/>
      <c r="Y217" s="829"/>
      <c r="Z217" s="829"/>
      <c r="AA217" s="829"/>
      <c r="AB217" s="829"/>
      <c r="AC217" s="804"/>
    </row>
    <row r="218" spans="1:34" ht="14.4" thickBot="1">
      <c r="A218" s="780"/>
      <c r="B218" s="781"/>
      <c r="C218" s="105"/>
      <c r="D218" s="26"/>
      <c r="E218" s="26"/>
      <c r="F218" s="27"/>
      <c r="G218" s="27"/>
      <c r="H218" s="27"/>
      <c r="I218" s="106"/>
      <c r="J218" s="104" t="b">
        <f>J213=K218</f>
        <v>0</v>
      </c>
      <c r="K218" s="28">
        <f>SUM(K213:K217)</f>
        <v>0</v>
      </c>
      <c r="L218" s="24"/>
      <c r="M218" s="129"/>
      <c r="N218" s="149" t="str">
        <f t="shared" ca="1" si="6"/>
        <v/>
      </c>
      <c r="O218" s="123" t="str">
        <f t="shared" si="7"/>
        <v/>
      </c>
      <c r="Q218" s="24"/>
      <c r="R218" s="25"/>
      <c r="S218" s="25"/>
      <c r="T218" s="25"/>
      <c r="U218" s="25"/>
      <c r="V218" s="25"/>
      <c r="W218" s="25"/>
      <c r="X218" s="25"/>
      <c r="Y218" s="25"/>
      <c r="Z218" s="25"/>
      <c r="AA218" s="25"/>
      <c r="AB218" s="25"/>
      <c r="AC218" s="194"/>
    </row>
    <row r="219" spans="1:34" ht="14.25" customHeight="1">
      <c r="A219" s="776" t="s">
        <v>138</v>
      </c>
      <c r="B219" s="777"/>
      <c r="C219" s="782">
        <f>ENERO!K290</f>
        <v>70</v>
      </c>
      <c r="D219" s="785"/>
      <c r="E219" s="785"/>
      <c r="F219" s="785"/>
      <c r="G219" s="785"/>
      <c r="H219" s="785"/>
      <c r="I219" s="824">
        <f>AC219</f>
        <v>0</v>
      </c>
      <c r="J219" s="809">
        <f>+(C219+D219+F219+E219)-(G219+H219+I219)</f>
        <v>70</v>
      </c>
      <c r="K219" s="17"/>
      <c r="L219" s="124"/>
      <c r="M219" s="128"/>
      <c r="N219" s="148" t="str">
        <f t="shared" ca="1" si="6"/>
        <v/>
      </c>
      <c r="O219" s="123" t="str">
        <f t="shared" si="7"/>
        <v/>
      </c>
      <c r="Q219" s="812"/>
      <c r="R219" s="799"/>
      <c r="S219" s="799"/>
      <c r="T219" s="799"/>
      <c r="U219" s="799"/>
      <c r="V219" s="799"/>
      <c r="W219" s="799"/>
      <c r="X219" s="799"/>
      <c r="Y219" s="799"/>
      <c r="Z219" s="799"/>
      <c r="AA219" s="799"/>
      <c r="AB219" s="799"/>
      <c r="AC219" s="802">
        <f>SUM(Q219:AB223)</f>
        <v>0</v>
      </c>
      <c r="AH219" s="2">
        <f>+IF(AC219&lt;&gt;I219,1,0)</f>
        <v>0</v>
      </c>
    </row>
    <row r="220" spans="1:34" ht="14.25" customHeight="1">
      <c r="A220" s="778"/>
      <c r="B220" s="779"/>
      <c r="C220" s="783"/>
      <c r="D220" s="786"/>
      <c r="E220" s="786"/>
      <c r="F220" s="786"/>
      <c r="G220" s="786"/>
      <c r="H220" s="786"/>
      <c r="I220" s="825"/>
      <c r="J220" s="810"/>
      <c r="K220" s="18"/>
      <c r="L220" s="125"/>
      <c r="M220" s="132"/>
      <c r="N220" s="150" t="str">
        <f t="shared" ca="1" si="6"/>
        <v/>
      </c>
      <c r="O220" s="123" t="str">
        <f t="shared" si="7"/>
        <v/>
      </c>
      <c r="Q220" s="813"/>
      <c r="R220" s="800"/>
      <c r="S220" s="800"/>
      <c r="T220" s="800"/>
      <c r="U220" s="800"/>
      <c r="V220" s="800"/>
      <c r="W220" s="800"/>
      <c r="X220" s="800"/>
      <c r="Y220" s="800"/>
      <c r="Z220" s="800"/>
      <c r="AA220" s="800"/>
      <c r="AB220" s="800"/>
      <c r="AC220" s="803"/>
    </row>
    <row r="221" spans="1:34" ht="14.25" customHeight="1">
      <c r="A221" s="778"/>
      <c r="B221" s="779"/>
      <c r="C221" s="783"/>
      <c r="D221" s="786"/>
      <c r="E221" s="786"/>
      <c r="F221" s="786"/>
      <c r="G221" s="786"/>
      <c r="H221" s="786"/>
      <c r="I221" s="825"/>
      <c r="J221" s="810"/>
      <c r="K221" s="18"/>
      <c r="L221" s="125"/>
      <c r="M221" s="128"/>
      <c r="N221" s="148" t="str">
        <f t="shared" ca="1" si="6"/>
        <v/>
      </c>
      <c r="O221" s="123" t="str">
        <f t="shared" si="7"/>
        <v/>
      </c>
      <c r="Q221" s="813"/>
      <c r="R221" s="800"/>
      <c r="S221" s="800"/>
      <c r="T221" s="800"/>
      <c r="U221" s="800"/>
      <c r="V221" s="800"/>
      <c r="W221" s="800"/>
      <c r="X221" s="800"/>
      <c r="Y221" s="800"/>
      <c r="Z221" s="800"/>
      <c r="AA221" s="800"/>
      <c r="AB221" s="800"/>
      <c r="AC221" s="803"/>
    </row>
    <row r="222" spans="1:34" ht="14.25" customHeight="1">
      <c r="A222" s="778"/>
      <c r="B222" s="779"/>
      <c r="C222" s="783"/>
      <c r="D222" s="786"/>
      <c r="E222" s="786"/>
      <c r="F222" s="786"/>
      <c r="G222" s="786"/>
      <c r="H222" s="786"/>
      <c r="I222" s="825"/>
      <c r="J222" s="810"/>
      <c r="K222" s="18"/>
      <c r="L222" s="125"/>
      <c r="M222" s="128"/>
      <c r="N222" s="148" t="str">
        <f t="shared" ca="1" si="6"/>
        <v/>
      </c>
      <c r="O222" s="123" t="str">
        <f t="shared" si="7"/>
        <v/>
      </c>
      <c r="Q222" s="813"/>
      <c r="R222" s="800"/>
      <c r="S222" s="800"/>
      <c r="T222" s="800"/>
      <c r="U222" s="800"/>
      <c r="V222" s="800"/>
      <c r="W222" s="800"/>
      <c r="X222" s="800"/>
      <c r="Y222" s="800"/>
      <c r="Z222" s="800"/>
      <c r="AA222" s="800"/>
      <c r="AB222" s="800"/>
      <c r="AC222" s="803"/>
    </row>
    <row r="223" spans="1:34" ht="15" customHeight="1" thickBot="1">
      <c r="A223" s="778"/>
      <c r="B223" s="779"/>
      <c r="C223" s="784"/>
      <c r="D223" s="787"/>
      <c r="E223" s="787"/>
      <c r="F223" s="787"/>
      <c r="G223" s="787"/>
      <c r="H223" s="787"/>
      <c r="I223" s="826"/>
      <c r="J223" s="811"/>
      <c r="K223" s="19"/>
      <c r="L223" s="126"/>
      <c r="M223" s="128"/>
      <c r="N223" s="148" t="str">
        <f t="shared" ca="1" si="6"/>
        <v/>
      </c>
      <c r="O223" s="123" t="str">
        <f t="shared" si="7"/>
        <v/>
      </c>
      <c r="Q223" s="830"/>
      <c r="R223" s="829"/>
      <c r="S223" s="829"/>
      <c r="T223" s="829"/>
      <c r="U223" s="829"/>
      <c r="V223" s="829"/>
      <c r="W223" s="829"/>
      <c r="X223" s="829"/>
      <c r="Y223" s="829"/>
      <c r="Z223" s="829"/>
      <c r="AA223" s="829"/>
      <c r="AB223" s="829"/>
      <c r="AC223" s="804"/>
    </row>
    <row r="224" spans="1:34" ht="14.4" thickBot="1">
      <c r="A224" s="780"/>
      <c r="B224" s="781"/>
      <c r="C224" s="105"/>
      <c r="D224" s="26"/>
      <c r="E224" s="26"/>
      <c r="F224" s="27"/>
      <c r="G224" s="27"/>
      <c r="H224" s="27"/>
      <c r="I224" s="106"/>
      <c r="J224" s="104" t="b">
        <f>J219=K224</f>
        <v>0</v>
      </c>
      <c r="K224" s="28">
        <f>SUM(K219:K223)</f>
        <v>0</v>
      </c>
      <c r="L224" s="24"/>
      <c r="M224" s="129"/>
      <c r="N224" s="149" t="str">
        <f t="shared" ca="1" si="6"/>
        <v/>
      </c>
      <c r="O224" s="123" t="str">
        <f t="shared" si="7"/>
        <v/>
      </c>
      <c r="Q224" s="24"/>
      <c r="R224" s="25"/>
      <c r="S224" s="25"/>
      <c r="T224" s="25"/>
      <c r="U224" s="25"/>
      <c r="V224" s="25"/>
      <c r="W224" s="25"/>
      <c r="X224" s="25"/>
      <c r="Y224" s="25"/>
      <c r="Z224" s="25"/>
      <c r="AA224" s="25"/>
      <c r="AB224" s="25"/>
      <c r="AC224" s="194"/>
    </row>
    <row r="225" spans="1:34" ht="14.25" customHeight="1">
      <c r="A225" s="776" t="s">
        <v>139</v>
      </c>
      <c r="B225" s="777"/>
      <c r="C225" s="821">
        <f>ENERO!K296</f>
        <v>0</v>
      </c>
      <c r="D225" s="815"/>
      <c r="E225" s="815"/>
      <c r="F225" s="815"/>
      <c r="G225" s="815"/>
      <c r="H225" s="815"/>
      <c r="I225" s="806">
        <f>AC225</f>
        <v>0</v>
      </c>
      <c r="J225" s="818">
        <f>+(C225+D225+F225+E225)-(G225+H225+I225)</f>
        <v>0</v>
      </c>
      <c r="K225" s="17"/>
      <c r="L225" s="124"/>
      <c r="M225" s="128"/>
      <c r="N225" s="148" t="str">
        <f t="shared" ca="1" si="6"/>
        <v/>
      </c>
      <c r="O225" s="123" t="str">
        <f t="shared" si="7"/>
        <v/>
      </c>
      <c r="Q225" s="836"/>
      <c r="R225" s="831"/>
      <c r="S225" s="831"/>
      <c r="T225" s="831"/>
      <c r="U225" s="831"/>
      <c r="V225" s="831"/>
      <c r="W225" s="831"/>
      <c r="X225" s="831"/>
      <c r="Y225" s="831"/>
      <c r="Z225" s="831"/>
      <c r="AA225" s="831"/>
      <c r="AB225" s="831"/>
      <c r="AC225" s="802">
        <f>SUM(Q225:AB229)</f>
        <v>0</v>
      </c>
      <c r="AH225" s="2">
        <f>+IF(AC225&lt;&gt;I225,1,0)</f>
        <v>0</v>
      </c>
    </row>
    <row r="226" spans="1:34" ht="14.25" customHeight="1">
      <c r="A226" s="778"/>
      <c r="B226" s="779"/>
      <c r="C226" s="822"/>
      <c r="D226" s="816"/>
      <c r="E226" s="816"/>
      <c r="F226" s="816"/>
      <c r="G226" s="816"/>
      <c r="H226" s="816"/>
      <c r="I226" s="807"/>
      <c r="J226" s="819"/>
      <c r="K226" s="18"/>
      <c r="L226" s="125"/>
      <c r="M226" s="128"/>
      <c r="N226" s="148" t="str">
        <f t="shared" ca="1" si="6"/>
        <v/>
      </c>
      <c r="O226" s="123" t="str">
        <f t="shared" si="7"/>
        <v/>
      </c>
      <c r="Q226" s="837"/>
      <c r="R226" s="832"/>
      <c r="S226" s="832"/>
      <c r="T226" s="832"/>
      <c r="U226" s="832"/>
      <c r="V226" s="832"/>
      <c r="W226" s="832"/>
      <c r="X226" s="832"/>
      <c r="Y226" s="832"/>
      <c r="Z226" s="832"/>
      <c r="AA226" s="832"/>
      <c r="AB226" s="832"/>
      <c r="AC226" s="803"/>
    </row>
    <row r="227" spans="1:34" ht="14.25" customHeight="1">
      <c r="A227" s="778"/>
      <c r="B227" s="779"/>
      <c r="C227" s="822"/>
      <c r="D227" s="816"/>
      <c r="E227" s="816"/>
      <c r="F227" s="816"/>
      <c r="G227" s="816"/>
      <c r="H227" s="816"/>
      <c r="I227" s="807"/>
      <c r="J227" s="819"/>
      <c r="K227" s="18"/>
      <c r="L227" s="125"/>
      <c r="M227" s="128"/>
      <c r="N227" s="148" t="str">
        <f t="shared" ca="1" si="6"/>
        <v/>
      </c>
      <c r="O227" s="123" t="str">
        <f t="shared" si="7"/>
        <v/>
      </c>
      <c r="Q227" s="837"/>
      <c r="R227" s="832"/>
      <c r="S227" s="832"/>
      <c r="T227" s="832"/>
      <c r="U227" s="832"/>
      <c r="V227" s="832"/>
      <c r="W227" s="832"/>
      <c r="X227" s="832"/>
      <c r="Y227" s="832"/>
      <c r="Z227" s="832"/>
      <c r="AA227" s="832"/>
      <c r="AB227" s="832"/>
      <c r="AC227" s="803"/>
    </row>
    <row r="228" spans="1:34" ht="14.25" customHeight="1">
      <c r="A228" s="778"/>
      <c r="B228" s="779"/>
      <c r="C228" s="822"/>
      <c r="D228" s="816"/>
      <c r="E228" s="816"/>
      <c r="F228" s="816"/>
      <c r="G228" s="816"/>
      <c r="H228" s="816"/>
      <c r="I228" s="807"/>
      <c r="J228" s="819"/>
      <c r="K228" s="18"/>
      <c r="L228" s="125"/>
      <c r="M228" s="128"/>
      <c r="N228" s="148" t="str">
        <f t="shared" ca="1" si="6"/>
        <v/>
      </c>
      <c r="O228" s="123" t="str">
        <f t="shared" si="7"/>
        <v/>
      </c>
      <c r="Q228" s="837"/>
      <c r="R228" s="832"/>
      <c r="S228" s="832"/>
      <c r="T228" s="832"/>
      <c r="U228" s="832"/>
      <c r="V228" s="832"/>
      <c r="W228" s="832"/>
      <c r="X228" s="832"/>
      <c r="Y228" s="832"/>
      <c r="Z228" s="832"/>
      <c r="AA228" s="832"/>
      <c r="AB228" s="832"/>
      <c r="AC228" s="803"/>
    </row>
    <row r="229" spans="1:34" ht="15" customHeight="1" thickBot="1">
      <c r="A229" s="778"/>
      <c r="B229" s="779"/>
      <c r="C229" s="823"/>
      <c r="D229" s="817"/>
      <c r="E229" s="817"/>
      <c r="F229" s="817"/>
      <c r="G229" s="817"/>
      <c r="H229" s="817"/>
      <c r="I229" s="808"/>
      <c r="J229" s="820"/>
      <c r="K229" s="19"/>
      <c r="L229" s="126"/>
      <c r="M229" s="128"/>
      <c r="N229" s="148" t="str">
        <f t="shared" ca="1" si="6"/>
        <v/>
      </c>
      <c r="O229" s="123" t="str">
        <f t="shared" si="7"/>
        <v/>
      </c>
      <c r="Q229" s="838"/>
      <c r="R229" s="833"/>
      <c r="S229" s="833"/>
      <c r="T229" s="833"/>
      <c r="U229" s="833"/>
      <c r="V229" s="833"/>
      <c r="W229" s="833"/>
      <c r="X229" s="833"/>
      <c r="Y229" s="833"/>
      <c r="Z229" s="833"/>
      <c r="AA229" s="833"/>
      <c r="AB229" s="833"/>
      <c r="AC229" s="804"/>
    </row>
    <row r="230" spans="1:34" ht="14.4" thickBot="1">
      <c r="A230" s="780"/>
      <c r="B230" s="781"/>
      <c r="C230" s="105"/>
      <c r="D230" s="26"/>
      <c r="E230" s="26"/>
      <c r="F230" s="27"/>
      <c r="G230" s="27"/>
      <c r="H230" s="27"/>
      <c r="I230" s="106"/>
      <c r="J230" s="104" t="b">
        <f>J225=K230</f>
        <v>1</v>
      </c>
      <c r="K230" s="28">
        <f>SUM(K225:K229)</f>
        <v>0</v>
      </c>
      <c r="L230" s="24"/>
      <c r="M230" s="133"/>
      <c r="N230" s="151" t="str">
        <f ca="1">IFERROR(IF(DATEDIF(TODAY(),M230,"M")&lt;=6,"ROJO",IF(DATEDIF(TODAY(),M230,"M")&gt;=12,"VERDE",IF(AND(DATEDIF(TODAY(),M230,"M")&gt;6,DATEDIF(TODAY(),M230,"M")&lt;=11),"AMARILLO",IF(M230&lt;TODAY(),"VENCIDO",0)))),O230)</f>
        <v/>
      </c>
      <c r="O230" s="123" t="str">
        <f t="shared" si="7"/>
        <v/>
      </c>
      <c r="Q230" s="24"/>
      <c r="R230" s="25"/>
      <c r="S230" s="25"/>
      <c r="T230" s="25"/>
      <c r="U230" s="25"/>
      <c r="V230" s="25"/>
      <c r="W230" s="25"/>
      <c r="X230" s="25"/>
      <c r="Y230" s="25"/>
      <c r="Z230" s="25"/>
      <c r="AA230" s="25"/>
      <c r="AB230" s="25"/>
      <c r="AC230" s="194"/>
    </row>
    <row r="231" spans="1:34" ht="32.25" customHeight="1" thickBot="1">
      <c r="A231" s="834" t="s">
        <v>140</v>
      </c>
      <c r="B231" s="835"/>
      <c r="C231" s="101"/>
      <c r="D231" s="33"/>
      <c r="E231" s="33"/>
      <c r="F231" s="33"/>
      <c r="G231" s="33"/>
      <c r="H231" s="33"/>
      <c r="I231" s="109"/>
      <c r="J231" s="109"/>
      <c r="K231" s="34"/>
      <c r="L231" s="34"/>
      <c r="M231" s="134"/>
      <c r="N231" s="143"/>
      <c r="O231" s="119" t="str">
        <f t="shared" si="7"/>
        <v/>
      </c>
      <c r="Q231" s="24"/>
      <c r="R231" s="25"/>
      <c r="S231" s="25"/>
      <c r="T231" s="25"/>
      <c r="U231" s="25"/>
      <c r="V231" s="25"/>
      <c r="W231" s="25"/>
      <c r="X231" s="25"/>
      <c r="Y231" s="25"/>
      <c r="Z231" s="25"/>
      <c r="AA231" s="25"/>
      <c r="AB231" s="25"/>
      <c r="AC231" s="194"/>
    </row>
    <row r="232" spans="1:34" ht="14.25" customHeight="1">
      <c r="A232" s="776" t="s">
        <v>141</v>
      </c>
      <c r="B232" s="777"/>
      <c r="C232" s="782">
        <f>ENERO!K303</f>
        <v>14960</v>
      </c>
      <c r="D232" s="785"/>
      <c r="E232" s="785"/>
      <c r="F232" s="785"/>
      <c r="G232" s="785"/>
      <c r="H232" s="785"/>
      <c r="I232" s="824">
        <f>+AC232</f>
        <v>0</v>
      </c>
      <c r="J232" s="809">
        <f>+(C240+D240+F240+E240)-(G240+H240+I240)</f>
        <v>12020</v>
      </c>
      <c r="K232" s="17">
        <v>2000</v>
      </c>
      <c r="L232" s="35">
        <v>90265</v>
      </c>
      <c r="M232" s="135">
        <v>45535</v>
      </c>
      <c r="N232" s="148" t="str">
        <f t="shared" ref="N232:N287" ca="1" si="8">IFERROR(IF(DATEDIF(TODAY(),M232,"M")&lt;=6,"ROJO",IF(DATEDIF(TODAY(),M232,"M")&gt;=12,"VERDE",IF(AND(DATEDIF(TODAY(),M232,"M")&gt;6,DATEDIF(TODAY(),M232,"M")&lt;=11),"AMARILLO",IF(M232&lt;TODAY(),"VENCIDO",0)))),O232)</f>
        <v>VENCIDO</v>
      </c>
      <c r="O232" s="116" t="str">
        <f t="shared" si="7"/>
        <v>VENCIDO</v>
      </c>
      <c r="Q232" s="812"/>
      <c r="R232" s="799"/>
      <c r="S232" s="799"/>
      <c r="T232" s="799"/>
      <c r="U232" s="799"/>
      <c r="V232" s="799"/>
      <c r="W232" s="799"/>
      <c r="X232" s="799"/>
      <c r="Y232" s="799"/>
      <c r="Z232" s="799"/>
      <c r="AA232" s="799"/>
      <c r="AB232" s="799"/>
      <c r="AC232" s="802">
        <f>SUM(Q232:AB238)</f>
        <v>0</v>
      </c>
      <c r="AH232" s="2">
        <f>+IF(AC232&lt;&gt;I232,1,0)</f>
        <v>0</v>
      </c>
    </row>
    <row r="233" spans="1:34" ht="14.25" customHeight="1">
      <c r="A233" s="778"/>
      <c r="B233" s="779"/>
      <c r="C233" s="783"/>
      <c r="D233" s="786"/>
      <c r="E233" s="786"/>
      <c r="F233" s="786"/>
      <c r="G233" s="786"/>
      <c r="H233" s="786"/>
      <c r="I233" s="825"/>
      <c r="J233" s="810"/>
      <c r="K233" s="18">
        <v>4000</v>
      </c>
      <c r="L233" s="36">
        <v>200023</v>
      </c>
      <c r="M233" s="136">
        <v>45747</v>
      </c>
      <c r="N233" s="148" t="str">
        <f t="shared" ca="1" si="8"/>
        <v>VENCIDO</v>
      </c>
      <c r="O233" s="116" t="str">
        <f t="shared" si="7"/>
        <v>VENCIDO</v>
      </c>
      <c r="Q233" s="813"/>
      <c r="R233" s="800"/>
      <c r="S233" s="800"/>
      <c r="T233" s="800"/>
      <c r="U233" s="800"/>
      <c r="V233" s="800"/>
      <c r="W233" s="800"/>
      <c r="X233" s="800"/>
      <c r="Y233" s="800"/>
      <c r="Z233" s="800"/>
      <c r="AA233" s="800"/>
      <c r="AB233" s="800"/>
      <c r="AC233" s="803"/>
    </row>
    <row r="234" spans="1:34" ht="14.25" customHeight="1">
      <c r="A234" s="778"/>
      <c r="B234" s="779"/>
      <c r="C234" s="783"/>
      <c r="D234" s="786"/>
      <c r="E234" s="786"/>
      <c r="F234" s="786"/>
      <c r="G234" s="786"/>
      <c r="H234" s="786"/>
      <c r="I234" s="825"/>
      <c r="J234" s="810"/>
      <c r="K234" s="18">
        <v>17540</v>
      </c>
      <c r="L234" s="36">
        <v>200024</v>
      </c>
      <c r="M234" s="136">
        <v>45747</v>
      </c>
      <c r="N234" s="148" t="str">
        <f t="shared" ca="1" si="8"/>
        <v>VENCIDO</v>
      </c>
      <c r="O234" s="116" t="str">
        <f t="shared" si="7"/>
        <v>VENCIDO</v>
      </c>
      <c r="Q234" s="813"/>
      <c r="R234" s="800"/>
      <c r="S234" s="800"/>
      <c r="T234" s="800"/>
      <c r="U234" s="800"/>
      <c r="V234" s="800"/>
      <c r="W234" s="800"/>
      <c r="X234" s="800"/>
      <c r="Y234" s="800"/>
      <c r="Z234" s="800"/>
      <c r="AA234" s="800"/>
      <c r="AB234" s="800"/>
      <c r="AC234" s="803"/>
    </row>
    <row r="235" spans="1:34" ht="14.25" customHeight="1">
      <c r="A235" s="778"/>
      <c r="B235" s="779"/>
      <c r="C235" s="783"/>
      <c r="D235" s="786"/>
      <c r="E235" s="786"/>
      <c r="F235" s="786"/>
      <c r="G235" s="786"/>
      <c r="H235" s="786"/>
      <c r="I235" s="825"/>
      <c r="J235" s="810"/>
      <c r="K235" s="18">
        <v>6000</v>
      </c>
      <c r="L235" s="36">
        <v>200035</v>
      </c>
      <c r="M235" s="136">
        <v>45808</v>
      </c>
      <c r="N235" s="148" t="str">
        <f t="shared" ca="1" si="8"/>
        <v>VENCIDO</v>
      </c>
      <c r="O235" s="116" t="str">
        <f t="shared" si="7"/>
        <v>VENCIDO</v>
      </c>
      <c r="Q235" s="813"/>
      <c r="R235" s="800"/>
      <c r="S235" s="800"/>
      <c r="T235" s="800"/>
      <c r="U235" s="800"/>
      <c r="V235" s="800"/>
      <c r="W235" s="800"/>
      <c r="X235" s="800"/>
      <c r="Y235" s="800"/>
      <c r="Z235" s="800"/>
      <c r="AA235" s="800"/>
      <c r="AB235" s="800"/>
      <c r="AC235" s="803"/>
    </row>
    <row r="236" spans="1:34" ht="14.25" customHeight="1">
      <c r="A236" s="778"/>
      <c r="B236" s="779"/>
      <c r="C236" s="783"/>
      <c r="D236" s="786"/>
      <c r="E236" s="786"/>
      <c r="F236" s="786"/>
      <c r="G236" s="786"/>
      <c r="H236" s="786"/>
      <c r="I236" s="825"/>
      <c r="J236" s="810"/>
      <c r="K236" s="18">
        <v>3000</v>
      </c>
      <c r="L236" s="36">
        <v>200035</v>
      </c>
      <c r="M236" s="136">
        <v>45808</v>
      </c>
      <c r="N236" s="148" t="str">
        <f t="shared" ca="1" si="8"/>
        <v>VENCIDO</v>
      </c>
      <c r="O236" s="116" t="str">
        <f t="shared" si="7"/>
        <v>VENCIDO</v>
      </c>
      <c r="Q236" s="813"/>
      <c r="R236" s="800"/>
      <c r="S236" s="800"/>
      <c r="T236" s="800"/>
      <c r="U236" s="800"/>
      <c r="V236" s="800"/>
      <c r="W236" s="800"/>
      <c r="X236" s="800"/>
      <c r="Y236" s="800"/>
      <c r="Z236" s="800"/>
      <c r="AA236" s="800"/>
      <c r="AB236" s="800"/>
      <c r="AC236" s="803"/>
    </row>
    <row r="237" spans="1:34" ht="14.25" customHeight="1">
      <c r="A237" s="778"/>
      <c r="B237" s="779"/>
      <c r="C237" s="783"/>
      <c r="D237" s="786"/>
      <c r="E237" s="786"/>
      <c r="F237" s="786"/>
      <c r="G237" s="786"/>
      <c r="H237" s="786"/>
      <c r="I237" s="825"/>
      <c r="J237" s="810"/>
      <c r="K237" s="18"/>
      <c r="L237" s="18"/>
      <c r="M237" s="136"/>
      <c r="N237" s="148" t="str">
        <f t="shared" ca="1" si="8"/>
        <v/>
      </c>
      <c r="O237" s="116" t="str">
        <f t="shared" si="7"/>
        <v/>
      </c>
      <c r="Q237" s="813"/>
      <c r="R237" s="800"/>
      <c r="S237" s="800"/>
      <c r="T237" s="800"/>
      <c r="U237" s="800"/>
      <c r="V237" s="800"/>
      <c r="W237" s="800"/>
      <c r="X237" s="800"/>
      <c r="Y237" s="800"/>
      <c r="Z237" s="800"/>
      <c r="AA237" s="800"/>
      <c r="AB237" s="800"/>
      <c r="AC237" s="803"/>
    </row>
    <row r="238" spans="1:34" ht="15" customHeight="1" thickBot="1">
      <c r="A238" s="778"/>
      <c r="B238" s="779"/>
      <c r="C238" s="784"/>
      <c r="D238" s="787"/>
      <c r="E238" s="787"/>
      <c r="F238" s="787"/>
      <c r="G238" s="787"/>
      <c r="H238" s="787"/>
      <c r="I238" s="826"/>
      <c r="J238" s="811"/>
      <c r="K238" s="19"/>
      <c r="L238" s="19"/>
      <c r="M238" s="137"/>
      <c r="N238" s="148" t="str">
        <f t="shared" ca="1" si="8"/>
        <v/>
      </c>
      <c r="O238" s="116" t="str">
        <f t="shared" si="7"/>
        <v/>
      </c>
      <c r="Q238" s="814"/>
      <c r="R238" s="801"/>
      <c r="S238" s="801"/>
      <c r="T238" s="801"/>
      <c r="U238" s="801"/>
      <c r="V238" s="801"/>
      <c r="W238" s="801"/>
      <c r="X238" s="801"/>
      <c r="Y238" s="801"/>
      <c r="Z238" s="801"/>
      <c r="AA238" s="801"/>
      <c r="AB238" s="801"/>
      <c r="AC238" s="804"/>
    </row>
    <row r="239" spans="1:34" ht="14.4" thickBot="1">
      <c r="A239" s="780"/>
      <c r="B239" s="781"/>
      <c r="C239" s="105"/>
      <c r="D239" s="26"/>
      <c r="E239" s="26"/>
      <c r="F239" s="27"/>
      <c r="G239" s="27"/>
      <c r="H239" s="27"/>
      <c r="I239" s="106"/>
      <c r="J239" s="104" t="b">
        <f>J232=K239</f>
        <v>0</v>
      </c>
      <c r="K239" s="28">
        <f>SUM(K232:K238)</f>
        <v>32540</v>
      </c>
      <c r="L239" s="24"/>
      <c r="M239" s="138"/>
      <c r="N239" s="149" t="str">
        <f t="shared" ca="1" si="8"/>
        <v/>
      </c>
      <c r="O239" s="117" t="str">
        <f t="shared" si="7"/>
        <v/>
      </c>
      <c r="Q239" s="24"/>
      <c r="R239" s="25"/>
      <c r="S239" s="25"/>
      <c r="T239" s="25"/>
      <c r="U239" s="25"/>
      <c r="V239" s="25"/>
      <c r="W239" s="25"/>
      <c r="X239" s="25"/>
      <c r="Y239" s="25"/>
      <c r="Z239" s="25"/>
      <c r="AA239" s="25"/>
      <c r="AB239" s="25"/>
      <c r="AC239" s="194"/>
    </row>
    <row r="240" spans="1:34" ht="14.25" customHeight="1">
      <c r="A240" s="776" t="s">
        <v>142</v>
      </c>
      <c r="B240" s="777"/>
      <c r="C240" s="782">
        <f>ENERO!K317</f>
        <v>12020</v>
      </c>
      <c r="D240" s="785"/>
      <c r="E240" s="785"/>
      <c r="F240" s="785"/>
      <c r="G240" s="785"/>
      <c r="H240" s="785"/>
      <c r="I240" s="824">
        <f>AC240</f>
        <v>0</v>
      </c>
      <c r="J240" s="809">
        <f>+(C240+D240+F240+E240)-(G240+H240+I240)</f>
        <v>12020</v>
      </c>
      <c r="K240" s="17"/>
      <c r="L240" s="35"/>
      <c r="M240" s="135"/>
      <c r="N240" s="148" t="str">
        <f t="shared" ca="1" si="8"/>
        <v/>
      </c>
      <c r="O240" s="116" t="str">
        <f t="shared" si="7"/>
        <v/>
      </c>
      <c r="Q240" s="812"/>
      <c r="R240" s="799"/>
      <c r="S240" s="799"/>
      <c r="T240" s="799"/>
      <c r="U240" s="799"/>
      <c r="V240" s="799"/>
      <c r="W240" s="799"/>
      <c r="X240" s="799"/>
      <c r="Y240" s="799"/>
      <c r="Z240" s="799"/>
      <c r="AA240" s="799"/>
      <c r="AB240" s="799"/>
      <c r="AC240" s="802">
        <f>SUM(Q240:AB244)</f>
        <v>0</v>
      </c>
      <c r="AH240" s="2">
        <f>+IF(AC240&lt;&gt;I240,1,0)</f>
        <v>0</v>
      </c>
    </row>
    <row r="241" spans="1:34" ht="14.25" customHeight="1">
      <c r="A241" s="778"/>
      <c r="B241" s="779"/>
      <c r="C241" s="783"/>
      <c r="D241" s="786"/>
      <c r="E241" s="786"/>
      <c r="F241" s="786"/>
      <c r="G241" s="786"/>
      <c r="H241" s="786"/>
      <c r="I241" s="825"/>
      <c r="J241" s="810"/>
      <c r="K241" s="18"/>
      <c r="L241" s="18"/>
      <c r="M241" s="136"/>
      <c r="N241" s="148" t="str">
        <f t="shared" ca="1" si="8"/>
        <v/>
      </c>
      <c r="O241" s="116" t="str">
        <f t="shared" si="7"/>
        <v/>
      </c>
      <c r="Q241" s="813"/>
      <c r="R241" s="800"/>
      <c r="S241" s="800"/>
      <c r="T241" s="800"/>
      <c r="U241" s="800"/>
      <c r="V241" s="800"/>
      <c r="W241" s="800"/>
      <c r="X241" s="800"/>
      <c r="Y241" s="800"/>
      <c r="Z241" s="800"/>
      <c r="AA241" s="800"/>
      <c r="AB241" s="800"/>
      <c r="AC241" s="803"/>
    </row>
    <row r="242" spans="1:34" ht="14.25" customHeight="1">
      <c r="A242" s="778"/>
      <c r="B242" s="779"/>
      <c r="C242" s="783"/>
      <c r="D242" s="786"/>
      <c r="E242" s="786"/>
      <c r="F242" s="786"/>
      <c r="G242" s="786"/>
      <c r="H242" s="786"/>
      <c r="I242" s="825"/>
      <c r="J242" s="810"/>
      <c r="K242" s="18"/>
      <c r="L242" s="18"/>
      <c r="M242" s="136"/>
      <c r="N242" s="148" t="str">
        <f t="shared" ca="1" si="8"/>
        <v/>
      </c>
      <c r="O242" s="116" t="str">
        <f t="shared" si="7"/>
        <v/>
      </c>
      <c r="Q242" s="813"/>
      <c r="R242" s="800"/>
      <c r="S242" s="800"/>
      <c r="T242" s="800"/>
      <c r="U242" s="800"/>
      <c r="V242" s="800"/>
      <c r="W242" s="800"/>
      <c r="X242" s="800"/>
      <c r="Y242" s="800"/>
      <c r="Z242" s="800"/>
      <c r="AA242" s="800"/>
      <c r="AB242" s="800"/>
      <c r="AC242" s="803"/>
    </row>
    <row r="243" spans="1:34" ht="14.25" customHeight="1">
      <c r="A243" s="778"/>
      <c r="B243" s="779"/>
      <c r="C243" s="783"/>
      <c r="D243" s="786"/>
      <c r="E243" s="786"/>
      <c r="F243" s="786"/>
      <c r="G243" s="786"/>
      <c r="H243" s="786"/>
      <c r="I243" s="825"/>
      <c r="J243" s="810"/>
      <c r="K243" s="18"/>
      <c r="L243" s="18"/>
      <c r="M243" s="136"/>
      <c r="N243" s="148" t="str">
        <f t="shared" ca="1" si="8"/>
        <v/>
      </c>
      <c r="O243" s="116" t="str">
        <f t="shared" si="7"/>
        <v/>
      </c>
      <c r="Q243" s="813"/>
      <c r="R243" s="800"/>
      <c r="S243" s="800"/>
      <c r="T243" s="800"/>
      <c r="U243" s="800"/>
      <c r="V243" s="800"/>
      <c r="W243" s="800"/>
      <c r="X243" s="800"/>
      <c r="Y243" s="800"/>
      <c r="Z243" s="800"/>
      <c r="AA243" s="800"/>
      <c r="AB243" s="800"/>
      <c r="AC243" s="803"/>
    </row>
    <row r="244" spans="1:34" ht="15" customHeight="1" thickBot="1">
      <c r="A244" s="778"/>
      <c r="B244" s="779"/>
      <c r="C244" s="784"/>
      <c r="D244" s="787"/>
      <c r="E244" s="787"/>
      <c r="F244" s="787"/>
      <c r="G244" s="787"/>
      <c r="H244" s="787"/>
      <c r="I244" s="826"/>
      <c r="J244" s="811"/>
      <c r="K244" s="19"/>
      <c r="L244" s="19"/>
      <c r="M244" s="137"/>
      <c r="N244" s="148" t="str">
        <f t="shared" ca="1" si="8"/>
        <v/>
      </c>
      <c r="O244" s="116" t="str">
        <f t="shared" si="7"/>
        <v/>
      </c>
      <c r="Q244" s="814"/>
      <c r="R244" s="801"/>
      <c r="S244" s="801"/>
      <c r="T244" s="801"/>
      <c r="U244" s="801"/>
      <c r="V244" s="801"/>
      <c r="W244" s="801"/>
      <c r="X244" s="801"/>
      <c r="Y244" s="801"/>
      <c r="Z244" s="801"/>
      <c r="AA244" s="801"/>
      <c r="AB244" s="801"/>
      <c r="AC244" s="804"/>
    </row>
    <row r="245" spans="1:34" ht="14.4" thickBot="1">
      <c r="A245" s="780"/>
      <c r="B245" s="781"/>
      <c r="C245" s="105"/>
      <c r="D245" s="26"/>
      <c r="E245" s="26"/>
      <c r="F245" s="27"/>
      <c r="G245" s="27"/>
      <c r="H245" s="27"/>
      <c r="I245" s="106"/>
      <c r="J245" s="104" t="b">
        <f>J240=K245</f>
        <v>0</v>
      </c>
      <c r="K245" s="28">
        <f>SUM(K240:K244)</f>
        <v>0</v>
      </c>
      <c r="L245" s="24"/>
      <c r="M245" s="138"/>
      <c r="N245" s="149" t="str">
        <f t="shared" ca="1" si="8"/>
        <v/>
      </c>
      <c r="O245" s="117" t="str">
        <f t="shared" si="7"/>
        <v/>
      </c>
      <c r="Q245" s="31"/>
      <c r="R245" s="32"/>
      <c r="S245" s="32"/>
      <c r="T245" s="32"/>
      <c r="U245" s="32"/>
      <c r="V245" s="32"/>
      <c r="W245" s="32"/>
      <c r="X245" s="32"/>
      <c r="Y245" s="32"/>
      <c r="Z245" s="32"/>
      <c r="AA245" s="32"/>
      <c r="AB245" s="32"/>
      <c r="AC245" s="195"/>
    </row>
    <row r="246" spans="1:34" ht="14.25" customHeight="1">
      <c r="A246" s="776" t="s">
        <v>143</v>
      </c>
      <c r="B246" s="777"/>
      <c r="C246" s="782">
        <f>ENERO!K331</f>
        <v>0</v>
      </c>
      <c r="D246" s="785"/>
      <c r="E246" s="785"/>
      <c r="F246" s="785"/>
      <c r="G246" s="785"/>
      <c r="H246" s="785"/>
      <c r="I246" s="824">
        <f>AC246</f>
        <v>0</v>
      </c>
      <c r="J246" s="809">
        <f>+(C246+D246+F246+E246)-(G246+H246+I246)</f>
        <v>0</v>
      </c>
      <c r="K246" s="17">
        <v>25060</v>
      </c>
      <c r="L246" s="35">
        <v>210008</v>
      </c>
      <c r="M246" s="135">
        <v>46053</v>
      </c>
      <c r="N246" s="148" t="str">
        <f t="shared" ca="1" si="8"/>
        <v>VENCIDO</v>
      </c>
      <c r="O246" s="116" t="str">
        <f t="shared" si="7"/>
        <v>VENCIDO</v>
      </c>
      <c r="Q246" s="812"/>
      <c r="R246" s="799"/>
      <c r="S246" s="799"/>
      <c r="T246" s="799"/>
      <c r="U246" s="799"/>
      <c r="V246" s="799"/>
      <c r="W246" s="799"/>
      <c r="X246" s="799"/>
      <c r="Y246" s="799"/>
      <c r="Z246" s="799"/>
      <c r="AA246" s="799"/>
      <c r="AB246" s="799"/>
      <c r="AC246" s="802">
        <f>SUM(Q246:AB250)</f>
        <v>0</v>
      </c>
      <c r="AH246" s="2">
        <f>+IF(AC246&lt;&gt;I246,1,0)</f>
        <v>0</v>
      </c>
    </row>
    <row r="247" spans="1:34" ht="14.25" customHeight="1">
      <c r="A247" s="778"/>
      <c r="B247" s="779"/>
      <c r="C247" s="783"/>
      <c r="D247" s="786"/>
      <c r="E247" s="786"/>
      <c r="F247" s="786"/>
      <c r="G247" s="786"/>
      <c r="H247" s="786"/>
      <c r="I247" s="825"/>
      <c r="J247" s="810"/>
      <c r="K247" s="18"/>
      <c r="L247" s="18"/>
      <c r="M247" s="136"/>
      <c r="N247" s="148" t="str">
        <f t="shared" ca="1" si="8"/>
        <v/>
      </c>
      <c r="O247" s="116" t="str">
        <f t="shared" si="7"/>
        <v/>
      </c>
      <c r="Q247" s="813"/>
      <c r="R247" s="800"/>
      <c r="S247" s="800"/>
      <c r="T247" s="800"/>
      <c r="U247" s="800"/>
      <c r="V247" s="800"/>
      <c r="W247" s="800"/>
      <c r="X247" s="800"/>
      <c r="Y247" s="800"/>
      <c r="Z247" s="800"/>
      <c r="AA247" s="800"/>
      <c r="AB247" s="800"/>
      <c r="AC247" s="803"/>
    </row>
    <row r="248" spans="1:34" ht="14.25" customHeight="1">
      <c r="A248" s="778"/>
      <c r="B248" s="779"/>
      <c r="C248" s="783"/>
      <c r="D248" s="786"/>
      <c r="E248" s="786"/>
      <c r="F248" s="786"/>
      <c r="G248" s="786"/>
      <c r="H248" s="786"/>
      <c r="I248" s="825"/>
      <c r="J248" s="810"/>
      <c r="K248" s="18"/>
      <c r="L248" s="18"/>
      <c r="M248" s="136"/>
      <c r="N248" s="148" t="str">
        <f t="shared" ca="1" si="8"/>
        <v/>
      </c>
      <c r="O248" s="116" t="str">
        <f t="shared" si="7"/>
        <v/>
      </c>
      <c r="Q248" s="813"/>
      <c r="R248" s="800"/>
      <c r="S248" s="800"/>
      <c r="T248" s="800"/>
      <c r="U248" s="800"/>
      <c r="V248" s="800"/>
      <c r="W248" s="800"/>
      <c r="X248" s="800"/>
      <c r="Y248" s="800"/>
      <c r="Z248" s="800"/>
      <c r="AA248" s="800"/>
      <c r="AB248" s="800"/>
      <c r="AC248" s="803"/>
    </row>
    <row r="249" spans="1:34" ht="14.25" customHeight="1">
      <c r="A249" s="778"/>
      <c r="B249" s="779"/>
      <c r="C249" s="783"/>
      <c r="D249" s="786"/>
      <c r="E249" s="786"/>
      <c r="F249" s="786"/>
      <c r="G249" s="786"/>
      <c r="H249" s="786"/>
      <c r="I249" s="825"/>
      <c r="J249" s="810"/>
      <c r="K249" s="18"/>
      <c r="L249" s="18"/>
      <c r="M249" s="136"/>
      <c r="N249" s="148" t="str">
        <f t="shared" ca="1" si="8"/>
        <v/>
      </c>
      <c r="O249" s="116" t="str">
        <f t="shared" si="7"/>
        <v/>
      </c>
      <c r="Q249" s="813"/>
      <c r="R249" s="800"/>
      <c r="S249" s="800"/>
      <c r="T249" s="800"/>
      <c r="U249" s="800"/>
      <c r="V249" s="800"/>
      <c r="W249" s="800"/>
      <c r="X249" s="800"/>
      <c r="Y249" s="800"/>
      <c r="Z249" s="800"/>
      <c r="AA249" s="800"/>
      <c r="AB249" s="800"/>
      <c r="AC249" s="803"/>
    </row>
    <row r="250" spans="1:34" ht="15" customHeight="1" thickBot="1">
      <c r="A250" s="778"/>
      <c r="B250" s="779"/>
      <c r="C250" s="784"/>
      <c r="D250" s="787"/>
      <c r="E250" s="787"/>
      <c r="F250" s="787"/>
      <c r="G250" s="787"/>
      <c r="H250" s="787"/>
      <c r="I250" s="826"/>
      <c r="J250" s="811"/>
      <c r="K250" s="19"/>
      <c r="L250" s="19"/>
      <c r="M250" s="137"/>
      <c r="N250" s="148" t="str">
        <f t="shared" ca="1" si="8"/>
        <v/>
      </c>
      <c r="O250" s="116" t="str">
        <f t="shared" si="7"/>
        <v/>
      </c>
      <c r="Q250" s="814"/>
      <c r="R250" s="801"/>
      <c r="S250" s="801"/>
      <c r="T250" s="801"/>
      <c r="U250" s="801"/>
      <c r="V250" s="801"/>
      <c r="W250" s="801"/>
      <c r="X250" s="801"/>
      <c r="Y250" s="801"/>
      <c r="Z250" s="801"/>
      <c r="AA250" s="801"/>
      <c r="AB250" s="801"/>
      <c r="AC250" s="804"/>
    </row>
    <row r="251" spans="1:34" ht="14.4" thickBot="1">
      <c r="A251" s="780"/>
      <c r="B251" s="781"/>
      <c r="C251" s="105"/>
      <c r="D251" s="26"/>
      <c r="E251" s="26"/>
      <c r="F251" s="27"/>
      <c r="G251" s="27"/>
      <c r="H251" s="27"/>
      <c r="I251" s="106"/>
      <c r="J251" s="104" t="b">
        <f>J246=K251</f>
        <v>0</v>
      </c>
      <c r="K251" s="28">
        <f>SUM(K246:K250)</f>
        <v>25060</v>
      </c>
      <c r="L251" s="24"/>
      <c r="M251" s="138"/>
      <c r="N251" s="149" t="str">
        <f t="shared" ca="1" si="8"/>
        <v/>
      </c>
      <c r="O251" s="117" t="str">
        <f t="shared" si="7"/>
        <v/>
      </c>
      <c r="Q251" s="37"/>
      <c r="R251" s="38"/>
      <c r="S251" s="38"/>
      <c r="T251" s="38"/>
      <c r="U251" s="38"/>
      <c r="V251" s="38"/>
      <c r="W251" s="38"/>
      <c r="X251" s="38"/>
      <c r="Y251" s="38"/>
      <c r="Z251" s="38"/>
      <c r="AA251" s="38"/>
      <c r="AB251" s="38"/>
      <c r="AC251" s="196"/>
    </row>
    <row r="252" spans="1:34" ht="14.25" customHeight="1">
      <c r="A252" s="845" t="s">
        <v>144</v>
      </c>
      <c r="B252" s="777"/>
      <c r="C252" s="782">
        <f>ENERO!K338</f>
        <v>11820</v>
      </c>
      <c r="D252" s="785"/>
      <c r="E252" s="785"/>
      <c r="F252" s="785"/>
      <c r="G252" s="785"/>
      <c r="H252" s="785"/>
      <c r="I252" s="824">
        <f>AC252</f>
        <v>0</v>
      </c>
      <c r="J252" s="809">
        <f>+(C252+D252+F252+E252)-(G252+H252+I252)</f>
        <v>11820</v>
      </c>
      <c r="K252" s="18"/>
      <c r="L252" s="17"/>
      <c r="M252" s="135"/>
      <c r="N252" s="148" t="str">
        <f t="shared" ca="1" si="8"/>
        <v/>
      </c>
      <c r="O252" s="116" t="str">
        <f t="shared" si="7"/>
        <v/>
      </c>
      <c r="Q252" s="812"/>
      <c r="R252" s="799"/>
      <c r="S252" s="799"/>
      <c r="T252" s="799"/>
      <c r="U252" s="799"/>
      <c r="V252" s="799"/>
      <c r="W252" s="799"/>
      <c r="X252" s="799"/>
      <c r="Y252" s="799"/>
      <c r="Z252" s="799"/>
      <c r="AA252" s="799"/>
      <c r="AB252" s="799"/>
      <c r="AC252" s="802">
        <f>SUM(Q252:AB256)</f>
        <v>0</v>
      </c>
      <c r="AH252" s="2">
        <f>+IF(AC252&lt;&gt;I252,1,0)</f>
        <v>0</v>
      </c>
    </row>
    <row r="253" spans="1:34" ht="14.25" customHeight="1">
      <c r="A253" s="846"/>
      <c r="B253" s="779"/>
      <c r="C253" s="783"/>
      <c r="D253" s="786"/>
      <c r="E253" s="786"/>
      <c r="F253" s="786"/>
      <c r="G253" s="786"/>
      <c r="H253" s="786"/>
      <c r="I253" s="825"/>
      <c r="J253" s="810"/>
      <c r="K253" s="18"/>
      <c r="L253" s="18"/>
      <c r="M253" s="136"/>
      <c r="N253" s="148" t="str">
        <f t="shared" ca="1" si="8"/>
        <v/>
      </c>
      <c r="O253" s="116" t="str">
        <f t="shared" si="7"/>
        <v/>
      </c>
      <c r="Q253" s="813"/>
      <c r="R253" s="800"/>
      <c r="S253" s="800"/>
      <c r="T253" s="800"/>
      <c r="U253" s="800"/>
      <c r="V253" s="800"/>
      <c r="W253" s="800"/>
      <c r="X253" s="800"/>
      <c r="Y253" s="800"/>
      <c r="Z253" s="800"/>
      <c r="AA253" s="800"/>
      <c r="AB253" s="800"/>
      <c r="AC253" s="803"/>
    </row>
    <row r="254" spans="1:34" ht="14.25" customHeight="1">
      <c r="A254" s="846"/>
      <c r="B254" s="779"/>
      <c r="C254" s="783"/>
      <c r="D254" s="786"/>
      <c r="E254" s="786"/>
      <c r="F254" s="786"/>
      <c r="G254" s="786"/>
      <c r="H254" s="786"/>
      <c r="I254" s="825"/>
      <c r="J254" s="810"/>
      <c r="K254" s="18"/>
      <c r="L254" s="18"/>
      <c r="M254" s="136"/>
      <c r="N254" s="148" t="str">
        <f t="shared" ca="1" si="8"/>
        <v/>
      </c>
      <c r="O254" s="116" t="str">
        <f t="shared" si="7"/>
        <v/>
      </c>
      <c r="Q254" s="813"/>
      <c r="R254" s="800"/>
      <c r="S254" s="800"/>
      <c r="T254" s="800"/>
      <c r="U254" s="800"/>
      <c r="V254" s="800"/>
      <c r="W254" s="800"/>
      <c r="X254" s="800"/>
      <c r="Y254" s="800"/>
      <c r="Z254" s="800"/>
      <c r="AA254" s="800"/>
      <c r="AB254" s="800"/>
      <c r="AC254" s="803"/>
    </row>
    <row r="255" spans="1:34" ht="14.25" customHeight="1">
      <c r="A255" s="846"/>
      <c r="B255" s="779"/>
      <c r="C255" s="783"/>
      <c r="D255" s="786"/>
      <c r="E255" s="786"/>
      <c r="F255" s="786"/>
      <c r="G255" s="786"/>
      <c r="H255" s="786"/>
      <c r="I255" s="825"/>
      <c r="J255" s="810"/>
      <c r="K255" s="18"/>
      <c r="L255" s="18"/>
      <c r="M255" s="136"/>
      <c r="N255" s="148" t="str">
        <f t="shared" ca="1" si="8"/>
        <v/>
      </c>
      <c r="O255" s="116" t="str">
        <f t="shared" si="7"/>
        <v/>
      </c>
      <c r="Q255" s="813"/>
      <c r="R255" s="800"/>
      <c r="S255" s="800"/>
      <c r="T255" s="800"/>
      <c r="U255" s="800"/>
      <c r="V255" s="800"/>
      <c r="W255" s="800"/>
      <c r="X255" s="800"/>
      <c r="Y255" s="800"/>
      <c r="Z255" s="800"/>
      <c r="AA255" s="800"/>
      <c r="AB255" s="800"/>
      <c r="AC255" s="803"/>
    </row>
    <row r="256" spans="1:34" ht="15.75" customHeight="1" thickBot="1">
      <c r="A256" s="846"/>
      <c r="B256" s="779"/>
      <c r="C256" s="784"/>
      <c r="D256" s="787"/>
      <c r="E256" s="787"/>
      <c r="F256" s="787"/>
      <c r="G256" s="787"/>
      <c r="H256" s="787"/>
      <c r="I256" s="826"/>
      <c r="J256" s="811"/>
      <c r="K256" s="19"/>
      <c r="L256" s="19"/>
      <c r="M256" s="137"/>
      <c r="N256" s="148" t="str">
        <f t="shared" ca="1" si="8"/>
        <v/>
      </c>
      <c r="O256" s="116" t="str">
        <f t="shared" si="7"/>
        <v/>
      </c>
      <c r="Q256" s="814"/>
      <c r="R256" s="801"/>
      <c r="S256" s="801"/>
      <c r="T256" s="801"/>
      <c r="U256" s="801"/>
      <c r="V256" s="801"/>
      <c r="W256" s="801"/>
      <c r="X256" s="801"/>
      <c r="Y256" s="801"/>
      <c r="Z256" s="801"/>
      <c r="AA256" s="801"/>
      <c r="AB256" s="801"/>
      <c r="AC256" s="804"/>
    </row>
    <row r="257" spans="1:34" ht="15.75" customHeight="1" thickBot="1">
      <c r="A257" s="846"/>
      <c r="B257" s="779"/>
      <c r="C257" s="105"/>
      <c r="D257" s="26"/>
      <c r="E257" s="26"/>
      <c r="F257" s="27"/>
      <c r="G257" s="27"/>
      <c r="H257" s="27"/>
      <c r="I257" s="106"/>
      <c r="J257" s="104" t="b">
        <f>J252=K257</f>
        <v>0</v>
      </c>
      <c r="K257" s="28">
        <f>SUM(K252:K256)</f>
        <v>0</v>
      </c>
      <c r="L257" s="24"/>
      <c r="M257" s="138"/>
      <c r="N257" s="149" t="str">
        <f t="shared" ca="1" si="8"/>
        <v/>
      </c>
      <c r="O257" s="117" t="str">
        <f t="shared" si="7"/>
        <v/>
      </c>
      <c r="Q257" s="37"/>
      <c r="R257" s="38"/>
      <c r="S257" s="38"/>
      <c r="T257" s="38"/>
      <c r="U257" s="38"/>
      <c r="V257" s="38"/>
      <c r="W257" s="38"/>
      <c r="X257" s="38"/>
      <c r="Y257" s="38"/>
      <c r="Z257" s="38"/>
      <c r="AA257" s="38"/>
      <c r="AB257" s="38"/>
      <c r="AC257" s="196"/>
    </row>
    <row r="258" spans="1:34" ht="26.25" customHeight="1" thickBot="1">
      <c r="A258" s="776" t="s">
        <v>145</v>
      </c>
      <c r="B258" s="839"/>
      <c r="C258" s="782">
        <f>ENERO!D345</f>
        <v>0</v>
      </c>
      <c r="D258" s="785"/>
      <c r="E258" s="785"/>
      <c r="F258" s="785"/>
      <c r="G258" s="785"/>
      <c r="H258" s="785"/>
      <c r="I258" s="824">
        <f>AC258</f>
        <v>0</v>
      </c>
      <c r="J258" s="809">
        <f>+(C240+D240+F240+E240)-(G240+H240+I240)</f>
        <v>12020</v>
      </c>
      <c r="K258" s="17">
        <v>1400</v>
      </c>
      <c r="L258" s="35">
        <v>200022</v>
      </c>
      <c r="M258" s="135">
        <v>45688</v>
      </c>
      <c r="N258" s="148" t="str">
        <f t="shared" ca="1" si="8"/>
        <v>VENCIDO</v>
      </c>
      <c r="O258" s="116" t="str">
        <f t="shared" si="7"/>
        <v>VENCIDO</v>
      </c>
      <c r="Q258" s="812"/>
      <c r="R258" s="799"/>
      <c r="S258" s="799"/>
      <c r="T258" s="799"/>
      <c r="U258" s="799"/>
      <c r="V258" s="799"/>
      <c r="W258" s="799"/>
      <c r="X258" s="799"/>
      <c r="Y258" s="799"/>
      <c r="Z258" s="799"/>
      <c r="AA258" s="799"/>
      <c r="AB258" s="799"/>
      <c r="AC258" s="842">
        <f>SUM(Q258:AB264)</f>
        <v>0</v>
      </c>
      <c r="AH258" s="2">
        <f>+IF(AC258&lt;&gt;I258,1,0)</f>
        <v>0</v>
      </c>
    </row>
    <row r="259" spans="1:34" ht="14.4" thickBot="1">
      <c r="A259" s="778"/>
      <c r="B259" s="840"/>
      <c r="C259" s="783"/>
      <c r="D259" s="786"/>
      <c r="E259" s="786"/>
      <c r="F259" s="786"/>
      <c r="G259" s="786"/>
      <c r="H259" s="786"/>
      <c r="I259" s="825"/>
      <c r="J259" s="810"/>
      <c r="K259" s="18">
        <v>3000</v>
      </c>
      <c r="L259" s="36">
        <v>200051</v>
      </c>
      <c r="M259" s="139">
        <v>45869</v>
      </c>
      <c r="N259" s="150" t="str">
        <f t="shared" ca="1" si="8"/>
        <v>VENCIDO</v>
      </c>
      <c r="O259" s="118" t="str">
        <f t="shared" si="7"/>
        <v>VENCIDO</v>
      </c>
      <c r="Q259" s="813"/>
      <c r="R259" s="800"/>
      <c r="S259" s="800"/>
      <c r="T259" s="800"/>
      <c r="U259" s="800"/>
      <c r="V259" s="800"/>
      <c r="W259" s="800"/>
      <c r="X259" s="800"/>
      <c r="Y259" s="800"/>
      <c r="Z259" s="800"/>
      <c r="AA259" s="800"/>
      <c r="AB259" s="800"/>
      <c r="AC259" s="843"/>
    </row>
    <row r="260" spans="1:34">
      <c r="A260" s="778"/>
      <c r="B260" s="840"/>
      <c r="C260" s="783"/>
      <c r="D260" s="786"/>
      <c r="E260" s="786"/>
      <c r="F260" s="786"/>
      <c r="G260" s="786"/>
      <c r="H260" s="786"/>
      <c r="I260" s="825"/>
      <c r="J260" s="810"/>
      <c r="K260" s="18">
        <v>6000</v>
      </c>
      <c r="L260" s="36">
        <v>200053</v>
      </c>
      <c r="M260" s="136">
        <v>45869</v>
      </c>
      <c r="N260" s="148" t="str">
        <f t="shared" ca="1" si="8"/>
        <v>VENCIDO</v>
      </c>
      <c r="O260" s="116" t="str">
        <f t="shared" si="7"/>
        <v>VENCIDO</v>
      </c>
      <c r="Q260" s="813"/>
      <c r="R260" s="800"/>
      <c r="S260" s="800"/>
      <c r="T260" s="800"/>
      <c r="U260" s="800"/>
      <c r="V260" s="800"/>
      <c r="W260" s="800"/>
      <c r="X260" s="800"/>
      <c r="Y260" s="800"/>
      <c r="Z260" s="800"/>
      <c r="AA260" s="800"/>
      <c r="AB260" s="800"/>
      <c r="AC260" s="843"/>
    </row>
    <row r="261" spans="1:34">
      <c r="A261" s="778"/>
      <c r="B261" s="840"/>
      <c r="C261" s="783"/>
      <c r="D261" s="786"/>
      <c r="E261" s="786"/>
      <c r="F261" s="786"/>
      <c r="G261" s="786"/>
      <c r="H261" s="786"/>
      <c r="I261" s="825"/>
      <c r="J261" s="810"/>
      <c r="K261" s="18">
        <v>890</v>
      </c>
      <c r="L261" s="36">
        <v>432009</v>
      </c>
      <c r="M261" s="136">
        <v>45716</v>
      </c>
      <c r="N261" s="148" t="str">
        <f t="shared" ca="1" si="8"/>
        <v>VENCIDO</v>
      </c>
      <c r="O261" s="116" t="str">
        <f t="shared" si="7"/>
        <v>VENCIDO</v>
      </c>
      <c r="Q261" s="813"/>
      <c r="R261" s="800"/>
      <c r="S261" s="800"/>
      <c r="T261" s="800"/>
      <c r="U261" s="800"/>
      <c r="V261" s="800"/>
      <c r="W261" s="800"/>
      <c r="X261" s="800"/>
      <c r="Y261" s="800"/>
      <c r="Z261" s="800"/>
      <c r="AA261" s="800"/>
      <c r="AB261" s="800"/>
      <c r="AC261" s="843"/>
    </row>
    <row r="262" spans="1:34" ht="14.4" thickBot="1">
      <c r="A262" s="778"/>
      <c r="B262" s="840"/>
      <c r="C262" s="783"/>
      <c r="D262" s="786"/>
      <c r="E262" s="786"/>
      <c r="F262" s="786"/>
      <c r="G262" s="786"/>
      <c r="H262" s="786"/>
      <c r="I262" s="825"/>
      <c r="J262" s="810"/>
      <c r="K262" s="18">
        <v>24400</v>
      </c>
      <c r="L262" s="36">
        <v>200053</v>
      </c>
      <c r="M262" s="136">
        <v>45869</v>
      </c>
      <c r="N262" s="148" t="str">
        <f t="shared" ca="1" si="8"/>
        <v>VENCIDO</v>
      </c>
      <c r="O262" s="116" t="str">
        <f t="shared" si="7"/>
        <v>VENCIDO</v>
      </c>
      <c r="Q262" s="813"/>
      <c r="R262" s="800"/>
      <c r="S262" s="800"/>
      <c r="T262" s="800"/>
      <c r="U262" s="800"/>
      <c r="V262" s="800"/>
      <c r="W262" s="800"/>
      <c r="X262" s="800"/>
      <c r="Y262" s="800"/>
      <c r="Z262" s="800"/>
      <c r="AA262" s="800"/>
      <c r="AB262" s="800"/>
      <c r="AC262" s="843"/>
    </row>
    <row r="263" spans="1:34" ht="14.4" thickBot="1">
      <c r="A263" s="778"/>
      <c r="B263" s="840"/>
      <c r="C263" s="784"/>
      <c r="D263" s="787"/>
      <c r="E263" s="787"/>
      <c r="F263" s="787"/>
      <c r="G263" s="787"/>
      <c r="H263" s="787"/>
      <c r="I263" s="826"/>
      <c r="J263" s="811"/>
      <c r="K263" s="19">
        <v>5600</v>
      </c>
      <c r="L263" s="39" t="s">
        <v>146</v>
      </c>
      <c r="M263" s="137">
        <v>45869</v>
      </c>
      <c r="N263" s="148" t="str">
        <f t="shared" ca="1" si="8"/>
        <v>VENCIDO</v>
      </c>
      <c r="O263" s="116" t="str">
        <f t="shared" si="7"/>
        <v>VENCIDO</v>
      </c>
      <c r="Q263" s="814"/>
      <c r="R263" s="801"/>
      <c r="S263" s="801"/>
      <c r="T263" s="801"/>
      <c r="U263" s="801"/>
      <c r="V263" s="801"/>
      <c r="W263" s="801"/>
      <c r="X263" s="801"/>
      <c r="Y263" s="801"/>
      <c r="Z263" s="801"/>
      <c r="AA263" s="801"/>
      <c r="AB263" s="801"/>
      <c r="AC263" s="844"/>
    </row>
    <row r="264" spans="1:34" ht="15.75" customHeight="1" thickBot="1">
      <c r="A264" s="780"/>
      <c r="B264" s="841"/>
      <c r="C264" s="105"/>
      <c r="D264" s="26"/>
      <c r="E264" s="26"/>
      <c r="F264" s="27"/>
      <c r="G264" s="27"/>
      <c r="H264" s="27"/>
      <c r="I264" s="106"/>
      <c r="J264" s="104" t="b">
        <f>J258=K264</f>
        <v>0</v>
      </c>
      <c r="K264" s="28">
        <f>SUM(K258:K263)</f>
        <v>41290</v>
      </c>
      <c r="L264" s="24"/>
      <c r="M264" s="138"/>
      <c r="N264" s="149" t="str">
        <f t="shared" ca="1" si="8"/>
        <v/>
      </c>
      <c r="O264" s="117" t="str">
        <f t="shared" si="7"/>
        <v/>
      </c>
      <c r="Q264" s="37"/>
      <c r="R264" s="38"/>
      <c r="S264" s="38"/>
      <c r="T264" s="38"/>
      <c r="U264" s="38"/>
      <c r="V264" s="38"/>
      <c r="W264" s="38"/>
      <c r="X264" s="38"/>
      <c r="Y264" s="38"/>
      <c r="Z264" s="38"/>
      <c r="AA264" s="38"/>
      <c r="AB264" s="38"/>
      <c r="AC264" s="196"/>
    </row>
    <row r="265" spans="1:34" ht="26.25" customHeight="1">
      <c r="A265" s="776" t="s">
        <v>147</v>
      </c>
      <c r="B265" s="839"/>
      <c r="C265" s="782" t="e">
        <f>ENERO!#REF!</f>
        <v>#REF!</v>
      </c>
      <c r="D265" s="785"/>
      <c r="E265" s="785"/>
      <c r="F265" s="785"/>
      <c r="G265" s="785"/>
      <c r="H265" s="785"/>
      <c r="I265" s="824">
        <f>AC265</f>
        <v>0</v>
      </c>
      <c r="J265" s="809" t="e">
        <f>+(C265+D265+F265+E265)-(G265+H265+I265)</f>
        <v>#REF!</v>
      </c>
      <c r="K265" s="17"/>
      <c r="L265" s="17"/>
      <c r="M265" s="135"/>
      <c r="N265" s="148" t="str">
        <f t="shared" ca="1" si="8"/>
        <v/>
      </c>
      <c r="O265" s="116" t="str">
        <f t="shared" si="7"/>
        <v/>
      </c>
      <c r="Q265" s="812"/>
      <c r="R265" s="799"/>
      <c r="S265" s="799"/>
      <c r="T265" s="799"/>
      <c r="U265" s="799"/>
      <c r="V265" s="799"/>
      <c r="W265" s="799"/>
      <c r="X265" s="799"/>
      <c r="Y265" s="799"/>
      <c r="Z265" s="799"/>
      <c r="AA265" s="799"/>
      <c r="AB265" s="799"/>
      <c r="AC265" s="802">
        <f>SUM(Q265:AB269)</f>
        <v>0</v>
      </c>
      <c r="AH265" s="2">
        <f>+IF(AC265&lt;&gt;I265,1,0)</f>
        <v>0</v>
      </c>
    </row>
    <row r="266" spans="1:34" ht="14.25" customHeight="1">
      <c r="A266" s="778"/>
      <c r="B266" s="840"/>
      <c r="C266" s="783"/>
      <c r="D266" s="786"/>
      <c r="E266" s="786"/>
      <c r="F266" s="786"/>
      <c r="G266" s="786"/>
      <c r="H266" s="786"/>
      <c r="I266" s="825"/>
      <c r="J266" s="810"/>
      <c r="K266" s="18"/>
      <c r="L266" s="18"/>
      <c r="M266" s="136"/>
      <c r="N266" s="148" t="str">
        <f t="shared" ca="1" si="8"/>
        <v/>
      </c>
      <c r="O266" s="116" t="str">
        <f t="shared" si="7"/>
        <v/>
      </c>
      <c r="Q266" s="813"/>
      <c r="R266" s="800"/>
      <c r="S266" s="800"/>
      <c r="T266" s="800"/>
      <c r="U266" s="800"/>
      <c r="V266" s="800"/>
      <c r="W266" s="800"/>
      <c r="X266" s="800"/>
      <c r="Y266" s="800"/>
      <c r="Z266" s="800"/>
      <c r="AA266" s="800"/>
      <c r="AB266" s="800"/>
      <c r="AC266" s="803"/>
    </row>
    <row r="267" spans="1:34" ht="14.25" customHeight="1">
      <c r="A267" s="778"/>
      <c r="B267" s="840"/>
      <c r="C267" s="783"/>
      <c r="D267" s="786"/>
      <c r="E267" s="786"/>
      <c r="F267" s="786"/>
      <c r="G267" s="786"/>
      <c r="H267" s="786"/>
      <c r="I267" s="825"/>
      <c r="J267" s="810"/>
      <c r="K267" s="18"/>
      <c r="L267" s="18"/>
      <c r="M267" s="136"/>
      <c r="N267" s="148" t="str">
        <f t="shared" ca="1" si="8"/>
        <v/>
      </c>
      <c r="O267" s="116" t="str">
        <f t="shared" si="7"/>
        <v/>
      </c>
      <c r="Q267" s="813"/>
      <c r="R267" s="800"/>
      <c r="S267" s="800"/>
      <c r="T267" s="800"/>
      <c r="U267" s="800"/>
      <c r="V267" s="800"/>
      <c r="W267" s="800"/>
      <c r="X267" s="800"/>
      <c r="Y267" s="800"/>
      <c r="Z267" s="800"/>
      <c r="AA267" s="800"/>
      <c r="AB267" s="800"/>
      <c r="AC267" s="803"/>
    </row>
    <row r="268" spans="1:34" ht="14.25" customHeight="1">
      <c r="A268" s="778"/>
      <c r="B268" s="840"/>
      <c r="C268" s="783"/>
      <c r="D268" s="786"/>
      <c r="E268" s="786"/>
      <c r="F268" s="786"/>
      <c r="G268" s="786"/>
      <c r="H268" s="786"/>
      <c r="I268" s="825"/>
      <c r="J268" s="810"/>
      <c r="K268" s="18"/>
      <c r="L268" s="18"/>
      <c r="M268" s="136"/>
      <c r="N268" s="148" t="str">
        <f t="shared" ca="1" si="8"/>
        <v/>
      </c>
      <c r="O268" s="116" t="str">
        <f t="shared" si="7"/>
        <v/>
      </c>
      <c r="Q268" s="813"/>
      <c r="R268" s="800"/>
      <c r="S268" s="800"/>
      <c r="T268" s="800"/>
      <c r="U268" s="800"/>
      <c r="V268" s="800"/>
      <c r="W268" s="800"/>
      <c r="X268" s="800"/>
      <c r="Y268" s="800"/>
      <c r="Z268" s="800"/>
      <c r="AA268" s="800"/>
      <c r="AB268" s="800"/>
      <c r="AC268" s="803"/>
    </row>
    <row r="269" spans="1:34" ht="15" customHeight="1" thickBot="1">
      <c r="A269" s="778"/>
      <c r="B269" s="840"/>
      <c r="C269" s="784"/>
      <c r="D269" s="787"/>
      <c r="E269" s="787"/>
      <c r="F269" s="787"/>
      <c r="G269" s="787"/>
      <c r="H269" s="787"/>
      <c r="I269" s="826"/>
      <c r="J269" s="811"/>
      <c r="K269" s="19"/>
      <c r="L269" s="19"/>
      <c r="M269" s="137"/>
      <c r="N269" s="148" t="str">
        <f t="shared" ca="1" si="8"/>
        <v/>
      </c>
      <c r="O269" s="116" t="str">
        <f t="shared" si="7"/>
        <v/>
      </c>
      <c r="Q269" s="814"/>
      <c r="R269" s="801"/>
      <c r="S269" s="801"/>
      <c r="T269" s="801"/>
      <c r="U269" s="801"/>
      <c r="V269" s="801"/>
      <c r="W269" s="801"/>
      <c r="X269" s="801"/>
      <c r="Y269" s="801"/>
      <c r="Z269" s="801"/>
      <c r="AA269" s="801"/>
      <c r="AB269" s="801"/>
      <c r="AC269" s="804"/>
    </row>
    <row r="270" spans="1:34" ht="14.4" thickBot="1">
      <c r="A270" s="780"/>
      <c r="B270" s="841"/>
      <c r="C270" s="105"/>
      <c r="D270" s="26"/>
      <c r="E270" s="26"/>
      <c r="F270" s="27"/>
      <c r="G270" s="27"/>
      <c r="H270" s="27"/>
      <c r="I270" s="106"/>
      <c r="J270" s="104" t="e">
        <f>J265=K270</f>
        <v>#REF!</v>
      </c>
      <c r="K270" s="28">
        <f>SUM(K265:K269)</f>
        <v>0</v>
      </c>
      <c r="L270" s="24"/>
      <c r="M270" s="138"/>
      <c r="N270" s="149" t="str">
        <f t="shared" ca="1" si="8"/>
        <v/>
      </c>
      <c r="O270" s="117" t="str">
        <f t="shared" si="7"/>
        <v/>
      </c>
      <c r="Q270" s="37"/>
      <c r="R270" s="38"/>
      <c r="S270" s="38"/>
      <c r="T270" s="38"/>
      <c r="U270" s="38"/>
      <c r="V270" s="38"/>
      <c r="W270" s="38"/>
      <c r="X270" s="38"/>
      <c r="Y270" s="38"/>
      <c r="Z270" s="38"/>
      <c r="AA270" s="38"/>
      <c r="AB270" s="38"/>
      <c r="AC270" s="196"/>
    </row>
    <row r="271" spans="1:34" ht="26.25" customHeight="1" thickBot="1">
      <c r="A271" s="776" t="s">
        <v>148</v>
      </c>
      <c r="B271" s="839"/>
      <c r="C271" s="782">
        <f>ENERO!K359</f>
        <v>16600</v>
      </c>
      <c r="D271" s="785"/>
      <c r="E271" s="785"/>
      <c r="F271" s="785"/>
      <c r="G271" s="785"/>
      <c r="H271" s="785"/>
      <c r="I271" s="824">
        <f>AC271</f>
        <v>0</v>
      </c>
      <c r="J271" s="818">
        <f>+(C271+D271+F271+E271)-(G271+H271+I271)</f>
        <v>16600</v>
      </c>
      <c r="K271" s="17">
        <v>1035</v>
      </c>
      <c r="L271" s="35">
        <v>90272</v>
      </c>
      <c r="M271" s="135">
        <v>45535</v>
      </c>
      <c r="N271" s="148" t="str">
        <f t="shared" ca="1" si="8"/>
        <v>VENCIDO</v>
      </c>
      <c r="O271" s="116" t="str">
        <f t="shared" si="7"/>
        <v>VENCIDO</v>
      </c>
      <c r="Q271" s="812"/>
      <c r="R271" s="799"/>
      <c r="S271" s="799"/>
      <c r="T271" s="799"/>
      <c r="U271" s="799"/>
      <c r="V271" s="799"/>
      <c r="W271" s="799"/>
      <c r="X271" s="799"/>
      <c r="Y271" s="799"/>
      <c r="Z271" s="799"/>
      <c r="AA271" s="799"/>
      <c r="AB271" s="799"/>
      <c r="AC271" s="802">
        <f>SUM(Q271:AB275)</f>
        <v>0</v>
      </c>
      <c r="AH271" s="2">
        <f>+IF(AC271&lt;&gt;I271,1,0)</f>
        <v>0</v>
      </c>
    </row>
    <row r="272" spans="1:34" ht="15" customHeight="1" thickBot="1">
      <c r="A272" s="778"/>
      <c r="B272" s="840"/>
      <c r="C272" s="783"/>
      <c r="D272" s="786"/>
      <c r="E272" s="786"/>
      <c r="F272" s="786"/>
      <c r="G272" s="786"/>
      <c r="H272" s="786"/>
      <c r="I272" s="825"/>
      <c r="J272" s="819"/>
      <c r="K272" s="18">
        <v>300</v>
      </c>
      <c r="L272" s="36">
        <v>582101</v>
      </c>
      <c r="M272" s="140">
        <v>46173</v>
      </c>
      <c r="N272" s="150" t="str">
        <f t="shared" ca="1" si="8"/>
        <v>VENCIDO</v>
      </c>
      <c r="O272" s="120" t="str">
        <f t="shared" si="7"/>
        <v>VENCIDO</v>
      </c>
      <c r="Q272" s="813"/>
      <c r="R272" s="800"/>
      <c r="S272" s="800"/>
      <c r="T272" s="800"/>
      <c r="U272" s="800"/>
      <c r="V272" s="800"/>
      <c r="W272" s="800"/>
      <c r="X272" s="800"/>
      <c r="Y272" s="800"/>
      <c r="Z272" s="800"/>
      <c r="AA272" s="800"/>
      <c r="AB272" s="800"/>
      <c r="AC272" s="803"/>
    </row>
    <row r="273" spans="1:34" ht="14.25" customHeight="1">
      <c r="A273" s="778"/>
      <c r="B273" s="840"/>
      <c r="C273" s="783"/>
      <c r="D273" s="786"/>
      <c r="E273" s="786"/>
      <c r="F273" s="786"/>
      <c r="G273" s="786"/>
      <c r="H273" s="786"/>
      <c r="I273" s="825"/>
      <c r="J273" s="819"/>
      <c r="K273" s="18"/>
      <c r="L273" s="18"/>
      <c r="M273" s="136"/>
      <c r="N273" s="148" t="str">
        <f t="shared" ca="1" si="8"/>
        <v/>
      </c>
      <c r="O273" s="116" t="str">
        <f t="shared" si="7"/>
        <v/>
      </c>
      <c r="Q273" s="813"/>
      <c r="R273" s="800"/>
      <c r="S273" s="800"/>
      <c r="T273" s="800"/>
      <c r="U273" s="800"/>
      <c r="V273" s="800"/>
      <c r="W273" s="800"/>
      <c r="X273" s="800"/>
      <c r="Y273" s="800"/>
      <c r="Z273" s="800"/>
      <c r="AA273" s="800"/>
      <c r="AB273" s="800"/>
      <c r="AC273" s="803"/>
    </row>
    <row r="274" spans="1:34" ht="14.25" customHeight="1">
      <c r="A274" s="778"/>
      <c r="B274" s="840"/>
      <c r="C274" s="783"/>
      <c r="D274" s="786"/>
      <c r="E274" s="786"/>
      <c r="F274" s="786"/>
      <c r="G274" s="786"/>
      <c r="H274" s="786"/>
      <c r="I274" s="825"/>
      <c r="J274" s="819"/>
      <c r="K274" s="18"/>
      <c r="L274" s="18"/>
      <c r="M274" s="136"/>
      <c r="N274" s="148" t="str">
        <f t="shared" ca="1" si="8"/>
        <v/>
      </c>
      <c r="O274" s="116" t="str">
        <f t="shared" si="7"/>
        <v/>
      </c>
      <c r="Q274" s="813"/>
      <c r="R274" s="800"/>
      <c r="S274" s="800"/>
      <c r="T274" s="800"/>
      <c r="U274" s="800"/>
      <c r="V274" s="800"/>
      <c r="W274" s="800"/>
      <c r="X274" s="800"/>
      <c r="Y274" s="800"/>
      <c r="Z274" s="800"/>
      <c r="AA274" s="800"/>
      <c r="AB274" s="800"/>
      <c r="AC274" s="803"/>
    </row>
    <row r="275" spans="1:34" ht="15" customHeight="1" thickBot="1">
      <c r="A275" s="778"/>
      <c r="B275" s="840"/>
      <c r="C275" s="784"/>
      <c r="D275" s="787"/>
      <c r="E275" s="787"/>
      <c r="F275" s="787"/>
      <c r="G275" s="787"/>
      <c r="H275" s="787"/>
      <c r="I275" s="826"/>
      <c r="J275" s="820"/>
      <c r="K275" s="19"/>
      <c r="L275" s="19"/>
      <c r="M275" s="137"/>
      <c r="N275" s="148" t="str">
        <f t="shared" ca="1" si="8"/>
        <v/>
      </c>
      <c r="O275" s="116" t="str">
        <f t="shared" si="7"/>
        <v/>
      </c>
      <c r="Q275" s="814"/>
      <c r="R275" s="801"/>
      <c r="S275" s="801"/>
      <c r="T275" s="801"/>
      <c r="U275" s="801"/>
      <c r="V275" s="801"/>
      <c r="W275" s="801"/>
      <c r="X275" s="801"/>
      <c r="Y275" s="801"/>
      <c r="Z275" s="801"/>
      <c r="AA275" s="801"/>
      <c r="AB275" s="801"/>
      <c r="AC275" s="804"/>
    </row>
    <row r="276" spans="1:34" ht="15.75" customHeight="1" thickBot="1">
      <c r="A276" s="780"/>
      <c r="B276" s="841"/>
      <c r="C276" s="105"/>
      <c r="D276" s="26"/>
      <c r="E276" s="26"/>
      <c r="F276" s="27"/>
      <c r="G276" s="27"/>
      <c r="H276" s="27"/>
      <c r="I276" s="106"/>
      <c r="J276" s="104" t="b">
        <f>J271=K276</f>
        <v>0</v>
      </c>
      <c r="K276" s="28">
        <f>SUM(K271:K275)</f>
        <v>1335</v>
      </c>
      <c r="L276" s="24"/>
      <c r="M276" s="138"/>
      <c r="N276" s="149" t="str">
        <f t="shared" ca="1" si="8"/>
        <v/>
      </c>
      <c r="O276" s="117" t="str">
        <f t="shared" si="7"/>
        <v/>
      </c>
      <c r="Q276" s="37"/>
      <c r="R276" s="38"/>
      <c r="S276" s="38"/>
      <c r="T276" s="38"/>
      <c r="U276" s="38"/>
      <c r="V276" s="38"/>
      <c r="W276" s="38"/>
      <c r="X276" s="38"/>
      <c r="Y276" s="38"/>
      <c r="Z276" s="38"/>
      <c r="AA276" s="38"/>
      <c r="AB276" s="38"/>
      <c r="AC276" s="196"/>
    </row>
    <row r="277" spans="1:34" ht="26.25" customHeight="1">
      <c r="A277" s="776" t="s">
        <v>149</v>
      </c>
      <c r="B277" s="839"/>
      <c r="C277" s="782" t="e">
        <f>ENERO!#REF!</f>
        <v>#REF!</v>
      </c>
      <c r="D277" s="785"/>
      <c r="E277" s="785"/>
      <c r="F277" s="785"/>
      <c r="G277" s="785"/>
      <c r="H277" s="785"/>
      <c r="I277" s="824">
        <f>AC277</f>
        <v>0</v>
      </c>
      <c r="J277" s="809" t="e">
        <f>+(C277+D277+F277+E277)-(G277+H277+I277)</f>
        <v>#REF!</v>
      </c>
      <c r="K277" s="17"/>
      <c r="L277" s="17"/>
      <c r="M277" s="135"/>
      <c r="N277" s="148" t="str">
        <f t="shared" ca="1" si="8"/>
        <v/>
      </c>
      <c r="O277" s="116" t="str">
        <f t="shared" ref="O277:O287" si="9">IF(M277=0,"","VENCIDO")</f>
        <v/>
      </c>
      <c r="Q277" s="812"/>
      <c r="R277" s="799"/>
      <c r="S277" s="799"/>
      <c r="T277" s="799"/>
      <c r="U277" s="799"/>
      <c r="V277" s="799"/>
      <c r="W277" s="799"/>
      <c r="X277" s="799"/>
      <c r="Y277" s="799"/>
      <c r="Z277" s="799"/>
      <c r="AA277" s="799"/>
      <c r="AB277" s="799"/>
      <c r="AC277" s="802">
        <f>SUM(Q277:AB281)</f>
        <v>0</v>
      </c>
      <c r="AH277" s="2">
        <f>+IF(AC277&lt;&gt;I277,1,0)</f>
        <v>0</v>
      </c>
    </row>
    <row r="278" spans="1:34" ht="14.25" customHeight="1">
      <c r="A278" s="778"/>
      <c r="B278" s="840"/>
      <c r="C278" s="783"/>
      <c r="D278" s="786"/>
      <c r="E278" s="786"/>
      <c r="F278" s="786"/>
      <c r="G278" s="786"/>
      <c r="H278" s="786"/>
      <c r="I278" s="825"/>
      <c r="J278" s="810"/>
      <c r="K278" s="18"/>
      <c r="L278" s="18"/>
      <c r="M278" s="136"/>
      <c r="N278" s="148" t="str">
        <f t="shared" ca="1" si="8"/>
        <v/>
      </c>
      <c r="O278" s="116" t="str">
        <f t="shared" si="9"/>
        <v/>
      </c>
      <c r="Q278" s="813"/>
      <c r="R278" s="800"/>
      <c r="S278" s="800"/>
      <c r="T278" s="800"/>
      <c r="U278" s="800"/>
      <c r="V278" s="800"/>
      <c r="W278" s="800"/>
      <c r="X278" s="800"/>
      <c r="Y278" s="800"/>
      <c r="Z278" s="800"/>
      <c r="AA278" s="800"/>
      <c r="AB278" s="800"/>
      <c r="AC278" s="803"/>
    </row>
    <row r="279" spans="1:34" ht="14.25" customHeight="1">
      <c r="A279" s="778"/>
      <c r="B279" s="840"/>
      <c r="C279" s="783"/>
      <c r="D279" s="786"/>
      <c r="E279" s="786"/>
      <c r="F279" s="786"/>
      <c r="G279" s="786"/>
      <c r="H279" s="786"/>
      <c r="I279" s="825"/>
      <c r="J279" s="810"/>
      <c r="K279" s="18"/>
      <c r="L279" s="18"/>
      <c r="M279" s="136"/>
      <c r="N279" s="148" t="str">
        <f t="shared" ca="1" si="8"/>
        <v/>
      </c>
      <c r="O279" s="116" t="str">
        <f t="shared" si="9"/>
        <v/>
      </c>
      <c r="Q279" s="813"/>
      <c r="R279" s="800"/>
      <c r="S279" s="800"/>
      <c r="T279" s="800"/>
      <c r="U279" s="800"/>
      <c r="V279" s="800"/>
      <c r="W279" s="800"/>
      <c r="X279" s="800"/>
      <c r="Y279" s="800"/>
      <c r="Z279" s="800"/>
      <c r="AA279" s="800"/>
      <c r="AB279" s="800"/>
      <c r="AC279" s="803"/>
    </row>
    <row r="280" spans="1:34" ht="14.25" customHeight="1">
      <c r="A280" s="778"/>
      <c r="B280" s="840"/>
      <c r="C280" s="783"/>
      <c r="D280" s="786"/>
      <c r="E280" s="786"/>
      <c r="F280" s="786"/>
      <c r="G280" s="786"/>
      <c r="H280" s="786"/>
      <c r="I280" s="825"/>
      <c r="J280" s="810"/>
      <c r="K280" s="18"/>
      <c r="L280" s="18"/>
      <c r="M280" s="136"/>
      <c r="N280" s="148" t="str">
        <f t="shared" ca="1" si="8"/>
        <v/>
      </c>
      <c r="O280" s="116" t="str">
        <f t="shared" si="9"/>
        <v/>
      </c>
      <c r="Q280" s="813"/>
      <c r="R280" s="800"/>
      <c r="S280" s="800"/>
      <c r="T280" s="800"/>
      <c r="U280" s="800"/>
      <c r="V280" s="800"/>
      <c r="W280" s="800"/>
      <c r="X280" s="800"/>
      <c r="Y280" s="800"/>
      <c r="Z280" s="800"/>
      <c r="AA280" s="800"/>
      <c r="AB280" s="800"/>
      <c r="AC280" s="803"/>
    </row>
    <row r="281" spans="1:34" ht="15" customHeight="1" thickBot="1">
      <c r="A281" s="778"/>
      <c r="B281" s="840"/>
      <c r="C281" s="784"/>
      <c r="D281" s="787"/>
      <c r="E281" s="787"/>
      <c r="F281" s="787"/>
      <c r="G281" s="787"/>
      <c r="H281" s="787"/>
      <c r="I281" s="826"/>
      <c r="J281" s="811"/>
      <c r="K281" s="19"/>
      <c r="L281" s="19"/>
      <c r="M281" s="137"/>
      <c r="N281" s="148" t="str">
        <f t="shared" ca="1" si="8"/>
        <v/>
      </c>
      <c r="O281" s="116" t="str">
        <f t="shared" si="9"/>
        <v/>
      </c>
      <c r="Q281" s="814"/>
      <c r="R281" s="801"/>
      <c r="S281" s="801"/>
      <c r="T281" s="801"/>
      <c r="U281" s="801"/>
      <c r="V281" s="801"/>
      <c r="W281" s="801"/>
      <c r="X281" s="801"/>
      <c r="Y281" s="801"/>
      <c r="Z281" s="801"/>
      <c r="AA281" s="801"/>
      <c r="AB281" s="801"/>
      <c r="AC281" s="804"/>
    </row>
    <row r="282" spans="1:34" ht="14.4" thickBot="1">
      <c r="A282" s="780"/>
      <c r="B282" s="841"/>
      <c r="C282" s="105"/>
      <c r="D282" s="26"/>
      <c r="E282" s="26"/>
      <c r="F282" s="27"/>
      <c r="G282" s="27"/>
      <c r="H282" s="27"/>
      <c r="I282" s="106"/>
      <c r="J282" s="104" t="e">
        <f>J277=K282</f>
        <v>#REF!</v>
      </c>
      <c r="K282" s="28">
        <f>SUM(K277:K281)</f>
        <v>0</v>
      </c>
      <c r="L282" s="24"/>
      <c r="M282" s="138"/>
      <c r="N282" s="149" t="str">
        <f t="shared" ca="1" si="8"/>
        <v/>
      </c>
      <c r="O282" s="117" t="str">
        <f t="shared" si="9"/>
        <v/>
      </c>
      <c r="Q282" s="37"/>
      <c r="R282" s="38"/>
      <c r="S282" s="38"/>
      <c r="T282" s="38"/>
      <c r="U282" s="38"/>
      <c r="V282" s="38"/>
      <c r="W282" s="38"/>
      <c r="X282" s="38"/>
      <c r="Y282" s="38"/>
      <c r="Z282" s="38"/>
      <c r="AA282" s="38"/>
      <c r="AB282" s="38"/>
      <c r="AC282" s="196"/>
    </row>
    <row r="283" spans="1:34" ht="14.25" customHeight="1">
      <c r="A283" s="776" t="s">
        <v>150</v>
      </c>
      <c r="B283" s="839"/>
      <c r="C283" s="782">
        <f>ENERO!K366</f>
        <v>0</v>
      </c>
      <c r="D283" s="785"/>
      <c r="E283" s="785"/>
      <c r="F283" s="785"/>
      <c r="G283" s="785"/>
      <c r="H283" s="785"/>
      <c r="I283" s="824">
        <f>AC283</f>
        <v>0</v>
      </c>
      <c r="J283" s="809">
        <f>+(C283+D283+F283+E283)-(G283+H283+I283)</f>
        <v>0</v>
      </c>
      <c r="K283" s="17">
        <v>0</v>
      </c>
      <c r="L283" s="17"/>
      <c r="M283" s="135"/>
      <c r="N283" s="148" t="str">
        <f t="shared" ca="1" si="8"/>
        <v/>
      </c>
      <c r="O283" s="116" t="str">
        <f t="shared" si="9"/>
        <v/>
      </c>
      <c r="Q283" s="812"/>
      <c r="R283" s="799"/>
      <c r="S283" s="799"/>
      <c r="T283" s="799"/>
      <c r="U283" s="799"/>
      <c r="V283" s="799"/>
      <c r="W283" s="799"/>
      <c r="X283" s="799"/>
      <c r="Y283" s="799"/>
      <c r="Z283" s="799"/>
      <c r="AA283" s="799"/>
      <c r="AB283" s="799"/>
      <c r="AC283" s="802">
        <f>SUM(Q283:AB287)</f>
        <v>0</v>
      </c>
      <c r="AH283" s="2">
        <f>+IF(AC283&lt;&gt;I283,1,0)</f>
        <v>0</v>
      </c>
    </row>
    <row r="284" spans="1:34" ht="14.25" customHeight="1">
      <c r="A284" s="778"/>
      <c r="B284" s="840"/>
      <c r="C284" s="783"/>
      <c r="D284" s="786"/>
      <c r="E284" s="786"/>
      <c r="F284" s="786"/>
      <c r="G284" s="786"/>
      <c r="H284" s="786"/>
      <c r="I284" s="825"/>
      <c r="J284" s="810"/>
      <c r="K284" s="18">
        <v>0</v>
      </c>
      <c r="L284" s="18"/>
      <c r="M284" s="136"/>
      <c r="N284" s="148" t="str">
        <f t="shared" ca="1" si="8"/>
        <v/>
      </c>
      <c r="O284" s="116" t="str">
        <f t="shared" si="9"/>
        <v/>
      </c>
      <c r="Q284" s="813"/>
      <c r="R284" s="800"/>
      <c r="S284" s="800"/>
      <c r="T284" s="800"/>
      <c r="U284" s="800"/>
      <c r="V284" s="800"/>
      <c r="W284" s="800"/>
      <c r="X284" s="800"/>
      <c r="Y284" s="800"/>
      <c r="Z284" s="800"/>
      <c r="AA284" s="800"/>
      <c r="AB284" s="800"/>
      <c r="AC284" s="803"/>
    </row>
    <row r="285" spans="1:34" ht="14.25" customHeight="1">
      <c r="A285" s="778"/>
      <c r="B285" s="840"/>
      <c r="C285" s="783"/>
      <c r="D285" s="786"/>
      <c r="E285" s="786"/>
      <c r="F285" s="786"/>
      <c r="G285" s="786"/>
      <c r="H285" s="786"/>
      <c r="I285" s="825"/>
      <c r="J285" s="810"/>
      <c r="K285" s="18">
        <v>0</v>
      </c>
      <c r="L285" s="18"/>
      <c r="M285" s="136"/>
      <c r="N285" s="148" t="str">
        <f t="shared" ca="1" si="8"/>
        <v/>
      </c>
      <c r="O285" s="116" t="str">
        <f t="shared" si="9"/>
        <v/>
      </c>
      <c r="Q285" s="813"/>
      <c r="R285" s="800"/>
      <c r="S285" s="800"/>
      <c r="T285" s="800"/>
      <c r="U285" s="800"/>
      <c r="V285" s="800"/>
      <c r="W285" s="800"/>
      <c r="X285" s="800"/>
      <c r="Y285" s="800"/>
      <c r="Z285" s="800"/>
      <c r="AA285" s="800"/>
      <c r="AB285" s="800"/>
      <c r="AC285" s="803"/>
    </row>
    <row r="286" spans="1:34" ht="14.25" customHeight="1">
      <c r="A286" s="778"/>
      <c r="B286" s="840"/>
      <c r="C286" s="783"/>
      <c r="D286" s="786"/>
      <c r="E286" s="786"/>
      <c r="F286" s="786"/>
      <c r="G286" s="786"/>
      <c r="H286" s="786"/>
      <c r="I286" s="825"/>
      <c r="J286" s="810"/>
      <c r="K286" s="18">
        <v>0</v>
      </c>
      <c r="L286" s="18"/>
      <c r="M286" s="136"/>
      <c r="N286" s="148" t="str">
        <f t="shared" ca="1" si="8"/>
        <v/>
      </c>
      <c r="O286" s="116" t="str">
        <f t="shared" si="9"/>
        <v/>
      </c>
      <c r="Q286" s="813"/>
      <c r="R286" s="800"/>
      <c r="S286" s="800"/>
      <c r="T286" s="800"/>
      <c r="U286" s="800"/>
      <c r="V286" s="800"/>
      <c r="W286" s="800"/>
      <c r="X286" s="800"/>
      <c r="Y286" s="800"/>
      <c r="Z286" s="800"/>
      <c r="AA286" s="800"/>
      <c r="AB286" s="800"/>
      <c r="AC286" s="803"/>
    </row>
    <row r="287" spans="1:34" ht="15" customHeight="1" thickBot="1">
      <c r="A287" s="778"/>
      <c r="B287" s="840"/>
      <c r="C287" s="784"/>
      <c r="D287" s="787"/>
      <c r="E287" s="787"/>
      <c r="F287" s="787"/>
      <c r="G287" s="787"/>
      <c r="H287" s="787"/>
      <c r="I287" s="826"/>
      <c r="J287" s="811"/>
      <c r="K287" s="19">
        <v>0</v>
      </c>
      <c r="L287" s="19"/>
      <c r="M287" s="137"/>
      <c r="N287" s="148" t="str">
        <f t="shared" ca="1" si="8"/>
        <v/>
      </c>
      <c r="O287" s="116" t="str">
        <f t="shared" si="9"/>
        <v/>
      </c>
      <c r="Q287" s="814"/>
      <c r="R287" s="801"/>
      <c r="S287" s="801"/>
      <c r="T287" s="801"/>
      <c r="U287" s="801"/>
      <c r="V287" s="801"/>
      <c r="W287" s="801"/>
      <c r="X287" s="801"/>
      <c r="Y287" s="801"/>
      <c r="Z287" s="801"/>
      <c r="AA287" s="801"/>
      <c r="AB287" s="801"/>
      <c r="AC287" s="804"/>
    </row>
    <row r="288" spans="1:34" ht="14.4" thickBot="1">
      <c r="A288" s="780"/>
      <c r="B288" s="841"/>
      <c r="C288" s="105"/>
      <c r="D288" s="26"/>
      <c r="E288" s="26"/>
      <c r="F288" s="27"/>
      <c r="G288" s="27"/>
      <c r="H288" s="27"/>
      <c r="I288" s="106"/>
      <c r="J288" s="104" t="b">
        <f>J283=K288</f>
        <v>1</v>
      </c>
      <c r="K288" s="28">
        <f>SUM(K283:K287)</f>
        <v>0</v>
      </c>
      <c r="L288" s="24"/>
      <c r="M288" s="138"/>
      <c r="N288" s="149"/>
      <c r="O288" s="117"/>
      <c r="Q288" s="37"/>
      <c r="R288" s="38"/>
      <c r="S288" s="38"/>
      <c r="T288" s="38"/>
      <c r="U288" s="38"/>
      <c r="V288" s="38"/>
      <c r="W288" s="38"/>
      <c r="X288" s="38"/>
      <c r="Y288" s="38"/>
      <c r="Z288" s="38"/>
      <c r="AA288" s="38"/>
      <c r="AB288" s="38"/>
      <c r="AC288" s="196"/>
    </row>
    <row r="289" spans="1:34" ht="14.25" customHeight="1">
      <c r="A289" s="851" t="s">
        <v>151</v>
      </c>
      <c r="B289" s="852"/>
      <c r="C289" s="782" t="e">
        <f>ENERO!#REF!</f>
        <v>#REF!</v>
      </c>
      <c r="D289" s="785"/>
      <c r="E289" s="785"/>
      <c r="F289" s="785"/>
      <c r="G289" s="785"/>
      <c r="H289" s="785"/>
      <c r="I289" s="824">
        <f>AC289</f>
        <v>0</v>
      </c>
      <c r="J289" s="809" t="e">
        <f>+(C289+D289+F289+E289)-(G289+H289+I289)</f>
        <v>#REF!</v>
      </c>
      <c r="K289" s="17"/>
      <c r="L289" s="17"/>
      <c r="M289" s="135"/>
      <c r="N289" s="148"/>
      <c r="O289" s="116"/>
      <c r="Q289" s="812"/>
      <c r="R289" s="799"/>
      <c r="S289" s="799"/>
      <c r="T289" s="799"/>
      <c r="U289" s="799"/>
      <c r="V289" s="799"/>
      <c r="W289" s="799"/>
      <c r="X289" s="799"/>
      <c r="Y289" s="799"/>
      <c r="Z289" s="799"/>
      <c r="AA289" s="799"/>
      <c r="AB289" s="799"/>
      <c r="AC289" s="802">
        <f>SUM(Q289:AB293)</f>
        <v>0</v>
      </c>
      <c r="AH289" s="2">
        <f>+IF(AC289&lt;&gt;I289,1,0)</f>
        <v>0</v>
      </c>
    </row>
    <row r="290" spans="1:34" ht="14.25" customHeight="1">
      <c r="A290" s="853"/>
      <c r="B290" s="854"/>
      <c r="C290" s="783"/>
      <c r="D290" s="786"/>
      <c r="E290" s="786"/>
      <c r="F290" s="786"/>
      <c r="G290" s="786"/>
      <c r="H290" s="786"/>
      <c r="I290" s="825"/>
      <c r="J290" s="810"/>
      <c r="K290" s="18"/>
      <c r="L290" s="18"/>
      <c r="M290" s="136"/>
      <c r="N290" s="148"/>
      <c r="O290" s="116"/>
      <c r="Q290" s="813"/>
      <c r="R290" s="800"/>
      <c r="S290" s="800"/>
      <c r="T290" s="800"/>
      <c r="U290" s="800"/>
      <c r="V290" s="800"/>
      <c r="W290" s="800"/>
      <c r="X290" s="800"/>
      <c r="Y290" s="800"/>
      <c r="Z290" s="800"/>
      <c r="AA290" s="800"/>
      <c r="AB290" s="800"/>
      <c r="AC290" s="803"/>
    </row>
    <row r="291" spans="1:34" ht="14.25" customHeight="1">
      <c r="A291" s="853"/>
      <c r="B291" s="854"/>
      <c r="C291" s="783"/>
      <c r="D291" s="786"/>
      <c r="E291" s="786"/>
      <c r="F291" s="786"/>
      <c r="G291" s="786"/>
      <c r="H291" s="786"/>
      <c r="I291" s="825"/>
      <c r="J291" s="810"/>
      <c r="K291" s="18"/>
      <c r="L291" s="18"/>
      <c r="M291" s="136"/>
      <c r="N291" s="148"/>
      <c r="O291" s="116"/>
      <c r="Q291" s="813"/>
      <c r="R291" s="800"/>
      <c r="S291" s="800"/>
      <c r="T291" s="800"/>
      <c r="U291" s="800"/>
      <c r="V291" s="800"/>
      <c r="W291" s="800"/>
      <c r="X291" s="800"/>
      <c r="Y291" s="800"/>
      <c r="Z291" s="800"/>
      <c r="AA291" s="800"/>
      <c r="AB291" s="800"/>
      <c r="AC291" s="803"/>
    </row>
    <row r="292" spans="1:34" ht="14.25" customHeight="1">
      <c r="A292" s="853"/>
      <c r="B292" s="854"/>
      <c r="C292" s="783"/>
      <c r="D292" s="786"/>
      <c r="E292" s="786"/>
      <c r="F292" s="786"/>
      <c r="G292" s="786"/>
      <c r="H292" s="786"/>
      <c r="I292" s="825"/>
      <c r="J292" s="810"/>
      <c r="K292" s="18"/>
      <c r="L292" s="18"/>
      <c r="M292" s="136"/>
      <c r="N292" s="148"/>
      <c r="O292" s="116"/>
      <c r="Q292" s="813"/>
      <c r="R292" s="800"/>
      <c r="S292" s="800"/>
      <c r="T292" s="800"/>
      <c r="U292" s="800"/>
      <c r="V292" s="800"/>
      <c r="W292" s="800"/>
      <c r="X292" s="800"/>
      <c r="Y292" s="800"/>
      <c r="Z292" s="800"/>
      <c r="AA292" s="800"/>
      <c r="AB292" s="800"/>
      <c r="AC292" s="803"/>
    </row>
    <row r="293" spans="1:34" ht="15" customHeight="1" thickBot="1">
      <c r="A293" s="853"/>
      <c r="B293" s="854"/>
      <c r="C293" s="784"/>
      <c r="D293" s="787"/>
      <c r="E293" s="787"/>
      <c r="F293" s="787"/>
      <c r="G293" s="787"/>
      <c r="H293" s="787"/>
      <c r="I293" s="826"/>
      <c r="J293" s="811"/>
      <c r="K293" s="19"/>
      <c r="L293" s="19"/>
      <c r="M293" s="137"/>
      <c r="N293" s="148"/>
      <c r="O293" s="116"/>
      <c r="Q293" s="814"/>
      <c r="R293" s="801"/>
      <c r="S293" s="801"/>
      <c r="T293" s="801"/>
      <c r="U293" s="801"/>
      <c r="V293" s="801"/>
      <c r="W293" s="801"/>
      <c r="X293" s="801"/>
      <c r="Y293" s="801"/>
      <c r="Z293" s="801"/>
      <c r="AA293" s="801"/>
      <c r="AB293" s="801"/>
      <c r="AC293" s="804"/>
    </row>
    <row r="294" spans="1:34" ht="14.4" thickBot="1">
      <c r="A294" s="853"/>
      <c r="B294" s="854"/>
      <c r="C294" s="110"/>
      <c r="D294" s="40"/>
      <c r="E294" s="40"/>
      <c r="F294" s="41"/>
      <c r="G294" s="41"/>
      <c r="H294" s="41"/>
      <c r="I294" s="111"/>
      <c r="J294" s="112" t="e">
        <f>J289=K294</f>
        <v>#REF!</v>
      </c>
      <c r="K294" s="42">
        <f>SUM(K289:K293)</f>
        <v>0</v>
      </c>
      <c r="L294" s="31"/>
      <c r="M294" s="141"/>
      <c r="N294" s="149"/>
      <c r="O294" s="117"/>
      <c r="Q294" s="23"/>
      <c r="R294" s="43"/>
      <c r="S294" s="43"/>
      <c r="T294" s="43"/>
      <c r="U294" s="43"/>
      <c r="V294" s="43"/>
      <c r="W294" s="43"/>
      <c r="X294" s="43"/>
      <c r="Y294" s="43"/>
      <c r="Z294" s="43"/>
      <c r="AA294" s="43"/>
      <c r="AB294" s="43"/>
      <c r="AC294" s="193"/>
    </row>
    <row r="295" spans="1:34" ht="15.75" customHeight="1" thickBot="1">
      <c r="A295" s="847" t="s">
        <v>152</v>
      </c>
      <c r="B295" s="848"/>
      <c r="C295" s="152">
        <f>ENERO!K373</f>
        <v>7770</v>
      </c>
      <c r="D295" s="44"/>
      <c r="E295" s="44"/>
      <c r="F295" s="44"/>
      <c r="G295" s="44"/>
      <c r="H295" s="44"/>
      <c r="I295" s="167">
        <f>AC295</f>
        <v>0</v>
      </c>
      <c r="J295" s="45" t="e">
        <f>+(C289+D289+F289+E289)-(G289+H289+I289)</f>
        <v>#REF!</v>
      </c>
      <c r="K295" s="17"/>
      <c r="L295" s="17"/>
      <c r="M295" s="135"/>
      <c r="N295" s="148"/>
      <c r="O295" s="116"/>
      <c r="Q295" s="46"/>
      <c r="R295" s="47"/>
      <c r="S295" s="47"/>
      <c r="T295" s="47"/>
      <c r="U295" s="47"/>
      <c r="V295" s="47"/>
      <c r="W295" s="47"/>
      <c r="X295" s="47"/>
      <c r="Y295" s="47"/>
      <c r="Z295" s="47"/>
      <c r="AA295" s="47"/>
      <c r="AB295" s="48"/>
      <c r="AC295" s="197">
        <f>SUM(Q295:AB295)</f>
        <v>0</v>
      </c>
      <c r="AH295" s="2">
        <f>+IF(AC295&lt;&gt;I295,1,0)</f>
        <v>0</v>
      </c>
    </row>
    <row r="296" spans="1:34" ht="15.75" customHeight="1" thickBot="1">
      <c r="A296" s="849" t="s">
        <v>153</v>
      </c>
      <c r="B296" s="850"/>
      <c r="C296" s="153">
        <f>ENERO!K374</f>
        <v>16400</v>
      </c>
      <c r="D296" s="49"/>
      <c r="E296" s="49"/>
      <c r="F296" s="49"/>
      <c r="G296" s="49"/>
      <c r="H296" s="49"/>
      <c r="I296" s="190">
        <f>AC296</f>
        <v>0</v>
      </c>
      <c r="J296" s="50">
        <f>+(C290+D290+F290+E290)-(G290+H290+I290)</f>
        <v>0</v>
      </c>
      <c r="K296" s="18"/>
      <c r="L296" s="18"/>
      <c r="M296" s="136"/>
      <c r="N296" s="148"/>
      <c r="O296" s="116"/>
      <c r="Q296" s="51"/>
      <c r="R296" s="52"/>
      <c r="S296" s="52"/>
      <c r="T296" s="52"/>
      <c r="U296" s="52"/>
      <c r="V296" s="52"/>
      <c r="W296" s="52"/>
      <c r="X296" s="52"/>
      <c r="Y296" s="52"/>
      <c r="Z296" s="52"/>
      <c r="AA296" s="52"/>
      <c r="AB296" s="53"/>
      <c r="AC296" s="197">
        <f>SUM(Q296:AB296)</f>
        <v>0</v>
      </c>
      <c r="AH296" s="2">
        <f>+IF(AC296&lt;&gt;I296,1,0)</f>
        <v>0</v>
      </c>
    </row>
    <row r="297" spans="1:34" ht="16.5" customHeight="1" thickBot="1">
      <c r="A297" s="849" t="s">
        <v>154</v>
      </c>
      <c r="B297" s="850"/>
      <c r="C297" s="153">
        <f>ENERO!K376</f>
        <v>2325</v>
      </c>
      <c r="D297" s="49"/>
      <c r="E297" s="49"/>
      <c r="F297" s="49"/>
      <c r="G297" s="49"/>
      <c r="H297" s="49"/>
      <c r="I297" s="190">
        <f>AC297</f>
        <v>0</v>
      </c>
      <c r="J297" s="50">
        <f>+(C291+D291+F291+E291)-(G291+H291+I291)</f>
        <v>0</v>
      </c>
      <c r="K297" s="18"/>
      <c r="L297" s="54"/>
      <c r="M297" s="142"/>
      <c r="N297" s="148"/>
      <c r="O297" s="116"/>
      <c r="Q297" s="51"/>
      <c r="R297" s="52"/>
      <c r="S297" s="52"/>
      <c r="T297" s="52"/>
      <c r="U297" s="52"/>
      <c r="V297" s="52"/>
      <c r="W297" s="52"/>
      <c r="X297" s="52"/>
      <c r="Y297" s="52"/>
      <c r="Z297" s="52"/>
      <c r="AA297" s="52"/>
      <c r="AB297" s="53"/>
      <c r="AC297" s="197">
        <f>SUM(Q297:AB297)</f>
        <v>0</v>
      </c>
      <c r="AH297" s="2">
        <f>+IF(AC297&lt;&gt;I297,1,0)</f>
        <v>0</v>
      </c>
    </row>
    <row r="298" spans="1:34" ht="16.5" customHeight="1" thickBot="1">
      <c r="A298" s="849" t="s">
        <v>155</v>
      </c>
      <c r="B298" s="850"/>
      <c r="C298" s="153">
        <f>ENERO!K377</f>
        <v>0</v>
      </c>
      <c r="D298" s="49"/>
      <c r="E298" s="49"/>
      <c r="F298" s="55"/>
      <c r="G298" s="55"/>
      <c r="H298" s="55"/>
      <c r="I298" s="190">
        <f>AC298</f>
        <v>0</v>
      </c>
      <c r="J298" s="50">
        <f>+(C292+D292+F292+E292)-(G292+H292+I292)</f>
        <v>0</v>
      </c>
      <c r="K298" s="18"/>
      <c r="L298" s="54"/>
      <c r="M298" s="142"/>
      <c r="N298" s="148"/>
      <c r="O298" s="116"/>
      <c r="Q298" s="51"/>
      <c r="R298" s="52"/>
      <c r="S298" s="52"/>
      <c r="T298" s="52"/>
      <c r="U298" s="52"/>
      <c r="V298" s="52"/>
      <c r="W298" s="52"/>
      <c r="X298" s="52"/>
      <c r="Y298" s="52"/>
      <c r="Z298" s="52"/>
      <c r="AA298" s="52"/>
      <c r="AB298" s="53"/>
      <c r="AC298" s="197">
        <f>SUM(Q298:AB298)</f>
        <v>0</v>
      </c>
      <c r="AH298" s="2">
        <f>+IF(AC298&lt;&gt;I298,1,0)</f>
        <v>0</v>
      </c>
    </row>
    <row r="299" spans="1:34" ht="16.5" customHeight="1" thickBot="1">
      <c r="A299" s="863" t="s">
        <v>156</v>
      </c>
      <c r="B299" s="864"/>
      <c r="C299" s="154">
        <f>ENERO!K378</f>
        <v>0</v>
      </c>
      <c r="D299" s="56"/>
      <c r="E299" s="56"/>
      <c r="F299" s="57"/>
      <c r="G299" s="57"/>
      <c r="H299" s="57"/>
      <c r="I299" s="191">
        <f>AC299</f>
        <v>0</v>
      </c>
      <c r="J299" s="58">
        <f>+(C293+D293+F293+E293)-(G293+H293+I293)</f>
        <v>0</v>
      </c>
      <c r="K299" s="19"/>
      <c r="L299" s="19"/>
      <c r="M299" s="137"/>
      <c r="N299" s="148"/>
      <c r="O299" s="116"/>
      <c r="Q299" s="59"/>
      <c r="R299" s="60"/>
      <c r="S299" s="60"/>
      <c r="T299" s="60"/>
      <c r="U299" s="60"/>
      <c r="V299" s="60"/>
      <c r="W299" s="60"/>
      <c r="X299" s="60"/>
      <c r="Y299" s="60"/>
      <c r="Z299" s="60"/>
      <c r="AA299" s="60"/>
      <c r="AB299" s="61"/>
      <c r="AC299" s="197">
        <f>SUM(Q299:AB299)</f>
        <v>0</v>
      </c>
      <c r="AH299" s="2">
        <f>+IF(AC299&lt;&gt;I299,1,0)</f>
        <v>0</v>
      </c>
    </row>
    <row r="300" spans="1:34">
      <c r="A300" s="62"/>
      <c r="B300" s="62"/>
      <c r="C300" s="63"/>
      <c r="D300" s="63"/>
      <c r="E300" s="64"/>
      <c r="F300" s="64"/>
      <c r="G300" s="64"/>
      <c r="H300" s="64"/>
      <c r="I300" s="65"/>
      <c r="J300" s="65"/>
      <c r="K300" s="65"/>
      <c r="L300" s="65"/>
      <c r="M300" s="65"/>
      <c r="N300" s="65"/>
      <c r="O300" s="65"/>
    </row>
    <row r="301" spans="1:34" ht="14.4" thickBot="1">
      <c r="A301" s="66" t="s">
        <v>157</v>
      </c>
      <c r="B301" s="62"/>
      <c r="C301" s="63"/>
      <c r="D301" s="63"/>
      <c r="E301" s="64"/>
      <c r="F301" s="64"/>
      <c r="G301" s="64"/>
      <c r="H301" s="64"/>
      <c r="I301" s="65"/>
      <c r="J301" s="65"/>
      <c r="K301" s="65"/>
      <c r="L301" s="65"/>
      <c r="M301" s="65"/>
      <c r="N301" s="65"/>
      <c r="O301" s="65"/>
    </row>
    <row r="302" spans="1:34" ht="15" customHeight="1">
      <c r="A302" s="865"/>
      <c r="B302" s="866"/>
      <c r="C302" s="866"/>
      <c r="D302" s="866"/>
      <c r="E302" s="866"/>
      <c r="F302" s="866"/>
      <c r="G302" s="866"/>
      <c r="H302" s="866"/>
      <c r="I302" s="866"/>
      <c r="J302" s="866"/>
      <c r="K302" s="866"/>
      <c r="L302" s="866"/>
      <c r="M302" s="867"/>
      <c r="N302" s="144"/>
      <c r="O302" s="121"/>
    </row>
    <row r="303" spans="1:34" ht="15" customHeight="1">
      <c r="A303" s="868"/>
      <c r="B303" s="869"/>
      <c r="C303" s="869"/>
      <c r="D303" s="869"/>
      <c r="E303" s="869"/>
      <c r="F303" s="869"/>
      <c r="G303" s="869"/>
      <c r="H303" s="869"/>
      <c r="I303" s="869"/>
      <c r="J303" s="869"/>
      <c r="K303" s="869"/>
      <c r="L303" s="869"/>
      <c r="M303" s="870"/>
      <c r="N303" s="144"/>
      <c r="O303" s="121"/>
    </row>
    <row r="304" spans="1:34" ht="15.75" customHeight="1" thickBot="1">
      <c r="A304" s="871"/>
      <c r="B304" s="872"/>
      <c r="C304" s="872"/>
      <c r="D304" s="872"/>
      <c r="E304" s="872"/>
      <c r="F304" s="872"/>
      <c r="G304" s="872"/>
      <c r="H304" s="872"/>
      <c r="I304" s="872"/>
      <c r="J304" s="872"/>
      <c r="K304" s="872"/>
      <c r="L304" s="872"/>
      <c r="M304" s="873"/>
      <c r="N304" s="144"/>
      <c r="O304" s="121"/>
    </row>
    <row r="305" spans="1:34" ht="21" customHeight="1" thickBot="1">
      <c r="A305" s="874" t="s">
        <v>158</v>
      </c>
      <c r="B305" s="875"/>
      <c r="C305" s="875"/>
      <c r="D305" s="875"/>
      <c r="E305" s="875"/>
      <c r="F305" s="875"/>
      <c r="G305" s="875"/>
      <c r="H305" s="875"/>
      <c r="I305" s="875"/>
      <c r="J305" s="875"/>
      <c r="K305" s="875"/>
      <c r="L305" s="875"/>
      <c r="M305" s="875"/>
      <c r="N305" s="146"/>
      <c r="O305" s="122"/>
      <c r="P305" s="13"/>
      <c r="Q305" s="13"/>
      <c r="R305" s="13"/>
      <c r="S305" s="13"/>
      <c r="T305" s="13"/>
      <c r="U305" s="13"/>
      <c r="V305" s="13"/>
      <c r="W305" s="13"/>
      <c r="X305" s="13"/>
      <c r="Y305" s="13"/>
      <c r="Z305" s="13"/>
      <c r="AA305" s="13"/>
      <c r="AB305" s="13"/>
      <c r="AC305" s="198"/>
    </row>
    <row r="306" spans="1:34" ht="22.5" customHeight="1" thickTop="1">
      <c r="A306" s="876" t="s">
        <v>43</v>
      </c>
      <c r="B306" s="877"/>
      <c r="C306" s="881" t="s">
        <v>44</v>
      </c>
      <c r="D306" s="881" t="s">
        <v>45</v>
      </c>
      <c r="E306" s="882" t="s">
        <v>159</v>
      </c>
      <c r="F306" s="768"/>
      <c r="G306" s="767" t="s">
        <v>45</v>
      </c>
      <c r="H306" s="768"/>
      <c r="I306" s="855" t="s">
        <v>1</v>
      </c>
      <c r="J306" s="856"/>
      <c r="K306" s="857"/>
      <c r="L306" s="174"/>
      <c r="M306" s="67"/>
      <c r="N306" s="67"/>
      <c r="O306" s="67"/>
      <c r="P306" s="4"/>
      <c r="Q306" s="797" t="s">
        <v>52</v>
      </c>
      <c r="R306" s="798"/>
      <c r="S306" s="798"/>
      <c r="T306" s="798"/>
      <c r="U306" s="798"/>
      <c r="V306" s="798"/>
      <c r="W306" s="798"/>
      <c r="X306" s="798"/>
      <c r="Y306" s="798"/>
      <c r="Z306" s="798"/>
      <c r="AA306" s="798"/>
      <c r="AB306" s="858"/>
      <c r="AC306" s="199"/>
      <c r="AE306" s="859" t="s">
        <v>54</v>
      </c>
    </row>
    <row r="307" spans="1:34" ht="21.75" customHeight="1">
      <c r="A307" s="878"/>
      <c r="B307" s="766"/>
      <c r="C307" s="758"/>
      <c r="D307" s="758"/>
      <c r="E307" s="757" t="s">
        <v>160</v>
      </c>
      <c r="F307" s="757" t="s">
        <v>161</v>
      </c>
      <c r="G307" s="757" t="s">
        <v>55</v>
      </c>
      <c r="H307" s="757" t="s">
        <v>162</v>
      </c>
      <c r="I307" s="758" t="s">
        <v>55</v>
      </c>
      <c r="J307" s="758" t="s">
        <v>163</v>
      </c>
      <c r="K307" s="861" t="s">
        <v>58</v>
      </c>
      <c r="L307" s="862" t="s">
        <v>47</v>
      </c>
      <c r="M307" s="67"/>
      <c r="N307" s="67"/>
      <c r="O307" s="67"/>
      <c r="P307" s="4"/>
      <c r="Q307" s="794" t="s">
        <v>59</v>
      </c>
      <c r="R307" s="788"/>
      <c r="S307" s="788" t="s">
        <v>60</v>
      </c>
      <c r="T307" s="792" t="s">
        <v>61</v>
      </c>
      <c r="U307" s="792" t="s">
        <v>62</v>
      </c>
      <c r="V307" s="788" t="s">
        <v>63</v>
      </c>
      <c r="W307" s="788" t="s">
        <v>64</v>
      </c>
      <c r="X307" s="788" t="s">
        <v>65</v>
      </c>
      <c r="Y307" s="788" t="s">
        <v>66</v>
      </c>
      <c r="Z307" s="788" t="s">
        <v>67</v>
      </c>
      <c r="AA307" s="788" t="s">
        <v>68</v>
      </c>
      <c r="AB307" s="788" t="s">
        <v>69</v>
      </c>
      <c r="AC307" s="887" t="s">
        <v>53</v>
      </c>
      <c r="AE307" s="859"/>
    </row>
    <row r="308" spans="1:34" ht="14.25" customHeight="1">
      <c r="A308" s="878"/>
      <c r="B308" s="766"/>
      <c r="C308" s="758"/>
      <c r="D308" s="758"/>
      <c r="E308" s="758"/>
      <c r="F308" s="758"/>
      <c r="G308" s="758"/>
      <c r="H308" s="758"/>
      <c r="I308" s="758"/>
      <c r="J308" s="758"/>
      <c r="K308" s="862"/>
      <c r="L308" s="862"/>
      <c r="M308" s="67"/>
      <c r="N308" s="67"/>
      <c r="O308" s="67"/>
      <c r="P308" s="4"/>
      <c r="Q308" s="790" t="s">
        <v>70</v>
      </c>
      <c r="R308" s="792" t="s">
        <v>71</v>
      </c>
      <c r="S308" s="788"/>
      <c r="T308" s="792"/>
      <c r="U308" s="792"/>
      <c r="V308" s="788"/>
      <c r="W308" s="788"/>
      <c r="X308" s="788"/>
      <c r="Y308" s="788"/>
      <c r="Z308" s="788"/>
      <c r="AA308" s="788"/>
      <c r="AB308" s="788"/>
      <c r="AC308" s="888"/>
      <c r="AE308" s="859"/>
    </row>
    <row r="309" spans="1:34" ht="23.25" customHeight="1" thickBot="1">
      <c r="A309" s="879"/>
      <c r="B309" s="880"/>
      <c r="C309" s="860"/>
      <c r="D309" s="860"/>
      <c r="E309" s="860"/>
      <c r="F309" s="860"/>
      <c r="G309" s="860"/>
      <c r="H309" s="860"/>
      <c r="I309" s="758"/>
      <c r="J309" s="758"/>
      <c r="K309" s="862"/>
      <c r="L309" s="862"/>
      <c r="M309" s="67"/>
      <c r="N309" s="67"/>
      <c r="O309" s="67"/>
      <c r="P309" s="4"/>
      <c r="Q309" s="889"/>
      <c r="R309" s="890"/>
      <c r="S309" s="789"/>
      <c r="T309" s="793"/>
      <c r="U309" s="793"/>
      <c r="V309" s="789"/>
      <c r="W309" s="789"/>
      <c r="X309" s="789"/>
      <c r="Y309" s="789"/>
      <c r="Z309" s="789"/>
      <c r="AA309" s="789"/>
      <c r="AB309" s="789"/>
      <c r="AC309" s="888"/>
      <c r="AE309" s="859"/>
    </row>
    <row r="310" spans="1:34" ht="14.4" thickBot="1">
      <c r="A310" s="891" t="s">
        <v>73</v>
      </c>
      <c r="B310" s="892"/>
      <c r="C310" s="155" t="e">
        <f>ENERO!#REF!</f>
        <v>#REF!</v>
      </c>
      <c r="D310" s="68"/>
      <c r="E310" s="68"/>
      <c r="F310" s="68"/>
      <c r="G310" s="68"/>
      <c r="H310" s="168"/>
      <c r="I310" s="74"/>
      <c r="J310" s="145"/>
      <c r="K310" s="69">
        <f t="shared" ref="K310:K346" si="10">+AC310</f>
        <v>0</v>
      </c>
      <c r="L310" s="175" t="e">
        <f>+(C310+D310+G310+H310)-(E310+F310+I310+J310+K310)</f>
        <v>#REF!</v>
      </c>
      <c r="M310" s="67"/>
      <c r="N310" s="67"/>
      <c r="O310" s="67"/>
      <c r="P310" s="4"/>
      <c r="Q310" s="46"/>
      <c r="R310" s="47"/>
      <c r="S310" s="47"/>
      <c r="T310" s="47"/>
      <c r="U310" s="47"/>
      <c r="V310" s="47"/>
      <c r="W310" s="47"/>
      <c r="X310" s="47"/>
      <c r="Y310" s="47"/>
      <c r="Z310" s="47"/>
      <c r="AA310" s="47"/>
      <c r="AB310" s="47"/>
      <c r="AC310" s="197">
        <f>SUM(Q310:AB310)</f>
        <v>0</v>
      </c>
      <c r="AE310" s="160" t="e">
        <f>+(AC310)/(E310+F310+AC310)</f>
        <v>#DIV/0!</v>
      </c>
      <c r="AF310" s="159"/>
      <c r="AH310" s="2">
        <f t="shared" ref="AH310:AH315" si="11">+IF(AC310&lt;&gt;K310,1,0)</f>
        <v>0</v>
      </c>
    </row>
    <row r="311" spans="1:34" ht="14.4" thickBot="1">
      <c r="A311" s="883" t="s">
        <v>164</v>
      </c>
      <c r="B311" s="884"/>
      <c r="C311" s="155" t="str">
        <f>ENERO!M423</f>
        <v xml:space="preserve">0323Q014A </v>
      </c>
      <c r="D311" s="68"/>
      <c r="E311" s="68"/>
      <c r="F311" s="68"/>
      <c r="G311" s="68"/>
      <c r="H311" s="168"/>
      <c r="I311" s="74"/>
      <c r="J311" s="145"/>
      <c r="K311" s="69">
        <f t="shared" si="10"/>
        <v>0</v>
      </c>
      <c r="L311" s="175" t="e">
        <f t="shared" ref="L311:L362" si="12">+(C311+D311+G311+H311)-(E311+F311+I311+J311+K311)</f>
        <v>#VALUE!</v>
      </c>
      <c r="M311" s="67"/>
      <c r="N311" s="67"/>
      <c r="O311" s="67"/>
      <c r="P311" s="4"/>
      <c r="Q311" s="51"/>
      <c r="R311" s="52"/>
      <c r="S311" s="52"/>
      <c r="T311" s="52"/>
      <c r="U311" s="52"/>
      <c r="V311" s="52"/>
      <c r="W311" s="52"/>
      <c r="X311" s="52"/>
      <c r="Y311" s="52"/>
      <c r="Z311" s="52"/>
      <c r="AA311" s="52"/>
      <c r="AB311" s="52"/>
      <c r="AC311" s="197">
        <f t="shared" ref="AC311:AC362" si="13">SUM(Q311:AB311)</f>
        <v>0</v>
      </c>
      <c r="AE311" s="160" t="e">
        <f>(AC311)/(E311+F311+AC311)</f>
        <v>#DIV/0!</v>
      </c>
      <c r="AH311" s="2">
        <f t="shared" si="11"/>
        <v>0</v>
      </c>
    </row>
    <row r="312" spans="1:34" ht="14.4" thickBot="1">
      <c r="A312" s="885" t="s">
        <v>165</v>
      </c>
      <c r="B312" s="893"/>
      <c r="C312" s="155" t="str">
        <f>ENERO!M429</f>
        <v>0343Q005A</v>
      </c>
      <c r="D312" s="68"/>
      <c r="E312" s="68"/>
      <c r="F312" s="68"/>
      <c r="G312" s="68"/>
      <c r="H312" s="168"/>
      <c r="I312" s="74"/>
      <c r="J312" s="145"/>
      <c r="K312" s="69">
        <f t="shared" si="10"/>
        <v>0</v>
      </c>
      <c r="L312" s="175" t="e">
        <f t="shared" si="12"/>
        <v>#VALUE!</v>
      </c>
      <c r="M312" s="67"/>
      <c r="N312" s="67"/>
      <c r="O312" s="67"/>
      <c r="P312" s="4"/>
      <c r="Q312" s="51"/>
      <c r="R312" s="52"/>
      <c r="S312" s="52"/>
      <c r="T312" s="52"/>
      <c r="U312" s="52"/>
      <c r="V312" s="52"/>
      <c r="W312" s="52"/>
      <c r="X312" s="52"/>
      <c r="Y312" s="52"/>
      <c r="Z312" s="52"/>
      <c r="AA312" s="52"/>
      <c r="AB312" s="52"/>
      <c r="AC312" s="197">
        <f t="shared" si="13"/>
        <v>0</v>
      </c>
      <c r="AE312" s="160" t="e">
        <f>(AC312)/(E312+F312+AC312)</f>
        <v>#DIV/0!</v>
      </c>
      <c r="AF312" s="159"/>
      <c r="AH312" s="2">
        <f t="shared" si="11"/>
        <v>0</v>
      </c>
    </row>
    <row r="313" spans="1:34" ht="14.4" thickBot="1">
      <c r="A313" s="883" t="s">
        <v>166</v>
      </c>
      <c r="B313" s="884"/>
      <c r="C313" s="155" t="str">
        <f>ENERO!M435</f>
        <v>2328006A</v>
      </c>
      <c r="D313" s="68"/>
      <c r="E313" s="68"/>
      <c r="F313" s="68"/>
      <c r="G313" s="68"/>
      <c r="H313" s="168"/>
      <c r="I313" s="74"/>
      <c r="J313" s="145"/>
      <c r="K313" s="69">
        <f t="shared" si="10"/>
        <v>0</v>
      </c>
      <c r="L313" s="175" t="e">
        <f t="shared" si="12"/>
        <v>#VALUE!</v>
      </c>
      <c r="M313" s="67"/>
      <c r="N313" s="67"/>
      <c r="O313" s="67"/>
      <c r="P313" s="4"/>
      <c r="Q313" s="51"/>
      <c r="R313" s="52"/>
      <c r="S313" s="52"/>
      <c r="T313" s="52"/>
      <c r="U313" s="52"/>
      <c r="V313" s="52"/>
      <c r="W313" s="52"/>
      <c r="X313" s="52"/>
      <c r="Y313" s="52"/>
      <c r="Z313" s="52"/>
      <c r="AA313" s="52"/>
      <c r="AB313" s="52"/>
      <c r="AC313" s="197">
        <f t="shared" si="13"/>
        <v>0</v>
      </c>
      <c r="AE313" s="160" t="e">
        <f>(AC313)/(E313+F313+AC313)</f>
        <v>#DIV/0!</v>
      </c>
      <c r="AH313" s="2">
        <f t="shared" si="11"/>
        <v>0</v>
      </c>
    </row>
    <row r="314" spans="1:34" ht="14.4" thickBot="1">
      <c r="A314" s="883" t="s">
        <v>100</v>
      </c>
      <c r="B314" s="884"/>
      <c r="C314" s="155" t="e">
        <f>ENERO!#REF!</f>
        <v>#REF!</v>
      </c>
      <c r="D314" s="68"/>
      <c r="E314" s="68"/>
      <c r="F314" s="68"/>
      <c r="G314" s="68"/>
      <c r="H314" s="168"/>
      <c r="I314" s="74"/>
      <c r="J314" s="145"/>
      <c r="K314" s="69">
        <f t="shared" si="10"/>
        <v>0</v>
      </c>
      <c r="L314" s="175" t="e">
        <f t="shared" si="12"/>
        <v>#REF!</v>
      </c>
      <c r="M314" s="67"/>
      <c r="N314" s="67"/>
      <c r="O314" s="67"/>
      <c r="P314" s="4"/>
      <c r="Q314" s="51"/>
      <c r="R314" s="52"/>
      <c r="S314" s="52"/>
      <c r="T314" s="52"/>
      <c r="U314" s="52"/>
      <c r="V314" s="52"/>
      <c r="W314" s="52"/>
      <c r="X314" s="52"/>
      <c r="Y314" s="52"/>
      <c r="Z314" s="52"/>
      <c r="AA314" s="52"/>
      <c r="AB314" s="52"/>
      <c r="AC314" s="197">
        <f t="shared" si="13"/>
        <v>0</v>
      </c>
      <c r="AE314" s="160" t="e">
        <f>+(AC314*1)/(E314+F314+AC314)</f>
        <v>#DIV/0!</v>
      </c>
      <c r="AH314" s="2">
        <f t="shared" si="11"/>
        <v>0</v>
      </c>
    </row>
    <row r="315" spans="1:34" ht="14.4" thickBot="1">
      <c r="A315" s="883" t="s">
        <v>101</v>
      </c>
      <c r="B315" s="884"/>
      <c r="C315" s="80" t="str">
        <f>ENERO!M441</f>
        <v>2853X020B</v>
      </c>
      <c r="D315" s="74"/>
      <c r="E315" s="74"/>
      <c r="F315" s="74"/>
      <c r="G315" s="74"/>
      <c r="H315" s="74"/>
      <c r="I315" s="74"/>
      <c r="J315" s="74"/>
      <c r="K315" s="69">
        <f t="shared" si="10"/>
        <v>0</v>
      </c>
      <c r="L315" s="175" t="e">
        <f t="shared" si="12"/>
        <v>#VALUE!</v>
      </c>
      <c r="M315" s="67"/>
      <c r="N315" s="67"/>
      <c r="O315" s="67"/>
      <c r="P315" s="4"/>
      <c r="Q315" s="51"/>
      <c r="R315" s="52"/>
      <c r="S315" s="52"/>
      <c r="T315" s="52"/>
      <c r="U315" s="52"/>
      <c r="V315" s="52"/>
      <c r="W315" s="52"/>
      <c r="X315" s="52"/>
      <c r="Y315" s="52"/>
      <c r="Z315" s="52"/>
      <c r="AA315" s="52"/>
      <c r="AB315" s="52"/>
      <c r="AC315" s="197">
        <f t="shared" si="13"/>
        <v>0</v>
      </c>
      <c r="AE315" s="160" t="e">
        <f>(AC315)/(E315+F315+AC315)</f>
        <v>#DIV/0!</v>
      </c>
      <c r="AH315" s="2">
        <f t="shared" si="11"/>
        <v>0</v>
      </c>
    </row>
    <row r="316" spans="1:34" ht="14.4" thickBot="1">
      <c r="A316" s="883" t="s">
        <v>104</v>
      </c>
      <c r="B316" s="884"/>
      <c r="C316" s="80" t="str">
        <f>ENERO!M447</f>
        <v>2854X041B</v>
      </c>
      <c r="D316" s="74"/>
      <c r="E316" s="74"/>
      <c r="F316" s="74"/>
      <c r="G316" s="74"/>
      <c r="H316" s="74"/>
      <c r="I316" s="74"/>
      <c r="J316" s="74"/>
      <c r="K316" s="69">
        <f t="shared" si="10"/>
        <v>0</v>
      </c>
      <c r="L316" s="175" t="e">
        <f t="shared" si="12"/>
        <v>#VALUE!</v>
      </c>
      <c r="M316" s="67"/>
      <c r="N316" s="67"/>
      <c r="O316" s="67"/>
      <c r="P316" s="4"/>
      <c r="Q316" s="51"/>
      <c r="R316" s="52"/>
      <c r="S316" s="52"/>
      <c r="T316" s="52"/>
      <c r="U316" s="52"/>
      <c r="V316" s="52"/>
      <c r="W316" s="52"/>
      <c r="X316" s="52"/>
      <c r="Y316" s="52"/>
      <c r="Z316" s="52"/>
      <c r="AA316" s="52"/>
      <c r="AB316" s="52"/>
      <c r="AC316" s="197">
        <f t="shared" si="13"/>
        <v>0</v>
      </c>
      <c r="AE316" s="160" t="e">
        <f t="shared" ref="AE316:AE323" si="14">(AC316)/(E317+F317+AC316)</f>
        <v>#DIV/0!</v>
      </c>
      <c r="AH316" s="2">
        <f t="shared" ref="AH316:AH337" si="15">+IF(AC316&lt;&gt;K317,1,0)</f>
        <v>0</v>
      </c>
    </row>
    <row r="317" spans="1:34" ht="14.4" thickBot="1">
      <c r="A317" s="883" t="s">
        <v>105</v>
      </c>
      <c r="B317" s="884"/>
      <c r="C317" s="80" t="str">
        <f>ENERO!M459</f>
        <v>221100624A</v>
      </c>
      <c r="D317" s="74"/>
      <c r="E317" s="74"/>
      <c r="F317" s="74"/>
      <c r="G317" s="74"/>
      <c r="H317" s="74"/>
      <c r="I317" s="74"/>
      <c r="J317" s="74"/>
      <c r="K317" s="69">
        <f t="shared" si="10"/>
        <v>0</v>
      </c>
      <c r="L317" s="175" t="e">
        <f t="shared" ref="L317:L338" si="16">+(C317+D317+G317+H317)-(E317+F317+I317+J317+K317)</f>
        <v>#VALUE!</v>
      </c>
      <c r="M317" s="67"/>
      <c r="N317" s="67"/>
      <c r="O317" s="67"/>
      <c r="P317" s="4"/>
      <c r="Q317" s="51"/>
      <c r="R317" s="52"/>
      <c r="S317" s="52"/>
      <c r="T317" s="52"/>
      <c r="U317" s="52"/>
      <c r="V317" s="52"/>
      <c r="W317" s="52"/>
      <c r="X317" s="52"/>
      <c r="Y317" s="52"/>
      <c r="Z317" s="52"/>
      <c r="AA317" s="52"/>
      <c r="AB317" s="52"/>
      <c r="AC317" s="197">
        <f t="shared" si="13"/>
        <v>0</v>
      </c>
      <c r="AE317" s="160" t="e">
        <f t="shared" si="14"/>
        <v>#DIV/0!</v>
      </c>
      <c r="AH317" s="2">
        <f t="shared" si="15"/>
        <v>0</v>
      </c>
    </row>
    <row r="318" spans="1:34" ht="14.4" thickBot="1">
      <c r="A318" s="885" t="s">
        <v>167</v>
      </c>
      <c r="B318" s="886"/>
      <c r="C318" s="155" t="str">
        <f>ENERO!M465</f>
        <v>4CA03C1</v>
      </c>
      <c r="D318" s="68"/>
      <c r="E318" s="68"/>
      <c r="F318" s="68"/>
      <c r="G318" s="68"/>
      <c r="H318" s="168"/>
      <c r="I318" s="74"/>
      <c r="J318" s="145"/>
      <c r="K318" s="69">
        <f t="shared" si="10"/>
        <v>0</v>
      </c>
      <c r="L318" s="175" t="e">
        <f t="shared" si="16"/>
        <v>#VALUE!</v>
      </c>
      <c r="M318" s="67"/>
      <c r="N318" s="67"/>
      <c r="O318" s="67"/>
      <c r="P318" s="4"/>
      <c r="Q318" s="51"/>
      <c r="R318" s="52"/>
      <c r="S318" s="52"/>
      <c r="T318" s="52"/>
      <c r="U318" s="52"/>
      <c r="V318" s="52"/>
      <c r="W318" s="52"/>
      <c r="X318" s="52"/>
      <c r="Y318" s="52"/>
      <c r="Z318" s="52"/>
      <c r="AA318" s="52"/>
      <c r="AB318" s="52"/>
      <c r="AC318" s="197">
        <f t="shared" si="13"/>
        <v>0</v>
      </c>
      <c r="AE318" s="160" t="e">
        <f t="shared" si="14"/>
        <v>#DIV/0!</v>
      </c>
      <c r="AH318" s="2">
        <f t="shared" si="15"/>
        <v>0</v>
      </c>
    </row>
    <row r="319" spans="1:34" ht="14.4" thickBot="1">
      <c r="A319" s="885" t="s">
        <v>168</v>
      </c>
      <c r="B319" s="886"/>
      <c r="C319" s="155" t="e">
        <f>ENERO!#REF!</f>
        <v>#REF!</v>
      </c>
      <c r="D319" s="68"/>
      <c r="E319" s="68"/>
      <c r="F319" s="68"/>
      <c r="G319" s="68"/>
      <c r="H319" s="168"/>
      <c r="I319" s="74"/>
      <c r="J319" s="145"/>
      <c r="K319" s="69">
        <f t="shared" si="10"/>
        <v>0</v>
      </c>
      <c r="L319" s="175" t="e">
        <f t="shared" si="16"/>
        <v>#REF!</v>
      </c>
      <c r="M319" s="67"/>
      <c r="N319" s="67"/>
      <c r="O319" s="67"/>
      <c r="P319" s="4"/>
      <c r="Q319" s="51"/>
      <c r="R319" s="52"/>
      <c r="S319" s="52"/>
      <c r="T319" s="52"/>
      <c r="U319" s="52"/>
      <c r="V319" s="52"/>
      <c r="W319" s="52"/>
      <c r="X319" s="52"/>
      <c r="Y319" s="52"/>
      <c r="Z319" s="52"/>
      <c r="AA319" s="52"/>
      <c r="AB319" s="52"/>
      <c r="AC319" s="197">
        <f t="shared" si="13"/>
        <v>0</v>
      </c>
      <c r="AE319" s="160" t="e">
        <f t="shared" si="14"/>
        <v>#DIV/0!</v>
      </c>
      <c r="AH319" s="2">
        <f t="shared" si="15"/>
        <v>0</v>
      </c>
    </row>
    <row r="320" spans="1:34" ht="14.4" thickBot="1">
      <c r="A320" s="885" t="s">
        <v>113</v>
      </c>
      <c r="B320" s="886"/>
      <c r="C320" s="155" t="str">
        <f>ENERO!M471</f>
        <v>AROLE054AA</v>
      </c>
      <c r="D320" s="68"/>
      <c r="E320" s="68"/>
      <c r="F320" s="68"/>
      <c r="G320" s="68"/>
      <c r="H320" s="168"/>
      <c r="I320" s="74"/>
      <c r="J320" s="145"/>
      <c r="K320" s="69">
        <f t="shared" si="10"/>
        <v>0</v>
      </c>
      <c r="L320" s="175" t="e">
        <f t="shared" si="16"/>
        <v>#VALUE!</v>
      </c>
      <c r="M320" s="67"/>
      <c r="N320" s="67"/>
      <c r="O320" s="67"/>
      <c r="P320" s="4"/>
      <c r="Q320" s="51"/>
      <c r="R320" s="52"/>
      <c r="S320" s="52"/>
      <c r="T320" s="52"/>
      <c r="U320" s="52"/>
      <c r="V320" s="52"/>
      <c r="W320" s="52"/>
      <c r="X320" s="52"/>
      <c r="Y320" s="52"/>
      <c r="Z320" s="52"/>
      <c r="AA320" s="52"/>
      <c r="AB320" s="52"/>
      <c r="AC320" s="197">
        <f t="shared" si="13"/>
        <v>0</v>
      </c>
      <c r="AE320" s="160" t="e">
        <f t="shared" si="14"/>
        <v>#DIV/0!</v>
      </c>
      <c r="AH320" s="2">
        <f t="shared" si="15"/>
        <v>0</v>
      </c>
    </row>
    <row r="321" spans="1:34" ht="14.4" thickBot="1">
      <c r="A321" s="885" t="s">
        <v>169</v>
      </c>
      <c r="B321" s="886"/>
      <c r="C321" s="155" t="e">
        <f>ENERO!#REF!</f>
        <v>#REF!</v>
      </c>
      <c r="D321" s="68"/>
      <c r="E321" s="68"/>
      <c r="F321" s="68"/>
      <c r="G321" s="68"/>
      <c r="H321" s="168"/>
      <c r="I321" s="74"/>
      <c r="J321" s="145"/>
      <c r="K321" s="69">
        <f t="shared" si="10"/>
        <v>0</v>
      </c>
      <c r="L321" s="175" t="e">
        <f t="shared" si="16"/>
        <v>#REF!</v>
      </c>
      <c r="M321" s="67"/>
      <c r="N321" s="67"/>
      <c r="O321" s="67"/>
      <c r="P321" s="4"/>
      <c r="Q321" s="51"/>
      <c r="R321" s="52"/>
      <c r="S321" s="52"/>
      <c r="T321" s="52"/>
      <c r="U321" s="52"/>
      <c r="V321" s="52"/>
      <c r="W321" s="52"/>
      <c r="X321" s="52"/>
      <c r="Y321" s="52"/>
      <c r="Z321" s="52"/>
      <c r="AA321" s="52"/>
      <c r="AB321" s="52"/>
      <c r="AC321" s="197">
        <f t="shared" si="13"/>
        <v>0</v>
      </c>
      <c r="AE321" s="160" t="e">
        <f t="shared" si="14"/>
        <v>#DIV/0!</v>
      </c>
      <c r="AH321" s="2">
        <f t="shared" si="15"/>
        <v>0</v>
      </c>
    </row>
    <row r="322" spans="1:34" ht="14.4" thickBot="1">
      <c r="A322" s="885" t="s">
        <v>170</v>
      </c>
      <c r="B322" s="886"/>
      <c r="C322" s="155" t="str">
        <f>ENERO!M477</f>
        <v>HJ5276</v>
      </c>
      <c r="D322" s="68"/>
      <c r="E322" s="68"/>
      <c r="F322" s="68"/>
      <c r="G322" s="68"/>
      <c r="H322" s="168"/>
      <c r="I322" s="74"/>
      <c r="J322" s="145"/>
      <c r="K322" s="69">
        <f t="shared" si="10"/>
        <v>0</v>
      </c>
      <c r="L322" s="175" t="e">
        <f t="shared" si="16"/>
        <v>#VALUE!</v>
      </c>
      <c r="M322" s="67"/>
      <c r="N322" s="67"/>
      <c r="O322" s="67"/>
      <c r="P322" s="4"/>
      <c r="Q322" s="51"/>
      <c r="R322" s="52"/>
      <c r="S322" s="52"/>
      <c r="T322" s="52"/>
      <c r="U322" s="52"/>
      <c r="V322" s="52"/>
      <c r="W322" s="52"/>
      <c r="X322" s="52"/>
      <c r="Y322" s="52"/>
      <c r="Z322" s="52"/>
      <c r="AA322" s="52"/>
      <c r="AB322" s="52"/>
      <c r="AC322" s="197">
        <f t="shared" si="13"/>
        <v>0</v>
      </c>
      <c r="AE322" s="160" t="e">
        <f t="shared" si="14"/>
        <v>#DIV/0!</v>
      </c>
      <c r="AH322" s="2">
        <f t="shared" si="15"/>
        <v>0</v>
      </c>
    </row>
    <row r="323" spans="1:34" ht="14.4" thickBot="1">
      <c r="A323" s="885" t="s">
        <v>116</v>
      </c>
      <c r="B323" s="886"/>
      <c r="C323" s="155">
        <f>ENERO!M483</f>
        <v>0</v>
      </c>
      <c r="D323" s="68"/>
      <c r="E323" s="68"/>
      <c r="F323" s="68"/>
      <c r="G323" s="68"/>
      <c r="H323" s="168"/>
      <c r="I323" s="74"/>
      <c r="J323" s="145"/>
      <c r="K323" s="69">
        <f t="shared" si="10"/>
        <v>0</v>
      </c>
      <c r="L323" s="175">
        <f t="shared" si="16"/>
        <v>0</v>
      </c>
      <c r="M323" s="67"/>
      <c r="N323" s="67"/>
      <c r="O323" s="67"/>
      <c r="P323" s="4"/>
      <c r="Q323" s="51"/>
      <c r="R323" s="52"/>
      <c r="S323" s="52"/>
      <c r="T323" s="52"/>
      <c r="U323" s="52"/>
      <c r="V323" s="52"/>
      <c r="W323" s="52"/>
      <c r="X323" s="52"/>
      <c r="Y323" s="52"/>
      <c r="Z323" s="52"/>
      <c r="AA323" s="52"/>
      <c r="AB323" s="52"/>
      <c r="AC323" s="197">
        <f t="shared" si="13"/>
        <v>0</v>
      </c>
      <c r="AE323" s="160" t="e">
        <f t="shared" si="14"/>
        <v>#DIV/0!</v>
      </c>
      <c r="AH323" s="2">
        <f t="shared" si="15"/>
        <v>0</v>
      </c>
    </row>
    <row r="324" spans="1:34" ht="14.4" thickBot="1">
      <c r="A324" s="885" t="s">
        <v>171</v>
      </c>
      <c r="B324" s="886"/>
      <c r="C324" s="155" t="str">
        <f>ENERO!M489</f>
        <v>0133N140B</v>
      </c>
      <c r="D324" s="68"/>
      <c r="E324" s="68"/>
      <c r="F324" s="68"/>
      <c r="G324" s="68"/>
      <c r="H324" s="168"/>
      <c r="I324" s="74"/>
      <c r="J324" s="145"/>
      <c r="K324" s="69">
        <f t="shared" si="10"/>
        <v>0</v>
      </c>
      <c r="L324" s="175" t="e">
        <f t="shared" si="16"/>
        <v>#VALUE!</v>
      </c>
      <c r="M324" s="67"/>
      <c r="N324" s="67"/>
      <c r="O324" s="67"/>
      <c r="P324" s="4"/>
      <c r="Q324" s="51"/>
      <c r="R324" s="52"/>
      <c r="S324" s="52"/>
      <c r="T324" s="52"/>
      <c r="U324" s="52"/>
      <c r="V324" s="52"/>
      <c r="W324" s="52"/>
      <c r="X324" s="52"/>
      <c r="Y324" s="52"/>
      <c r="Z324" s="52"/>
      <c r="AA324" s="52"/>
      <c r="AB324" s="52"/>
      <c r="AC324" s="197">
        <f t="shared" si="13"/>
        <v>0</v>
      </c>
      <c r="AE324" s="160" t="e">
        <f>+(AC324*1)/(E325+F325+AC324)</f>
        <v>#DIV/0!</v>
      </c>
      <c r="AH324" s="2">
        <f t="shared" si="15"/>
        <v>0</v>
      </c>
    </row>
    <row r="325" spans="1:34" ht="14.4" thickBot="1">
      <c r="A325" s="885" t="s">
        <v>118</v>
      </c>
      <c r="B325" s="886"/>
      <c r="C325" s="155" t="str">
        <f>ENERO!M507</f>
        <v>0641S4008</v>
      </c>
      <c r="D325" s="68"/>
      <c r="E325" s="68"/>
      <c r="F325" s="68"/>
      <c r="G325" s="68"/>
      <c r="H325" s="168"/>
      <c r="I325" s="74"/>
      <c r="J325" s="145"/>
      <c r="K325" s="69">
        <f t="shared" si="10"/>
        <v>0</v>
      </c>
      <c r="L325" s="175" t="e">
        <f t="shared" si="16"/>
        <v>#VALUE!</v>
      </c>
      <c r="M325" s="67"/>
      <c r="N325" s="67"/>
      <c r="O325" s="67"/>
      <c r="P325" s="4"/>
      <c r="Q325" s="51"/>
      <c r="R325" s="52"/>
      <c r="S325" s="52"/>
      <c r="T325" s="52"/>
      <c r="U325" s="52"/>
      <c r="V325" s="52"/>
      <c r="W325" s="52"/>
      <c r="X325" s="52"/>
      <c r="Y325" s="52"/>
      <c r="Z325" s="52"/>
      <c r="AA325" s="52"/>
      <c r="AB325" s="52"/>
      <c r="AC325" s="197">
        <f t="shared" si="13"/>
        <v>0</v>
      </c>
      <c r="AE325" s="160" t="e">
        <f>(AC325)/(E326+F326+AC325)</f>
        <v>#DIV/0!</v>
      </c>
      <c r="AH325" s="2">
        <f t="shared" si="15"/>
        <v>0</v>
      </c>
    </row>
    <row r="326" spans="1:34" ht="14.4" thickBot="1">
      <c r="A326" s="885" t="s">
        <v>172</v>
      </c>
      <c r="B326" s="886"/>
      <c r="C326" s="155">
        <f>ENERO!M519</f>
        <v>0</v>
      </c>
      <c r="D326" s="68"/>
      <c r="E326" s="68"/>
      <c r="F326" s="68"/>
      <c r="G326" s="68"/>
      <c r="H326" s="168"/>
      <c r="I326" s="74"/>
      <c r="J326" s="145"/>
      <c r="K326" s="69">
        <f t="shared" si="10"/>
        <v>0</v>
      </c>
      <c r="L326" s="175">
        <f t="shared" si="16"/>
        <v>0</v>
      </c>
      <c r="M326" s="67"/>
      <c r="N326" s="67"/>
      <c r="O326" s="67"/>
      <c r="P326" s="4"/>
      <c r="Q326" s="51"/>
      <c r="R326" s="52"/>
      <c r="S326" s="52"/>
      <c r="T326" s="52"/>
      <c r="U326" s="52"/>
      <c r="V326" s="52"/>
      <c r="W326" s="52"/>
      <c r="X326" s="52"/>
      <c r="Y326" s="52"/>
      <c r="Z326" s="52"/>
      <c r="AA326" s="52"/>
      <c r="AB326" s="52"/>
      <c r="AC326" s="197">
        <f t="shared" si="13"/>
        <v>0</v>
      </c>
      <c r="AE326" s="160" t="e">
        <f>(AC326)/(E327+F327+AC326)</f>
        <v>#DIV/0!</v>
      </c>
      <c r="AH326" s="2">
        <f t="shared" si="15"/>
        <v>0</v>
      </c>
    </row>
    <row r="327" spans="1:34" ht="14.4" thickBot="1">
      <c r="A327" s="885" t="s">
        <v>120</v>
      </c>
      <c r="B327" s="886"/>
      <c r="C327" s="155" t="str">
        <f>ENERO!M525</f>
        <v>318</v>
      </c>
      <c r="D327" s="68"/>
      <c r="E327" s="68"/>
      <c r="F327" s="68"/>
      <c r="G327" s="68"/>
      <c r="H327" s="168"/>
      <c r="I327" s="74"/>
      <c r="J327" s="145"/>
      <c r="K327" s="69">
        <f t="shared" si="10"/>
        <v>0</v>
      </c>
      <c r="L327" s="175">
        <f t="shared" si="16"/>
        <v>318</v>
      </c>
      <c r="M327" s="67"/>
      <c r="N327" s="67"/>
      <c r="O327" s="67"/>
      <c r="P327" s="4"/>
      <c r="Q327" s="51"/>
      <c r="R327" s="52"/>
      <c r="S327" s="52"/>
      <c r="T327" s="52"/>
      <c r="U327" s="52"/>
      <c r="V327" s="52"/>
      <c r="W327" s="52"/>
      <c r="X327" s="52"/>
      <c r="Y327" s="52"/>
      <c r="Z327" s="52"/>
      <c r="AA327" s="52"/>
      <c r="AB327" s="52"/>
      <c r="AC327" s="197">
        <f t="shared" si="13"/>
        <v>0</v>
      </c>
      <c r="AE327" s="160" t="e">
        <f>+(AC327*1)/(E328+F328+AC327)</f>
        <v>#DIV/0!</v>
      </c>
      <c r="AH327" s="2">
        <f t="shared" si="15"/>
        <v>0</v>
      </c>
    </row>
    <row r="328" spans="1:34" ht="14.4" thickBot="1">
      <c r="A328" s="885" t="s">
        <v>121</v>
      </c>
      <c r="B328" s="886"/>
      <c r="C328" s="155" t="str">
        <f>ENERO!M537</f>
        <v>BB202506051</v>
      </c>
      <c r="D328" s="68"/>
      <c r="E328" s="68"/>
      <c r="F328" s="68"/>
      <c r="G328" s="68"/>
      <c r="H328" s="168"/>
      <c r="I328" s="74"/>
      <c r="J328" s="145"/>
      <c r="K328" s="69">
        <f t="shared" si="10"/>
        <v>0</v>
      </c>
      <c r="L328" s="175" t="e">
        <f t="shared" si="16"/>
        <v>#VALUE!</v>
      </c>
      <c r="M328" s="67"/>
      <c r="N328" s="67"/>
      <c r="O328" s="67"/>
      <c r="P328" s="4"/>
      <c r="Q328" s="51"/>
      <c r="R328" s="52"/>
      <c r="S328" s="52"/>
      <c r="T328" s="52"/>
      <c r="U328" s="52"/>
      <c r="V328" s="52"/>
      <c r="W328" s="52"/>
      <c r="X328" s="52"/>
      <c r="Y328" s="52"/>
      <c r="Z328" s="52"/>
      <c r="AA328" s="52"/>
      <c r="AB328" s="52"/>
      <c r="AC328" s="197">
        <f t="shared" si="13"/>
        <v>0</v>
      </c>
      <c r="AE328" s="160" t="e">
        <f t="shared" ref="AE328:AE337" si="17">(AC328)/(E329+F329+AC328)</f>
        <v>#DIV/0!</v>
      </c>
      <c r="AH328" s="2">
        <f t="shared" si="15"/>
        <v>0</v>
      </c>
    </row>
    <row r="329" spans="1:34" ht="14.4" thickBot="1">
      <c r="A329" s="885" t="s">
        <v>173</v>
      </c>
      <c r="B329" s="886"/>
      <c r="C329" s="155">
        <f>ENERO!M543</f>
        <v>0</v>
      </c>
      <c r="D329" s="68"/>
      <c r="E329" s="68"/>
      <c r="F329" s="68"/>
      <c r="G329" s="68"/>
      <c r="H329" s="168"/>
      <c r="I329" s="74"/>
      <c r="J329" s="145"/>
      <c r="K329" s="69">
        <f t="shared" si="10"/>
        <v>0</v>
      </c>
      <c r="L329" s="175">
        <f t="shared" si="16"/>
        <v>0</v>
      </c>
      <c r="M329" s="67"/>
      <c r="N329" s="67"/>
      <c r="O329" s="67"/>
      <c r="P329" s="4"/>
      <c r="Q329" s="51"/>
      <c r="R329" s="52"/>
      <c r="S329" s="52"/>
      <c r="T329" s="52"/>
      <c r="U329" s="52"/>
      <c r="V329" s="52"/>
      <c r="W329" s="52"/>
      <c r="X329" s="52"/>
      <c r="Y329" s="52"/>
      <c r="Z329" s="52"/>
      <c r="AA329" s="52"/>
      <c r="AB329" s="52"/>
      <c r="AC329" s="197">
        <f t="shared" si="13"/>
        <v>0</v>
      </c>
      <c r="AE329" s="160" t="e">
        <f t="shared" si="17"/>
        <v>#DIV/0!</v>
      </c>
      <c r="AH329" s="2">
        <f t="shared" si="15"/>
        <v>0</v>
      </c>
    </row>
    <row r="330" spans="1:34" ht="14.4" thickBot="1">
      <c r="A330" s="885" t="s">
        <v>123</v>
      </c>
      <c r="B330" s="886"/>
      <c r="C330" s="155" t="str">
        <f>ENERO!M549</f>
        <v>2333X043B</v>
      </c>
      <c r="D330" s="68"/>
      <c r="E330" s="68"/>
      <c r="F330" s="68"/>
      <c r="G330" s="68"/>
      <c r="H330" s="168"/>
      <c r="I330" s="74"/>
      <c r="J330" s="145"/>
      <c r="K330" s="69">
        <f t="shared" si="10"/>
        <v>0</v>
      </c>
      <c r="L330" s="175" t="e">
        <f t="shared" si="16"/>
        <v>#VALUE!</v>
      </c>
      <c r="M330" s="67"/>
      <c r="N330" s="67"/>
      <c r="O330" s="67"/>
      <c r="P330" s="4"/>
      <c r="Q330" s="51"/>
      <c r="R330" s="52"/>
      <c r="S330" s="52"/>
      <c r="T330" s="52"/>
      <c r="U330" s="52"/>
      <c r="V330" s="52"/>
      <c r="W330" s="52"/>
      <c r="X330" s="52"/>
      <c r="Y330" s="52"/>
      <c r="Z330" s="52"/>
      <c r="AA330" s="52"/>
      <c r="AB330" s="52"/>
      <c r="AC330" s="197">
        <f t="shared" si="13"/>
        <v>0</v>
      </c>
      <c r="AE330" s="160" t="e">
        <f t="shared" si="17"/>
        <v>#DIV/0!</v>
      </c>
      <c r="AH330" s="2">
        <f t="shared" si="15"/>
        <v>0</v>
      </c>
    </row>
    <row r="331" spans="1:34" ht="14.4" thickBot="1">
      <c r="A331" s="885" t="s">
        <v>124</v>
      </c>
      <c r="B331" s="886"/>
      <c r="C331" s="155" t="str">
        <f>ENERO!M555</f>
        <v>2CA74C2</v>
      </c>
      <c r="D331" s="68"/>
      <c r="E331" s="68"/>
      <c r="F331" s="68"/>
      <c r="G331" s="68"/>
      <c r="H331" s="168"/>
      <c r="I331" s="74"/>
      <c r="J331" s="145"/>
      <c r="K331" s="69">
        <f t="shared" si="10"/>
        <v>0</v>
      </c>
      <c r="L331" s="175" t="e">
        <f t="shared" si="16"/>
        <v>#VALUE!</v>
      </c>
      <c r="M331" s="67"/>
      <c r="N331" s="67"/>
      <c r="O331" s="67"/>
      <c r="P331" s="4"/>
      <c r="Q331" s="51"/>
      <c r="R331" s="52"/>
      <c r="S331" s="52"/>
      <c r="T331" s="52"/>
      <c r="U331" s="52"/>
      <c r="V331" s="52"/>
      <c r="W331" s="52"/>
      <c r="X331" s="52"/>
      <c r="Y331" s="52"/>
      <c r="Z331" s="52"/>
      <c r="AA331" s="52"/>
      <c r="AB331" s="52"/>
      <c r="AC331" s="197">
        <f t="shared" si="13"/>
        <v>0</v>
      </c>
      <c r="AE331" s="160" t="e">
        <f t="shared" si="17"/>
        <v>#DIV/0!</v>
      </c>
      <c r="AH331" s="2">
        <f t="shared" si="15"/>
        <v>0</v>
      </c>
    </row>
    <row r="332" spans="1:34" ht="14.4" thickBot="1">
      <c r="A332" s="885" t="s">
        <v>174</v>
      </c>
      <c r="B332" s="886"/>
      <c r="C332" s="155" t="str">
        <f>ENERO!M567</f>
        <v>V50525006</v>
      </c>
      <c r="D332" s="68"/>
      <c r="E332" s="68"/>
      <c r="F332" s="68"/>
      <c r="G332" s="68"/>
      <c r="H332" s="168"/>
      <c r="I332" s="74"/>
      <c r="J332" s="145"/>
      <c r="K332" s="69">
        <f t="shared" si="10"/>
        <v>0</v>
      </c>
      <c r="L332" s="175" t="e">
        <f t="shared" si="16"/>
        <v>#VALUE!</v>
      </c>
      <c r="M332" s="67"/>
      <c r="N332" s="67"/>
      <c r="O332" s="67"/>
      <c r="P332" s="4"/>
      <c r="Q332" s="51"/>
      <c r="R332" s="52"/>
      <c r="S332" s="52"/>
      <c r="T332" s="52"/>
      <c r="U332" s="52"/>
      <c r="V332" s="52"/>
      <c r="W332" s="52"/>
      <c r="X332" s="52"/>
      <c r="Y332" s="52"/>
      <c r="Z332" s="52"/>
      <c r="AA332" s="52"/>
      <c r="AB332" s="52"/>
      <c r="AC332" s="197">
        <f t="shared" si="13"/>
        <v>0</v>
      </c>
      <c r="AE332" s="160" t="e">
        <f t="shared" si="17"/>
        <v>#DIV/0!</v>
      </c>
      <c r="AH332" s="2">
        <f t="shared" si="15"/>
        <v>0</v>
      </c>
    </row>
    <row r="333" spans="1:34" ht="15.75" customHeight="1" thickBot="1">
      <c r="A333" s="885" t="s">
        <v>175</v>
      </c>
      <c r="B333" s="886"/>
      <c r="C333" s="155" t="str">
        <f>ENERO!M573</f>
        <v>MH8217</v>
      </c>
      <c r="D333" s="68"/>
      <c r="E333" s="68"/>
      <c r="F333" s="68"/>
      <c r="G333" s="68"/>
      <c r="H333" s="168"/>
      <c r="I333" s="74"/>
      <c r="J333" s="145"/>
      <c r="K333" s="69">
        <f t="shared" si="10"/>
        <v>0</v>
      </c>
      <c r="L333" s="175" t="e">
        <f t="shared" si="16"/>
        <v>#VALUE!</v>
      </c>
      <c r="M333" s="67"/>
      <c r="N333" s="67"/>
      <c r="O333" s="67"/>
      <c r="P333" s="4"/>
      <c r="Q333" s="51"/>
      <c r="R333" s="52"/>
      <c r="S333" s="52"/>
      <c r="T333" s="52"/>
      <c r="U333" s="52"/>
      <c r="V333" s="52"/>
      <c r="W333" s="52"/>
      <c r="X333" s="52"/>
      <c r="Y333" s="52"/>
      <c r="Z333" s="52"/>
      <c r="AA333" s="52"/>
      <c r="AB333" s="52"/>
      <c r="AC333" s="197">
        <f t="shared" si="13"/>
        <v>0</v>
      </c>
      <c r="AE333" s="160" t="e">
        <f t="shared" si="17"/>
        <v>#DIV/0!</v>
      </c>
      <c r="AH333" s="2">
        <f t="shared" si="15"/>
        <v>0</v>
      </c>
    </row>
    <row r="334" spans="1:34" ht="16.5" customHeight="1" thickBot="1">
      <c r="A334" s="885" t="s">
        <v>127</v>
      </c>
      <c r="B334" s="886"/>
      <c r="C334" s="155" t="str">
        <f>ENERO!M579</f>
        <v>X023853</v>
      </c>
      <c r="D334" s="68"/>
      <c r="E334" s="68"/>
      <c r="F334" s="68"/>
      <c r="G334" s="68"/>
      <c r="H334" s="168"/>
      <c r="I334" s="74"/>
      <c r="J334" s="145"/>
      <c r="K334" s="69">
        <f t="shared" si="10"/>
        <v>0</v>
      </c>
      <c r="L334" s="175" t="e">
        <f t="shared" si="16"/>
        <v>#VALUE!</v>
      </c>
      <c r="M334" s="67"/>
      <c r="N334" s="67"/>
      <c r="O334" s="67"/>
      <c r="P334" s="4"/>
      <c r="Q334" s="51"/>
      <c r="R334" s="52"/>
      <c r="S334" s="52"/>
      <c r="T334" s="52"/>
      <c r="U334" s="52"/>
      <c r="V334" s="52"/>
      <c r="W334" s="52"/>
      <c r="X334" s="52"/>
      <c r="Y334" s="52"/>
      <c r="Z334" s="52"/>
      <c r="AA334" s="52"/>
      <c r="AB334" s="52"/>
      <c r="AC334" s="197">
        <f t="shared" si="13"/>
        <v>0</v>
      </c>
      <c r="AE334" s="160" t="e">
        <f t="shared" si="17"/>
        <v>#DIV/0!</v>
      </c>
      <c r="AH334" s="2">
        <f t="shared" si="15"/>
        <v>0</v>
      </c>
    </row>
    <row r="335" spans="1:34" ht="14.4" thickBot="1">
      <c r="A335" s="885" t="s">
        <v>128</v>
      </c>
      <c r="B335" s="886"/>
      <c r="C335" s="155">
        <f>ENERO!M585</f>
        <v>0</v>
      </c>
      <c r="D335" s="68"/>
      <c r="E335" s="68"/>
      <c r="F335" s="68"/>
      <c r="G335" s="68"/>
      <c r="H335" s="168"/>
      <c r="I335" s="74"/>
      <c r="J335" s="145"/>
      <c r="K335" s="69">
        <f t="shared" si="10"/>
        <v>0</v>
      </c>
      <c r="L335" s="175">
        <f t="shared" si="16"/>
        <v>0</v>
      </c>
      <c r="M335" s="67"/>
      <c r="N335" s="67"/>
      <c r="O335" s="67"/>
      <c r="P335" s="4"/>
      <c r="Q335" s="51"/>
      <c r="R335" s="52"/>
      <c r="S335" s="52"/>
      <c r="T335" s="52"/>
      <c r="U335" s="52"/>
      <c r="V335" s="52"/>
      <c r="W335" s="52"/>
      <c r="X335" s="52"/>
      <c r="Y335" s="52"/>
      <c r="Z335" s="52"/>
      <c r="AA335" s="52"/>
      <c r="AB335" s="52"/>
      <c r="AC335" s="197">
        <f t="shared" si="13"/>
        <v>0</v>
      </c>
      <c r="AE335" s="160" t="e">
        <f t="shared" si="17"/>
        <v>#DIV/0!</v>
      </c>
      <c r="AH335" s="2">
        <f t="shared" si="15"/>
        <v>0</v>
      </c>
    </row>
    <row r="336" spans="1:34" ht="14.4" thickBot="1">
      <c r="A336" s="885" t="s">
        <v>129</v>
      </c>
      <c r="B336" s="886"/>
      <c r="C336" s="155" t="str">
        <f>ENERO!M591</f>
        <v>1484T128</v>
      </c>
      <c r="D336" s="68"/>
      <c r="E336" s="68"/>
      <c r="F336" s="68"/>
      <c r="G336" s="68"/>
      <c r="H336" s="168"/>
      <c r="I336" s="74"/>
      <c r="J336" s="145"/>
      <c r="K336" s="69">
        <f t="shared" si="10"/>
        <v>0</v>
      </c>
      <c r="L336" s="175" t="e">
        <f t="shared" si="16"/>
        <v>#VALUE!</v>
      </c>
      <c r="M336" s="67"/>
      <c r="N336" s="67"/>
      <c r="O336" s="67"/>
      <c r="P336" s="4"/>
      <c r="Q336" s="51"/>
      <c r="R336" s="52"/>
      <c r="S336" s="52"/>
      <c r="T336" s="52"/>
      <c r="U336" s="52"/>
      <c r="V336" s="52"/>
      <c r="W336" s="52"/>
      <c r="X336" s="52"/>
      <c r="Y336" s="52"/>
      <c r="Z336" s="52"/>
      <c r="AA336" s="52"/>
      <c r="AB336" s="52"/>
      <c r="AC336" s="197">
        <f t="shared" si="13"/>
        <v>0</v>
      </c>
      <c r="AE336" s="160" t="e">
        <f t="shared" si="17"/>
        <v>#DIV/0!</v>
      </c>
      <c r="AH336" s="2">
        <f t="shared" si="15"/>
        <v>0</v>
      </c>
    </row>
    <row r="337" spans="1:34" ht="14.4" thickBot="1">
      <c r="A337" s="885" t="s">
        <v>130</v>
      </c>
      <c r="B337" s="886"/>
      <c r="C337" s="155">
        <f>ENERO!M621</f>
        <v>0</v>
      </c>
      <c r="D337" s="68"/>
      <c r="E337" s="68"/>
      <c r="F337" s="68"/>
      <c r="G337" s="68"/>
      <c r="H337" s="168"/>
      <c r="I337" s="74"/>
      <c r="J337" s="145"/>
      <c r="K337" s="69">
        <f t="shared" si="10"/>
        <v>0</v>
      </c>
      <c r="L337" s="175">
        <f t="shared" si="16"/>
        <v>0</v>
      </c>
      <c r="M337" s="67"/>
      <c r="N337" s="67"/>
      <c r="O337" s="67"/>
      <c r="P337" s="4"/>
      <c r="Q337" s="51"/>
      <c r="R337" s="52"/>
      <c r="S337" s="52"/>
      <c r="T337" s="52"/>
      <c r="U337" s="52"/>
      <c r="V337" s="52"/>
      <c r="W337" s="52"/>
      <c r="X337" s="52"/>
      <c r="Y337" s="52"/>
      <c r="Z337" s="52"/>
      <c r="AA337" s="52"/>
      <c r="AB337" s="52"/>
      <c r="AC337" s="197">
        <f t="shared" si="13"/>
        <v>0</v>
      </c>
      <c r="AE337" s="160" t="e">
        <f t="shared" si="17"/>
        <v>#DIV/0!</v>
      </c>
      <c r="AH337" s="2">
        <f t="shared" si="15"/>
        <v>0</v>
      </c>
    </row>
    <row r="338" spans="1:34">
      <c r="A338" s="885" t="s">
        <v>131</v>
      </c>
      <c r="B338" s="886"/>
      <c r="C338" s="155">
        <f>ENERO!M627</f>
        <v>0</v>
      </c>
      <c r="D338" s="68"/>
      <c r="E338" s="68"/>
      <c r="F338" s="68"/>
      <c r="G338" s="68"/>
      <c r="H338" s="168"/>
      <c r="I338" s="74"/>
      <c r="J338" s="145"/>
      <c r="K338" s="69">
        <f t="shared" si="10"/>
        <v>0</v>
      </c>
      <c r="L338" s="175">
        <f t="shared" si="16"/>
        <v>0</v>
      </c>
      <c r="M338" s="67"/>
      <c r="N338" s="67"/>
      <c r="O338" s="67"/>
      <c r="P338" s="4"/>
      <c r="Q338" s="51"/>
      <c r="R338" s="52"/>
      <c r="S338" s="52"/>
      <c r="T338" s="52"/>
      <c r="U338" s="52"/>
      <c r="V338" s="52"/>
      <c r="W338" s="52"/>
      <c r="X338" s="52"/>
      <c r="Y338" s="52"/>
      <c r="Z338" s="52"/>
      <c r="AA338" s="52"/>
      <c r="AB338" s="52"/>
      <c r="AC338" s="197">
        <f t="shared" si="13"/>
        <v>0</v>
      </c>
      <c r="AE338" s="160" t="e">
        <f>(AC338)/(#REF!+#REF!+AC338)</f>
        <v>#REF!</v>
      </c>
      <c r="AH338" s="2" t="e">
        <f>+IF(AC338&lt;&gt;#REF!,1,0)</f>
        <v>#REF!</v>
      </c>
    </row>
    <row r="339" spans="1:34" ht="14.4" thickBot="1">
      <c r="A339" s="901" t="s">
        <v>132</v>
      </c>
      <c r="B339" s="902"/>
      <c r="C339" s="113"/>
      <c r="D339" s="70"/>
      <c r="E339" s="70"/>
      <c r="F339" s="70"/>
      <c r="G339" s="70"/>
      <c r="H339" s="70"/>
      <c r="I339" s="172"/>
      <c r="J339" s="172"/>
      <c r="K339" s="192"/>
      <c r="L339" s="156"/>
      <c r="M339" s="67"/>
      <c r="N339" s="67"/>
      <c r="O339" s="67"/>
      <c r="P339" s="4"/>
      <c r="Q339" s="71"/>
      <c r="R339" s="72"/>
      <c r="S339" s="72"/>
      <c r="T339" s="72"/>
      <c r="U339" s="72"/>
      <c r="V339" s="72"/>
      <c r="W339" s="72"/>
      <c r="X339" s="72"/>
      <c r="Y339" s="72"/>
      <c r="Z339" s="72"/>
      <c r="AA339" s="72"/>
      <c r="AB339" s="72"/>
      <c r="AC339" s="196"/>
    </row>
    <row r="340" spans="1:34" ht="14.4" thickBot="1">
      <c r="A340" s="891" t="s">
        <v>133</v>
      </c>
      <c r="B340" s="903"/>
      <c r="C340" s="92" t="str">
        <f>ENERO!M634</f>
        <v>0703S1005</v>
      </c>
      <c r="D340" s="73"/>
      <c r="E340" s="73"/>
      <c r="F340" s="73"/>
      <c r="G340" s="73"/>
      <c r="H340" s="169"/>
      <c r="I340" s="74"/>
      <c r="J340" s="145"/>
      <c r="K340" s="69">
        <f t="shared" si="10"/>
        <v>0</v>
      </c>
      <c r="L340" s="175" t="e">
        <f t="shared" si="12"/>
        <v>#VALUE!</v>
      </c>
      <c r="M340" s="67"/>
      <c r="N340" s="67"/>
      <c r="O340" s="67"/>
      <c r="P340" s="4"/>
      <c r="Q340" s="46"/>
      <c r="R340" s="47"/>
      <c r="S340" s="47"/>
      <c r="T340" s="47"/>
      <c r="U340" s="47"/>
      <c r="V340" s="47"/>
      <c r="W340" s="47"/>
      <c r="X340" s="47"/>
      <c r="Y340" s="47"/>
      <c r="Z340" s="47"/>
      <c r="AA340" s="47"/>
      <c r="AB340" s="47"/>
      <c r="AC340" s="197">
        <f t="shared" si="13"/>
        <v>0</v>
      </c>
      <c r="AH340" s="2">
        <f t="shared" ref="AH340:AH346" si="18">+IF(AC340&lt;&gt;K340,1,0)</f>
        <v>0</v>
      </c>
    </row>
    <row r="341" spans="1:34" ht="14.4" thickBot="1">
      <c r="A341" s="883" t="s">
        <v>134</v>
      </c>
      <c r="B341" s="894"/>
      <c r="C341" s="95" t="str">
        <f>ENERO!M640</f>
        <v>0643S1010</v>
      </c>
      <c r="D341" s="74"/>
      <c r="E341" s="74"/>
      <c r="F341" s="74"/>
      <c r="G341" s="74"/>
      <c r="H341" s="170"/>
      <c r="I341" s="74"/>
      <c r="J341" s="145"/>
      <c r="K341" s="69">
        <f t="shared" si="10"/>
        <v>0</v>
      </c>
      <c r="L341" s="175" t="e">
        <f t="shared" si="12"/>
        <v>#VALUE!</v>
      </c>
      <c r="M341" s="67"/>
      <c r="N341" s="67"/>
      <c r="O341" s="67"/>
      <c r="P341" s="4"/>
      <c r="Q341" s="51"/>
      <c r="R341" s="52"/>
      <c r="S341" s="52"/>
      <c r="T341" s="52"/>
      <c r="U341" s="52"/>
      <c r="V341" s="52"/>
      <c r="W341" s="52"/>
      <c r="X341" s="52"/>
      <c r="Y341" s="52"/>
      <c r="Z341" s="52"/>
      <c r="AA341" s="52"/>
      <c r="AB341" s="52"/>
      <c r="AC341" s="197">
        <f t="shared" si="13"/>
        <v>0</v>
      </c>
      <c r="AH341" s="2">
        <f t="shared" si="18"/>
        <v>0</v>
      </c>
    </row>
    <row r="342" spans="1:34" ht="15" customHeight="1" thickBot="1">
      <c r="A342" s="883" t="s">
        <v>135</v>
      </c>
      <c r="B342" s="894"/>
      <c r="C342" s="95">
        <f>ENERO!M652</f>
        <v>0</v>
      </c>
      <c r="D342" s="74"/>
      <c r="E342" s="74"/>
      <c r="F342" s="74"/>
      <c r="G342" s="74"/>
      <c r="H342" s="170"/>
      <c r="I342" s="74"/>
      <c r="J342" s="145"/>
      <c r="K342" s="69">
        <f t="shared" si="10"/>
        <v>0</v>
      </c>
      <c r="L342" s="175">
        <f t="shared" si="12"/>
        <v>0</v>
      </c>
      <c r="M342" s="67"/>
      <c r="N342" s="67"/>
      <c r="O342" s="67"/>
      <c r="P342" s="4"/>
      <c r="Q342" s="51"/>
      <c r="R342" s="52"/>
      <c r="S342" s="52"/>
      <c r="T342" s="52"/>
      <c r="U342" s="52"/>
      <c r="V342" s="52"/>
      <c r="W342" s="52"/>
      <c r="X342" s="52"/>
      <c r="Y342" s="52"/>
      <c r="Z342" s="52"/>
      <c r="AA342" s="52"/>
      <c r="AB342" s="52"/>
      <c r="AC342" s="197">
        <f t="shared" si="13"/>
        <v>0</v>
      </c>
      <c r="AH342" s="2">
        <f t="shared" si="18"/>
        <v>0</v>
      </c>
    </row>
    <row r="343" spans="1:34" ht="119.4" thickBot="1">
      <c r="A343" s="883" t="s">
        <v>136</v>
      </c>
      <c r="B343" s="894"/>
      <c r="C343" s="95" t="str">
        <f>ENERO!M663</f>
        <v xml:space="preserve">“Verdadero” indica que la cantidad por lote, coincide con el saldo que inicia al mes siguiente. "Falso" no coinicide. </v>
      </c>
      <c r="D343" s="74"/>
      <c r="E343" s="74"/>
      <c r="F343" s="74"/>
      <c r="G343" s="74"/>
      <c r="H343" s="170"/>
      <c r="I343" s="74"/>
      <c r="J343" s="145"/>
      <c r="K343" s="69">
        <f t="shared" si="10"/>
        <v>0</v>
      </c>
      <c r="L343" s="175" t="e">
        <f t="shared" si="12"/>
        <v>#VALUE!</v>
      </c>
      <c r="M343" s="67"/>
      <c r="N343" s="67"/>
      <c r="O343" s="67"/>
      <c r="P343" s="4"/>
      <c r="Q343" s="51"/>
      <c r="R343" s="52"/>
      <c r="S343" s="52"/>
      <c r="T343" s="52"/>
      <c r="U343" s="52"/>
      <c r="V343" s="52"/>
      <c r="W343" s="52"/>
      <c r="X343" s="52"/>
      <c r="Y343" s="52"/>
      <c r="Z343" s="52"/>
      <c r="AA343" s="52"/>
      <c r="AB343" s="52"/>
      <c r="AC343" s="197">
        <f t="shared" si="13"/>
        <v>0</v>
      </c>
      <c r="AH343" s="2">
        <f t="shared" si="18"/>
        <v>0</v>
      </c>
    </row>
    <row r="344" spans="1:34" ht="119.4" thickBot="1">
      <c r="A344" s="883" t="s">
        <v>137</v>
      </c>
      <c r="B344" s="894"/>
      <c r="C344" s="95" t="str">
        <f>ENERO!M669</f>
        <v xml:space="preserve">“Verdadero” indica que la cantidad por lote, coincide con el saldo que inicia al mes siguiente. "Falso" no coinicide. </v>
      </c>
      <c r="D344" s="74"/>
      <c r="E344" s="74"/>
      <c r="F344" s="74"/>
      <c r="G344" s="74"/>
      <c r="H344" s="170"/>
      <c r="I344" s="74"/>
      <c r="J344" s="145"/>
      <c r="K344" s="69">
        <f t="shared" si="10"/>
        <v>0</v>
      </c>
      <c r="L344" s="175" t="e">
        <f t="shared" si="12"/>
        <v>#VALUE!</v>
      </c>
      <c r="M344" s="67"/>
      <c r="N344" s="67"/>
      <c r="O344" s="67"/>
      <c r="P344" s="4"/>
      <c r="Q344" s="51"/>
      <c r="R344" s="52"/>
      <c r="S344" s="52"/>
      <c r="T344" s="52"/>
      <c r="U344" s="52"/>
      <c r="V344" s="52"/>
      <c r="W344" s="52"/>
      <c r="X344" s="52"/>
      <c r="Y344" s="52"/>
      <c r="Z344" s="52"/>
      <c r="AA344" s="52"/>
      <c r="AB344" s="52"/>
      <c r="AC344" s="197">
        <f t="shared" si="13"/>
        <v>0</v>
      </c>
      <c r="AH344" s="2">
        <f t="shared" si="18"/>
        <v>0</v>
      </c>
    </row>
    <row r="345" spans="1:34" ht="119.4" thickBot="1">
      <c r="A345" s="883" t="s">
        <v>176</v>
      </c>
      <c r="B345" s="894"/>
      <c r="C345" s="95" t="str">
        <f>ENERO!M675</f>
        <v xml:space="preserve">“Verdadero” indica que la cantidad por lote, coincide con el saldo que inicia al mes siguiente. "Falso" no coinicide. </v>
      </c>
      <c r="D345" s="74"/>
      <c r="E345" s="74"/>
      <c r="F345" s="74"/>
      <c r="G345" s="74"/>
      <c r="H345" s="170"/>
      <c r="I345" s="74"/>
      <c r="J345" s="145"/>
      <c r="K345" s="69">
        <f t="shared" si="10"/>
        <v>0</v>
      </c>
      <c r="L345" s="175" t="e">
        <f t="shared" si="12"/>
        <v>#VALUE!</v>
      </c>
      <c r="M345" s="67"/>
      <c r="N345" s="67"/>
      <c r="O345" s="67"/>
      <c r="P345" s="4"/>
      <c r="Q345" s="51"/>
      <c r="R345" s="52"/>
      <c r="S345" s="52"/>
      <c r="T345" s="52"/>
      <c r="U345" s="52"/>
      <c r="V345" s="52"/>
      <c r="W345" s="52"/>
      <c r="X345" s="52"/>
      <c r="Y345" s="52"/>
      <c r="Z345" s="52"/>
      <c r="AA345" s="52"/>
      <c r="AB345" s="52"/>
      <c r="AC345" s="197">
        <f t="shared" si="13"/>
        <v>0</v>
      </c>
      <c r="AH345" s="2">
        <f t="shared" si="18"/>
        <v>0</v>
      </c>
    </row>
    <row r="346" spans="1:34" ht="14.4" thickBot="1">
      <c r="A346" s="895" t="s">
        <v>139</v>
      </c>
      <c r="B346" s="896"/>
      <c r="C346" s="84" t="e">
        <f>ENERO!#REF!</f>
        <v>#REF!</v>
      </c>
      <c r="D346" s="75"/>
      <c r="E346" s="75"/>
      <c r="F346" s="75"/>
      <c r="G346" s="75"/>
      <c r="H346" s="171"/>
      <c r="I346" s="74"/>
      <c r="J346" s="145"/>
      <c r="K346" s="69">
        <f t="shared" si="10"/>
        <v>0</v>
      </c>
      <c r="L346" s="175" t="e">
        <f t="shared" si="12"/>
        <v>#REF!</v>
      </c>
      <c r="M346" s="67"/>
      <c r="N346" s="67"/>
      <c r="O346" s="67"/>
      <c r="P346" s="4"/>
      <c r="Q346" s="59"/>
      <c r="R346" s="52"/>
      <c r="S346" s="52"/>
      <c r="T346" s="52"/>
      <c r="U346" s="52"/>
      <c r="V346" s="52"/>
      <c r="W346" s="52"/>
      <c r="X346" s="52"/>
      <c r="Y346" s="52"/>
      <c r="Z346" s="52"/>
      <c r="AA346" s="52"/>
      <c r="AB346" s="52"/>
      <c r="AC346" s="197">
        <f t="shared" si="13"/>
        <v>0</v>
      </c>
      <c r="AH346" s="2">
        <f t="shared" si="18"/>
        <v>0</v>
      </c>
    </row>
    <row r="347" spans="1:34" ht="14.4" thickBot="1">
      <c r="A347" s="897" t="s">
        <v>140</v>
      </c>
      <c r="B347" s="898"/>
      <c r="C347" s="114"/>
      <c r="D347" s="76"/>
      <c r="E347" s="76"/>
      <c r="F347" s="76"/>
      <c r="G347" s="76"/>
      <c r="H347" s="76"/>
      <c r="I347" s="173"/>
      <c r="J347" s="173"/>
      <c r="K347" s="158"/>
      <c r="L347" s="157"/>
      <c r="M347" s="67"/>
      <c r="N347" s="67"/>
      <c r="O347" s="67"/>
      <c r="P347" s="4"/>
      <c r="Q347" s="71"/>
      <c r="R347" s="72"/>
      <c r="S347" s="72"/>
      <c r="T347" s="72"/>
      <c r="U347" s="72"/>
      <c r="V347" s="72"/>
      <c r="W347" s="72"/>
      <c r="X347" s="72"/>
      <c r="Y347" s="72"/>
      <c r="Z347" s="72"/>
      <c r="AA347" s="72"/>
      <c r="AB347" s="72"/>
      <c r="AC347" s="196"/>
    </row>
    <row r="348" spans="1:34" ht="15" customHeight="1" thickBot="1">
      <c r="A348" s="899" t="s">
        <v>141</v>
      </c>
      <c r="B348" s="900"/>
      <c r="C348" s="92">
        <f>ENERO!M707</f>
        <v>192102</v>
      </c>
      <c r="D348" s="73"/>
      <c r="E348" s="73"/>
      <c r="F348" s="73"/>
      <c r="G348" s="73"/>
      <c r="H348" s="169"/>
      <c r="I348" s="74"/>
      <c r="J348" s="145"/>
      <c r="K348" s="69">
        <f t="shared" ref="K348:K362" si="19">+AC348</f>
        <v>0</v>
      </c>
      <c r="L348" s="175">
        <f t="shared" si="12"/>
        <v>192102</v>
      </c>
      <c r="M348" s="67"/>
      <c r="N348" s="67"/>
      <c r="O348" s="67"/>
      <c r="P348" s="4"/>
      <c r="Q348" s="46"/>
      <c r="R348" s="46"/>
      <c r="S348" s="46"/>
      <c r="T348" s="46"/>
      <c r="U348" s="46"/>
      <c r="V348" s="46"/>
      <c r="W348" s="46"/>
      <c r="X348" s="46"/>
      <c r="Y348" s="46"/>
      <c r="Z348" s="46"/>
      <c r="AA348" s="46"/>
      <c r="AB348" s="46"/>
      <c r="AC348" s="197">
        <f t="shared" si="13"/>
        <v>0</v>
      </c>
      <c r="AH348" s="2">
        <f t="shared" ref="AH348:AH362" si="20">+IF(AC348&lt;&gt;K348,1,0)</f>
        <v>0</v>
      </c>
    </row>
    <row r="349" spans="1:34" ht="15" customHeight="1" thickBot="1">
      <c r="A349" s="883" t="s">
        <v>142</v>
      </c>
      <c r="B349" s="884"/>
      <c r="C349" s="95">
        <f>ENERO!M714</f>
        <v>0</v>
      </c>
      <c r="D349" s="74"/>
      <c r="E349" s="74"/>
      <c r="F349" s="74"/>
      <c r="G349" s="74"/>
      <c r="H349" s="170"/>
      <c r="I349" s="74"/>
      <c r="J349" s="145"/>
      <c r="K349" s="69">
        <f t="shared" si="19"/>
        <v>0</v>
      </c>
      <c r="L349" s="175">
        <f t="shared" si="12"/>
        <v>0</v>
      </c>
      <c r="M349" s="67"/>
      <c r="N349" s="67"/>
      <c r="O349" s="67"/>
      <c r="P349" s="4"/>
      <c r="Q349" s="51"/>
      <c r="R349" s="52"/>
      <c r="S349" s="52"/>
      <c r="T349" s="52"/>
      <c r="U349" s="52"/>
      <c r="V349" s="52"/>
      <c r="W349" s="52"/>
      <c r="X349" s="52"/>
      <c r="Y349" s="52"/>
      <c r="Z349" s="52"/>
      <c r="AA349" s="52"/>
      <c r="AB349" s="52"/>
      <c r="AC349" s="197">
        <f t="shared" si="13"/>
        <v>0</v>
      </c>
      <c r="AH349" s="2">
        <f t="shared" si="20"/>
        <v>0</v>
      </c>
    </row>
    <row r="350" spans="1:34" ht="14.4" thickBot="1">
      <c r="A350" s="883" t="s">
        <v>143</v>
      </c>
      <c r="B350" s="884"/>
      <c r="C350" s="95">
        <f>ENERO!M728</f>
        <v>252216</v>
      </c>
      <c r="D350" s="74"/>
      <c r="E350" s="74"/>
      <c r="F350" s="74"/>
      <c r="G350" s="74"/>
      <c r="H350" s="170"/>
      <c r="I350" s="74"/>
      <c r="J350" s="145"/>
      <c r="K350" s="69">
        <f t="shared" si="19"/>
        <v>0</v>
      </c>
      <c r="L350" s="175">
        <f t="shared" si="12"/>
        <v>252216</v>
      </c>
      <c r="M350" s="67"/>
      <c r="N350" s="67"/>
      <c r="O350" s="67"/>
      <c r="P350" s="4"/>
      <c r="Q350" s="51"/>
      <c r="R350" s="52"/>
      <c r="S350" s="52"/>
      <c r="T350" s="52"/>
      <c r="U350" s="52"/>
      <c r="V350" s="52"/>
      <c r="W350" s="52"/>
      <c r="X350" s="52"/>
      <c r="Y350" s="52"/>
      <c r="Z350" s="52"/>
      <c r="AA350" s="52"/>
      <c r="AB350" s="52"/>
      <c r="AC350" s="197">
        <f t="shared" si="13"/>
        <v>0</v>
      </c>
      <c r="AH350" s="2">
        <f t="shared" si="20"/>
        <v>0</v>
      </c>
    </row>
    <row r="351" spans="1:34" ht="15" customHeight="1" thickBot="1">
      <c r="A351" s="883" t="s">
        <v>144</v>
      </c>
      <c r="B351" s="884"/>
      <c r="C351" s="95">
        <f>ENERO!M735</f>
        <v>0</v>
      </c>
      <c r="D351" s="74"/>
      <c r="E351" s="74"/>
      <c r="F351" s="74"/>
      <c r="G351" s="74"/>
      <c r="H351" s="170"/>
      <c r="I351" s="74"/>
      <c r="J351" s="145"/>
      <c r="K351" s="69">
        <f t="shared" si="19"/>
        <v>0</v>
      </c>
      <c r="L351" s="175">
        <f t="shared" si="12"/>
        <v>0</v>
      </c>
      <c r="M351" s="67"/>
      <c r="N351" s="67"/>
      <c r="O351" s="67"/>
      <c r="P351" s="4"/>
      <c r="Q351" s="51"/>
      <c r="R351" s="52"/>
      <c r="S351" s="52"/>
      <c r="T351" s="52"/>
      <c r="U351" s="52"/>
      <c r="V351" s="52"/>
      <c r="W351" s="52"/>
      <c r="X351" s="52"/>
      <c r="Y351" s="52"/>
      <c r="Z351" s="52"/>
      <c r="AA351" s="52"/>
      <c r="AB351" s="52"/>
      <c r="AC351" s="197">
        <f t="shared" si="13"/>
        <v>0</v>
      </c>
      <c r="AH351" s="2">
        <f t="shared" si="20"/>
        <v>0</v>
      </c>
    </row>
    <row r="352" spans="1:34" ht="14.4" thickBot="1">
      <c r="A352" s="883" t="s">
        <v>145</v>
      </c>
      <c r="B352" s="884"/>
      <c r="C352" s="95">
        <f>ENERO!M742</f>
        <v>202204</v>
      </c>
      <c r="D352" s="74"/>
      <c r="E352" s="74"/>
      <c r="F352" s="74"/>
      <c r="G352" s="74"/>
      <c r="H352" s="170"/>
      <c r="I352" s="74"/>
      <c r="J352" s="145"/>
      <c r="K352" s="69">
        <f t="shared" si="19"/>
        <v>0</v>
      </c>
      <c r="L352" s="175">
        <f t="shared" si="12"/>
        <v>202204</v>
      </c>
      <c r="M352" s="67"/>
      <c r="N352" s="67"/>
      <c r="O352" s="67"/>
      <c r="P352" s="4"/>
      <c r="Q352" s="51"/>
      <c r="R352" s="52"/>
      <c r="S352" s="52"/>
      <c r="T352" s="52"/>
      <c r="U352" s="52"/>
      <c r="V352" s="52"/>
      <c r="W352" s="52"/>
      <c r="X352" s="52"/>
      <c r="Y352" s="52"/>
      <c r="Z352" s="52"/>
      <c r="AA352" s="52"/>
      <c r="AB352" s="52"/>
      <c r="AC352" s="197">
        <f t="shared" si="13"/>
        <v>0</v>
      </c>
      <c r="AH352" s="2">
        <f t="shared" si="20"/>
        <v>0</v>
      </c>
    </row>
    <row r="353" spans="1:34" ht="15" customHeight="1" thickBot="1">
      <c r="A353" s="883" t="s">
        <v>147</v>
      </c>
      <c r="B353" s="884"/>
      <c r="C353" s="95">
        <f>ENERO!M749</f>
        <v>0</v>
      </c>
      <c r="D353" s="74"/>
      <c r="E353" s="74"/>
      <c r="F353" s="74"/>
      <c r="G353" s="74"/>
      <c r="H353" s="170"/>
      <c r="I353" s="74"/>
      <c r="J353" s="145"/>
      <c r="K353" s="69">
        <f t="shared" si="19"/>
        <v>0</v>
      </c>
      <c r="L353" s="175">
        <f t="shared" si="12"/>
        <v>0</v>
      </c>
      <c r="M353" s="67"/>
      <c r="N353" s="67"/>
      <c r="O353" s="67"/>
      <c r="P353" s="4"/>
      <c r="Q353" s="51"/>
      <c r="R353" s="52"/>
      <c r="S353" s="52"/>
      <c r="T353" s="52"/>
      <c r="U353" s="52"/>
      <c r="V353" s="52"/>
      <c r="W353" s="52"/>
      <c r="X353" s="52"/>
      <c r="Y353" s="52"/>
      <c r="Z353" s="52"/>
      <c r="AA353" s="52"/>
      <c r="AB353" s="52"/>
      <c r="AC353" s="197">
        <f t="shared" si="13"/>
        <v>0</v>
      </c>
      <c r="AH353" s="2">
        <f t="shared" si="20"/>
        <v>0</v>
      </c>
    </row>
    <row r="354" spans="1:34" ht="14.4" thickBot="1">
      <c r="A354" s="883" t="s">
        <v>148</v>
      </c>
      <c r="B354" s="884"/>
      <c r="C354" s="95">
        <f>ENERO!M756</f>
        <v>492117</v>
      </c>
      <c r="D354" s="74"/>
      <c r="E354" s="74"/>
      <c r="F354" s="74"/>
      <c r="G354" s="74"/>
      <c r="H354" s="170"/>
      <c r="I354" s="74"/>
      <c r="J354" s="145"/>
      <c r="K354" s="69">
        <f t="shared" si="19"/>
        <v>0</v>
      </c>
      <c r="L354" s="175">
        <f t="shared" si="12"/>
        <v>492117</v>
      </c>
      <c r="M354" s="67"/>
      <c r="N354" s="67"/>
      <c r="O354" s="67"/>
      <c r="P354" s="4"/>
      <c r="Q354" s="51"/>
      <c r="R354" s="52"/>
      <c r="S354" s="52"/>
      <c r="T354" s="52"/>
      <c r="U354" s="52"/>
      <c r="V354" s="52"/>
      <c r="W354" s="52"/>
      <c r="X354" s="52"/>
      <c r="Y354" s="52"/>
      <c r="Z354" s="52"/>
      <c r="AA354" s="52"/>
      <c r="AB354" s="52"/>
      <c r="AC354" s="197">
        <f t="shared" si="13"/>
        <v>0</v>
      </c>
      <c r="AH354" s="2">
        <f t="shared" si="20"/>
        <v>0</v>
      </c>
    </row>
    <row r="355" spans="1:34" ht="14.4" thickBot="1">
      <c r="A355" s="883" t="s">
        <v>149</v>
      </c>
      <c r="B355" s="884"/>
      <c r="C355" s="95" t="e">
        <f>ENERO!#REF!</f>
        <v>#REF!</v>
      </c>
      <c r="D355" s="74"/>
      <c r="E355" s="74"/>
      <c r="F355" s="74"/>
      <c r="G355" s="74"/>
      <c r="H355" s="170"/>
      <c r="I355" s="74"/>
      <c r="J355" s="145"/>
      <c r="K355" s="69">
        <f t="shared" si="19"/>
        <v>0</v>
      </c>
      <c r="L355" s="175" t="e">
        <f t="shared" si="12"/>
        <v>#REF!</v>
      </c>
      <c r="M355" s="67"/>
      <c r="N355" s="67"/>
      <c r="O355" s="67"/>
      <c r="P355" s="4"/>
      <c r="Q355" s="51"/>
      <c r="R355" s="52"/>
      <c r="S355" s="52"/>
      <c r="T355" s="52"/>
      <c r="U355" s="52"/>
      <c r="V355" s="52"/>
      <c r="W355" s="52"/>
      <c r="X355" s="52"/>
      <c r="Y355" s="52"/>
      <c r="Z355" s="52"/>
      <c r="AA355" s="52"/>
      <c r="AB355" s="52"/>
      <c r="AC355" s="197">
        <f t="shared" si="13"/>
        <v>0</v>
      </c>
      <c r="AH355" s="2">
        <f t="shared" si="20"/>
        <v>0</v>
      </c>
    </row>
    <row r="356" spans="1:34" ht="14.4" thickBot="1">
      <c r="A356" s="883" t="s">
        <v>150</v>
      </c>
      <c r="B356" s="884"/>
      <c r="C356" s="95" t="e">
        <f>ENERO!#REF!</f>
        <v>#REF!</v>
      </c>
      <c r="D356" s="74"/>
      <c r="E356" s="74"/>
      <c r="F356" s="74"/>
      <c r="G356" s="74"/>
      <c r="H356" s="170"/>
      <c r="I356" s="74"/>
      <c r="J356" s="145"/>
      <c r="K356" s="69">
        <f t="shared" si="19"/>
        <v>0</v>
      </c>
      <c r="L356" s="175" t="e">
        <f t="shared" si="12"/>
        <v>#REF!</v>
      </c>
      <c r="M356" s="67"/>
      <c r="N356" s="67"/>
      <c r="O356" s="67"/>
      <c r="P356" s="4"/>
      <c r="Q356" s="51"/>
      <c r="R356" s="52"/>
      <c r="S356" s="52"/>
      <c r="T356" s="52"/>
      <c r="U356" s="52"/>
      <c r="V356" s="52"/>
      <c r="W356" s="52"/>
      <c r="X356" s="52"/>
      <c r="Y356" s="52"/>
      <c r="Z356" s="52"/>
      <c r="AA356" s="52"/>
      <c r="AB356" s="52"/>
      <c r="AC356" s="197">
        <f t="shared" si="13"/>
        <v>0</v>
      </c>
      <c r="AH356" s="2">
        <f t="shared" si="20"/>
        <v>0</v>
      </c>
    </row>
    <row r="357" spans="1:34" ht="14.4" thickBot="1">
      <c r="A357" s="928" t="s">
        <v>177</v>
      </c>
      <c r="B357" s="929"/>
      <c r="C357" s="95" t="e">
        <f>ENERO!#REF!</f>
        <v>#REF!</v>
      </c>
      <c r="D357" s="74"/>
      <c r="E357" s="74"/>
      <c r="F357" s="74"/>
      <c r="G357" s="74"/>
      <c r="H357" s="170"/>
      <c r="I357" s="74"/>
      <c r="J357" s="145"/>
      <c r="K357" s="69">
        <f t="shared" si="19"/>
        <v>0</v>
      </c>
      <c r="L357" s="175" t="e">
        <f t="shared" si="12"/>
        <v>#REF!</v>
      </c>
      <c r="M357" s="67"/>
      <c r="N357" s="67"/>
      <c r="O357" s="67"/>
      <c r="P357" s="4"/>
      <c r="Q357" s="51"/>
      <c r="R357" s="52"/>
      <c r="S357" s="52"/>
      <c r="T357" s="52"/>
      <c r="U357" s="52"/>
      <c r="V357" s="52"/>
      <c r="W357" s="52"/>
      <c r="X357" s="52"/>
      <c r="Y357" s="52"/>
      <c r="Z357" s="52"/>
      <c r="AA357" s="52"/>
      <c r="AB357" s="52"/>
      <c r="AC357" s="197">
        <f t="shared" si="13"/>
        <v>0</v>
      </c>
      <c r="AH357" s="2">
        <f t="shared" si="20"/>
        <v>0</v>
      </c>
    </row>
    <row r="358" spans="1:34" ht="15" customHeight="1" thickBot="1">
      <c r="A358" s="849" t="s">
        <v>152</v>
      </c>
      <c r="B358" s="917"/>
      <c r="C358" s="95">
        <f>ENERO!M777</f>
        <v>0</v>
      </c>
      <c r="D358" s="74"/>
      <c r="E358" s="74"/>
      <c r="F358" s="74"/>
      <c r="G358" s="74"/>
      <c r="H358" s="170"/>
      <c r="I358" s="74"/>
      <c r="J358" s="145"/>
      <c r="K358" s="69">
        <f t="shared" si="19"/>
        <v>0</v>
      </c>
      <c r="L358" s="175">
        <f t="shared" si="12"/>
        <v>0</v>
      </c>
      <c r="M358" s="67"/>
      <c r="N358" s="67"/>
      <c r="O358" s="67"/>
      <c r="P358" s="4"/>
      <c r="Q358" s="51"/>
      <c r="R358" s="52"/>
      <c r="S358" s="52"/>
      <c r="T358" s="52"/>
      <c r="U358" s="52"/>
      <c r="V358" s="52"/>
      <c r="W358" s="52"/>
      <c r="X358" s="52"/>
      <c r="Y358" s="52"/>
      <c r="Z358" s="52"/>
      <c r="AA358" s="52"/>
      <c r="AB358" s="52"/>
      <c r="AC358" s="197">
        <f t="shared" si="13"/>
        <v>0</v>
      </c>
      <c r="AH358" s="2">
        <f t="shared" si="20"/>
        <v>0</v>
      </c>
    </row>
    <row r="359" spans="1:34" ht="15" customHeight="1" thickBot="1">
      <c r="A359" s="849" t="s">
        <v>153</v>
      </c>
      <c r="B359" s="917"/>
      <c r="C359" s="95">
        <f>ENERO!M778</f>
        <v>0</v>
      </c>
      <c r="D359" s="74"/>
      <c r="E359" s="74"/>
      <c r="F359" s="74"/>
      <c r="G359" s="74"/>
      <c r="H359" s="170"/>
      <c r="I359" s="74"/>
      <c r="J359" s="145"/>
      <c r="K359" s="69">
        <f t="shared" si="19"/>
        <v>0</v>
      </c>
      <c r="L359" s="175">
        <f t="shared" si="12"/>
        <v>0</v>
      </c>
      <c r="M359" s="67"/>
      <c r="N359" s="67"/>
      <c r="O359" s="67"/>
      <c r="P359" s="4"/>
      <c r="Q359" s="51"/>
      <c r="R359" s="52"/>
      <c r="S359" s="52"/>
      <c r="T359" s="52"/>
      <c r="U359" s="52"/>
      <c r="V359" s="52"/>
      <c r="W359" s="52"/>
      <c r="X359" s="52"/>
      <c r="Y359" s="52"/>
      <c r="Z359" s="52"/>
      <c r="AA359" s="52"/>
      <c r="AB359" s="52"/>
      <c r="AC359" s="197">
        <f t="shared" si="13"/>
        <v>0</v>
      </c>
      <c r="AH359" s="2">
        <f t="shared" si="20"/>
        <v>0</v>
      </c>
    </row>
    <row r="360" spans="1:34" ht="15" customHeight="1" thickBot="1">
      <c r="A360" s="849" t="s">
        <v>154</v>
      </c>
      <c r="B360" s="917"/>
      <c r="C360" s="95">
        <f>ENERO!M780</f>
        <v>0</v>
      </c>
      <c r="D360" s="74"/>
      <c r="E360" s="74"/>
      <c r="F360" s="74"/>
      <c r="G360" s="74"/>
      <c r="H360" s="170"/>
      <c r="I360" s="74"/>
      <c r="J360" s="145"/>
      <c r="K360" s="69">
        <f t="shared" si="19"/>
        <v>0</v>
      </c>
      <c r="L360" s="175">
        <f t="shared" si="12"/>
        <v>0</v>
      </c>
      <c r="M360" s="67"/>
      <c r="N360" s="67"/>
      <c r="O360" s="67"/>
      <c r="P360" s="4"/>
      <c r="Q360" s="51"/>
      <c r="R360" s="52"/>
      <c r="S360" s="52"/>
      <c r="T360" s="52"/>
      <c r="U360" s="52"/>
      <c r="V360" s="52"/>
      <c r="W360" s="52"/>
      <c r="X360" s="52"/>
      <c r="Y360" s="52"/>
      <c r="Z360" s="52"/>
      <c r="AA360" s="52"/>
      <c r="AB360" s="52"/>
      <c r="AC360" s="197">
        <f t="shared" si="13"/>
        <v>0</v>
      </c>
      <c r="AH360" s="2">
        <f t="shared" si="20"/>
        <v>0</v>
      </c>
    </row>
    <row r="361" spans="1:34" ht="15" customHeight="1" thickBot="1">
      <c r="A361" s="849" t="s">
        <v>155</v>
      </c>
      <c r="B361" s="917"/>
      <c r="C361" s="95">
        <f>ENERO!M781</f>
        <v>0</v>
      </c>
      <c r="D361" s="74"/>
      <c r="E361" s="74"/>
      <c r="F361" s="74"/>
      <c r="G361" s="74"/>
      <c r="H361" s="170"/>
      <c r="I361" s="74"/>
      <c r="J361" s="145"/>
      <c r="K361" s="69">
        <f t="shared" si="19"/>
        <v>0</v>
      </c>
      <c r="L361" s="175">
        <f t="shared" si="12"/>
        <v>0</v>
      </c>
      <c r="M361" s="67"/>
      <c r="N361" s="67"/>
      <c r="O361" s="67"/>
      <c r="P361" s="4"/>
      <c r="Q361" s="51"/>
      <c r="R361" s="52"/>
      <c r="S361" s="52"/>
      <c r="T361" s="52"/>
      <c r="U361" s="52"/>
      <c r="V361" s="52"/>
      <c r="W361" s="52"/>
      <c r="X361" s="52"/>
      <c r="Y361" s="52"/>
      <c r="Z361" s="52"/>
      <c r="AA361" s="52"/>
      <c r="AB361" s="52"/>
      <c r="AC361" s="197">
        <f t="shared" si="13"/>
        <v>0</v>
      </c>
      <c r="AH361" s="2">
        <f t="shared" si="20"/>
        <v>0</v>
      </c>
    </row>
    <row r="362" spans="1:34" ht="15.75" customHeight="1" thickBot="1">
      <c r="A362" s="863" t="s">
        <v>156</v>
      </c>
      <c r="B362" s="918"/>
      <c r="C362" s="95">
        <f>ENERO!M783</f>
        <v>0</v>
      </c>
      <c r="D362" s="74"/>
      <c r="E362" s="74"/>
      <c r="F362" s="74"/>
      <c r="G362" s="74"/>
      <c r="H362" s="170"/>
      <c r="I362" s="74"/>
      <c r="J362" s="145"/>
      <c r="K362" s="69">
        <f t="shared" si="19"/>
        <v>0</v>
      </c>
      <c r="L362" s="175">
        <f t="shared" si="12"/>
        <v>0</v>
      </c>
      <c r="M362" s="67"/>
      <c r="N362" s="67"/>
      <c r="O362" s="67"/>
      <c r="P362" s="4"/>
      <c r="Q362" s="51"/>
      <c r="R362" s="52"/>
      <c r="S362" s="52"/>
      <c r="T362" s="52"/>
      <c r="U362" s="52"/>
      <c r="V362" s="52"/>
      <c r="W362" s="52"/>
      <c r="X362" s="52"/>
      <c r="Y362" s="52"/>
      <c r="Z362" s="52"/>
      <c r="AA362" s="52"/>
      <c r="AB362" s="52"/>
      <c r="AC362" s="197">
        <f t="shared" si="13"/>
        <v>0</v>
      </c>
      <c r="AH362" s="2">
        <f t="shared" si="20"/>
        <v>0</v>
      </c>
    </row>
    <row r="363" spans="1:34">
      <c r="L363" s="165"/>
      <c r="M363" s="67"/>
      <c r="N363" s="67"/>
      <c r="O363" s="67"/>
      <c r="AA363" s="5"/>
      <c r="AB363" s="2"/>
    </row>
    <row r="364" spans="1:34">
      <c r="L364" s="165"/>
      <c r="M364" s="67"/>
      <c r="N364" s="67"/>
      <c r="O364" s="67"/>
      <c r="AA364" s="5"/>
      <c r="AB364" s="2"/>
    </row>
    <row r="365" spans="1:34" ht="21.6" thickBot="1">
      <c r="A365" s="77" t="s">
        <v>178</v>
      </c>
      <c r="B365" s="77"/>
      <c r="C365" s="77"/>
      <c r="D365" s="77"/>
      <c r="E365" s="77"/>
      <c r="F365" s="77"/>
      <c r="G365" s="77"/>
      <c r="H365" s="77"/>
      <c r="I365" s="77"/>
      <c r="J365" s="77"/>
      <c r="K365" s="77"/>
      <c r="L365" s="166"/>
      <c r="M365" s="67"/>
      <c r="N365" s="67"/>
      <c r="O365" s="67"/>
      <c r="P365" s="77"/>
      <c r="Q365" s="77"/>
      <c r="R365" s="77"/>
      <c r="S365" s="77"/>
      <c r="T365" s="77"/>
      <c r="U365" s="77"/>
      <c r="V365" s="77"/>
      <c r="W365" s="77"/>
      <c r="X365" s="77"/>
      <c r="Y365" s="77"/>
      <c r="Z365" s="77"/>
      <c r="AA365" s="77"/>
      <c r="AB365" s="2"/>
    </row>
    <row r="366" spans="1:34" ht="22.5" customHeight="1" thickBot="1">
      <c r="A366" s="919" t="s">
        <v>43</v>
      </c>
      <c r="B366" s="920"/>
      <c r="C366" s="925" t="s">
        <v>44</v>
      </c>
      <c r="D366" s="925" t="s">
        <v>45</v>
      </c>
      <c r="E366" s="926" t="s">
        <v>159</v>
      </c>
      <c r="F366" s="927"/>
      <c r="G366" s="904" t="s">
        <v>45</v>
      </c>
      <c r="H366" s="905"/>
      <c r="I366" s="906" t="s">
        <v>1</v>
      </c>
      <c r="J366" s="906"/>
      <c r="K366" s="907"/>
      <c r="L366" s="908" t="s">
        <v>47</v>
      </c>
      <c r="M366" s="67"/>
      <c r="N366" s="67"/>
      <c r="O366" s="67"/>
      <c r="P366" s="4"/>
      <c r="Q366" s="911" t="s">
        <v>52</v>
      </c>
      <c r="R366" s="912"/>
      <c r="S366" s="912"/>
      <c r="T366" s="912"/>
      <c r="U366" s="912"/>
      <c r="V366" s="912"/>
      <c r="W366" s="912"/>
      <c r="X366" s="912"/>
      <c r="Y366" s="912"/>
      <c r="Z366" s="912"/>
      <c r="AA366" s="912"/>
      <c r="AB366" s="913"/>
      <c r="AC366" s="201" t="s">
        <v>53</v>
      </c>
      <c r="AE366" s="859" t="s">
        <v>54</v>
      </c>
    </row>
    <row r="367" spans="1:34" ht="21.75" customHeight="1">
      <c r="A367" s="921"/>
      <c r="B367" s="922"/>
      <c r="C367" s="915"/>
      <c r="D367" s="915"/>
      <c r="E367" s="914" t="s">
        <v>160</v>
      </c>
      <c r="F367" s="914" t="s">
        <v>161</v>
      </c>
      <c r="G367" s="915" t="s">
        <v>55</v>
      </c>
      <c r="H367" s="915" t="s">
        <v>162</v>
      </c>
      <c r="I367" s="914" t="s">
        <v>55</v>
      </c>
      <c r="J367" s="933" t="s">
        <v>163</v>
      </c>
      <c r="K367" s="914" t="s">
        <v>58</v>
      </c>
      <c r="L367" s="909"/>
      <c r="M367" s="67"/>
      <c r="N367" s="67"/>
      <c r="O367" s="67"/>
      <c r="P367" s="4"/>
      <c r="Q367" s="937" t="s">
        <v>59</v>
      </c>
      <c r="R367" s="938"/>
      <c r="S367" s="788" t="s">
        <v>60</v>
      </c>
      <c r="T367" s="792" t="s">
        <v>61</v>
      </c>
      <c r="U367" s="792" t="s">
        <v>62</v>
      </c>
      <c r="V367" s="788" t="s">
        <v>63</v>
      </c>
      <c r="W367" s="788" t="s">
        <v>64</v>
      </c>
      <c r="X367" s="788" t="s">
        <v>65</v>
      </c>
      <c r="Y367" s="788" t="s">
        <v>66</v>
      </c>
      <c r="Z367" s="788" t="s">
        <v>67</v>
      </c>
      <c r="AA367" s="788" t="s">
        <v>68</v>
      </c>
      <c r="AB367" s="788" t="s">
        <v>69</v>
      </c>
      <c r="AC367" s="200"/>
      <c r="AE367" s="859"/>
    </row>
    <row r="368" spans="1:34" ht="14.25" customHeight="1">
      <c r="A368" s="921"/>
      <c r="B368" s="922"/>
      <c r="C368" s="915"/>
      <c r="D368" s="915"/>
      <c r="E368" s="915"/>
      <c r="F368" s="915"/>
      <c r="G368" s="915"/>
      <c r="H368" s="915"/>
      <c r="I368" s="915"/>
      <c r="J368" s="934"/>
      <c r="K368" s="915"/>
      <c r="L368" s="909"/>
      <c r="M368" s="67"/>
      <c r="N368" s="67"/>
      <c r="O368" s="67"/>
      <c r="P368" s="4"/>
      <c r="Q368" s="889" t="s">
        <v>70</v>
      </c>
      <c r="R368" s="890" t="s">
        <v>71</v>
      </c>
      <c r="S368" s="788"/>
      <c r="T368" s="792"/>
      <c r="U368" s="792"/>
      <c r="V368" s="788"/>
      <c r="W368" s="788"/>
      <c r="X368" s="788"/>
      <c r="Y368" s="788"/>
      <c r="Z368" s="788"/>
      <c r="AA368" s="788"/>
      <c r="AB368" s="788"/>
      <c r="AC368" s="200"/>
      <c r="AE368" s="859"/>
    </row>
    <row r="369" spans="1:34" ht="27.75" customHeight="1" thickBot="1">
      <c r="A369" s="923"/>
      <c r="B369" s="924"/>
      <c r="C369" s="916"/>
      <c r="D369" s="916"/>
      <c r="E369" s="916"/>
      <c r="F369" s="916"/>
      <c r="G369" s="916"/>
      <c r="H369" s="916"/>
      <c r="I369" s="915"/>
      <c r="J369" s="935"/>
      <c r="K369" s="936"/>
      <c r="L369" s="910"/>
      <c r="M369" s="67"/>
      <c r="N369" s="67"/>
      <c r="O369" s="67"/>
      <c r="P369" s="4"/>
      <c r="Q369" s="930"/>
      <c r="R369" s="931"/>
      <c r="S369" s="789"/>
      <c r="T369" s="793"/>
      <c r="U369" s="793"/>
      <c r="V369" s="789"/>
      <c r="W369" s="789"/>
      <c r="X369" s="789"/>
      <c r="Y369" s="789"/>
      <c r="Z369" s="789"/>
      <c r="AA369" s="789"/>
      <c r="AB369" s="789"/>
      <c r="AC369" s="200"/>
      <c r="AE369" s="859"/>
    </row>
    <row r="370" spans="1:34" ht="14.4" thickBot="1">
      <c r="A370" s="899" t="s">
        <v>73</v>
      </c>
      <c r="B370" s="932"/>
      <c r="C370" s="78" t="e">
        <f>C14+C310</f>
        <v>#REF!</v>
      </c>
      <c r="D370" s="78">
        <f>+D14</f>
        <v>0</v>
      </c>
      <c r="E370" s="78">
        <f t="shared" ref="E370:I375" si="21">+E310</f>
        <v>0</v>
      </c>
      <c r="F370" s="78">
        <f t="shared" si="21"/>
        <v>0</v>
      </c>
      <c r="G370" s="78">
        <f>+G310</f>
        <v>0</v>
      </c>
      <c r="H370" s="78">
        <f>+H310</f>
        <v>0</v>
      </c>
      <c r="I370" s="80">
        <f>+I310</f>
        <v>0</v>
      </c>
      <c r="J370" s="78">
        <f t="shared" ref="J370:J375" si="22">+I310</f>
        <v>0</v>
      </c>
      <c r="K370" s="181">
        <f>+K310+I14</f>
        <v>0</v>
      </c>
      <c r="L370" s="178" t="e">
        <f>+L310+J14</f>
        <v>#REF!</v>
      </c>
      <c r="M370" s="67"/>
      <c r="N370" s="67"/>
      <c r="O370" s="67"/>
      <c r="P370" s="4"/>
      <c r="Q370" s="79">
        <f>+Q310+Q14</f>
        <v>0</v>
      </c>
      <c r="R370" s="78">
        <f t="shared" ref="R370:AB370" si="23">+R310+R14</f>
        <v>0</v>
      </c>
      <c r="S370" s="78">
        <f t="shared" si="23"/>
        <v>0</v>
      </c>
      <c r="T370" s="78">
        <f t="shared" si="23"/>
        <v>0</v>
      </c>
      <c r="U370" s="78">
        <f t="shared" si="23"/>
        <v>0</v>
      </c>
      <c r="V370" s="78">
        <f t="shared" si="23"/>
        <v>0</v>
      </c>
      <c r="W370" s="78">
        <f t="shared" si="23"/>
        <v>0</v>
      </c>
      <c r="X370" s="78">
        <f t="shared" si="23"/>
        <v>0</v>
      </c>
      <c r="Y370" s="78">
        <f t="shared" si="23"/>
        <v>0</v>
      </c>
      <c r="Z370" s="78">
        <f t="shared" si="23"/>
        <v>0</v>
      </c>
      <c r="AA370" s="78">
        <f t="shared" si="23"/>
        <v>0</v>
      </c>
      <c r="AB370" s="78">
        <f t="shared" si="23"/>
        <v>0</v>
      </c>
      <c r="AC370" s="197">
        <f t="shared" ref="AC370:AC422" si="24">SUM(Q370:AB370)</f>
        <v>0</v>
      </c>
      <c r="AE370" s="160" t="e">
        <f>+(AC370)/(E370+F370+AC370)</f>
        <v>#DIV/0!</v>
      </c>
      <c r="AH370" s="2">
        <f t="shared" ref="AH370:AH375" si="25">+IF(AC370&lt;&gt;K370,1,0)</f>
        <v>0</v>
      </c>
    </row>
    <row r="371" spans="1:34" ht="14.4" thickBot="1">
      <c r="A371" s="883" t="s">
        <v>164</v>
      </c>
      <c r="B371" s="894"/>
      <c r="C371" s="80" t="e">
        <f>+C311+C20</f>
        <v>#VALUE!</v>
      </c>
      <c r="D371" s="80">
        <f>D20</f>
        <v>0</v>
      </c>
      <c r="E371" s="80">
        <f t="shared" si="21"/>
        <v>0</v>
      </c>
      <c r="F371" s="80">
        <f t="shared" si="21"/>
        <v>0</v>
      </c>
      <c r="G371" s="80">
        <f t="shared" si="21"/>
        <v>0</v>
      </c>
      <c r="H371" s="80">
        <f t="shared" si="21"/>
        <v>0</v>
      </c>
      <c r="I371" s="80">
        <f t="shared" si="21"/>
        <v>0</v>
      </c>
      <c r="J371" s="80">
        <f t="shared" si="22"/>
        <v>0</v>
      </c>
      <c r="K371" s="177">
        <f>+K311+I20</f>
        <v>0</v>
      </c>
      <c r="L371" s="179" t="e">
        <f>+L311+J20</f>
        <v>#VALUE!</v>
      </c>
      <c r="M371" s="67"/>
      <c r="N371" s="67"/>
      <c r="O371" s="67"/>
      <c r="P371" s="4"/>
      <c r="Q371" s="81">
        <f t="shared" ref="Q371:AB371" si="26">+Q311+Q20</f>
        <v>0</v>
      </c>
      <c r="R371" s="80">
        <f t="shared" si="26"/>
        <v>0</v>
      </c>
      <c r="S371" s="80">
        <f t="shared" si="26"/>
        <v>0</v>
      </c>
      <c r="T371" s="80">
        <f t="shared" si="26"/>
        <v>0</v>
      </c>
      <c r="U371" s="80">
        <f t="shared" si="26"/>
        <v>0</v>
      </c>
      <c r="V371" s="80">
        <f t="shared" si="26"/>
        <v>0</v>
      </c>
      <c r="W371" s="80">
        <f t="shared" si="26"/>
        <v>0</v>
      </c>
      <c r="X371" s="80">
        <f t="shared" si="26"/>
        <v>0</v>
      </c>
      <c r="Y371" s="80">
        <f t="shared" si="26"/>
        <v>0</v>
      </c>
      <c r="Z371" s="80">
        <f t="shared" si="26"/>
        <v>0</v>
      </c>
      <c r="AA371" s="80">
        <f t="shared" si="26"/>
        <v>0</v>
      </c>
      <c r="AB371" s="80">
        <f t="shared" si="26"/>
        <v>0</v>
      </c>
      <c r="AC371" s="197">
        <f t="shared" si="24"/>
        <v>0</v>
      </c>
      <c r="AE371" s="160" t="e">
        <f>(AC371)/(E371+F371+AC371)</f>
        <v>#DIV/0!</v>
      </c>
      <c r="AH371" s="2">
        <f t="shared" si="25"/>
        <v>0</v>
      </c>
    </row>
    <row r="372" spans="1:34" ht="14.4" thickBot="1">
      <c r="A372" s="883" t="s">
        <v>165</v>
      </c>
      <c r="B372" s="894"/>
      <c r="C372" s="80" t="e">
        <f>+C312+C26</f>
        <v>#VALUE!</v>
      </c>
      <c r="D372" s="80">
        <f>+D26</f>
        <v>0</v>
      </c>
      <c r="E372" s="80">
        <f t="shared" si="21"/>
        <v>0</v>
      </c>
      <c r="F372" s="80">
        <f t="shared" si="21"/>
        <v>0</v>
      </c>
      <c r="G372" s="80">
        <f t="shared" si="21"/>
        <v>0</v>
      </c>
      <c r="H372" s="80">
        <f t="shared" si="21"/>
        <v>0</v>
      </c>
      <c r="I372" s="80">
        <f t="shared" si="21"/>
        <v>0</v>
      </c>
      <c r="J372" s="80">
        <f t="shared" si="22"/>
        <v>0</v>
      </c>
      <c r="K372" s="177">
        <f>+K312+I26</f>
        <v>0</v>
      </c>
      <c r="L372" s="179" t="e">
        <f>+L312+J26</f>
        <v>#VALUE!</v>
      </c>
      <c r="M372" s="67"/>
      <c r="N372" s="67"/>
      <c r="O372" s="67"/>
      <c r="P372" s="4"/>
      <c r="Q372" s="81">
        <f t="shared" ref="Q372:AB372" si="27">+Q312+Q26</f>
        <v>0</v>
      </c>
      <c r="R372" s="80">
        <f t="shared" si="27"/>
        <v>0</v>
      </c>
      <c r="S372" s="80">
        <f t="shared" si="27"/>
        <v>0</v>
      </c>
      <c r="T372" s="80">
        <f t="shared" si="27"/>
        <v>0</v>
      </c>
      <c r="U372" s="80">
        <f t="shared" si="27"/>
        <v>0</v>
      </c>
      <c r="V372" s="80">
        <f t="shared" si="27"/>
        <v>0</v>
      </c>
      <c r="W372" s="80">
        <f t="shared" si="27"/>
        <v>0</v>
      </c>
      <c r="X372" s="80">
        <f t="shared" si="27"/>
        <v>0</v>
      </c>
      <c r="Y372" s="80">
        <f t="shared" si="27"/>
        <v>0</v>
      </c>
      <c r="Z372" s="80">
        <f t="shared" si="27"/>
        <v>0</v>
      </c>
      <c r="AA372" s="80">
        <f t="shared" si="27"/>
        <v>0</v>
      </c>
      <c r="AB372" s="80">
        <f t="shared" si="27"/>
        <v>0</v>
      </c>
      <c r="AC372" s="197">
        <f t="shared" si="24"/>
        <v>0</v>
      </c>
      <c r="AE372" s="160" t="e">
        <f>(AC372)/(E372+F372+AC372)</f>
        <v>#DIV/0!</v>
      </c>
      <c r="AH372" s="2">
        <f t="shared" si="25"/>
        <v>0</v>
      </c>
    </row>
    <row r="373" spans="1:34" ht="14.4" thickBot="1">
      <c r="A373" s="883" t="s">
        <v>166</v>
      </c>
      <c r="B373" s="894"/>
      <c r="C373" s="80" t="e">
        <f>+C313+C32</f>
        <v>#VALUE!</v>
      </c>
      <c r="D373" s="80">
        <f>D32</f>
        <v>0</v>
      </c>
      <c r="E373" s="80">
        <f t="shared" si="21"/>
        <v>0</v>
      </c>
      <c r="F373" s="80">
        <f t="shared" si="21"/>
        <v>0</v>
      </c>
      <c r="G373" s="80">
        <f t="shared" si="21"/>
        <v>0</v>
      </c>
      <c r="H373" s="80">
        <f t="shared" si="21"/>
        <v>0</v>
      </c>
      <c r="I373" s="80">
        <f t="shared" si="21"/>
        <v>0</v>
      </c>
      <c r="J373" s="80">
        <f t="shared" si="22"/>
        <v>0</v>
      </c>
      <c r="K373" s="177">
        <f>+K313+I32</f>
        <v>0</v>
      </c>
      <c r="L373" s="179" t="e">
        <f>+L313+J32</f>
        <v>#VALUE!</v>
      </c>
      <c r="M373" s="67"/>
      <c r="N373" s="67"/>
      <c r="O373" s="67"/>
      <c r="P373" s="4"/>
      <c r="Q373" s="81">
        <f t="shared" ref="Q373:AB373" si="28">+Q313+Q32</f>
        <v>0</v>
      </c>
      <c r="R373" s="80">
        <f t="shared" si="28"/>
        <v>0</v>
      </c>
      <c r="S373" s="80">
        <f t="shared" si="28"/>
        <v>0</v>
      </c>
      <c r="T373" s="80">
        <f t="shared" si="28"/>
        <v>0</v>
      </c>
      <c r="U373" s="80">
        <f t="shared" si="28"/>
        <v>0</v>
      </c>
      <c r="V373" s="80">
        <f t="shared" si="28"/>
        <v>0</v>
      </c>
      <c r="W373" s="80">
        <f t="shared" si="28"/>
        <v>0</v>
      </c>
      <c r="X373" s="80">
        <f t="shared" si="28"/>
        <v>0</v>
      </c>
      <c r="Y373" s="80">
        <f t="shared" si="28"/>
        <v>0</v>
      </c>
      <c r="Z373" s="80">
        <f t="shared" si="28"/>
        <v>0</v>
      </c>
      <c r="AA373" s="80">
        <f t="shared" si="28"/>
        <v>0</v>
      </c>
      <c r="AB373" s="80">
        <f t="shared" si="28"/>
        <v>0</v>
      </c>
      <c r="AC373" s="197">
        <f t="shared" si="24"/>
        <v>0</v>
      </c>
      <c r="AE373" s="160" t="e">
        <f>(AC373)/(E373+F373+AC373)</f>
        <v>#DIV/0!</v>
      </c>
      <c r="AH373" s="2">
        <f t="shared" si="25"/>
        <v>0</v>
      </c>
    </row>
    <row r="374" spans="1:34" ht="14.4" thickBot="1">
      <c r="A374" s="883" t="s">
        <v>100</v>
      </c>
      <c r="B374" s="894"/>
      <c r="C374" s="80" t="e">
        <f>+C314+C38</f>
        <v>#REF!</v>
      </c>
      <c r="D374" s="80">
        <f>D38</f>
        <v>0</v>
      </c>
      <c r="E374" s="80">
        <f t="shared" si="21"/>
        <v>0</v>
      </c>
      <c r="F374" s="80">
        <f t="shared" si="21"/>
        <v>0</v>
      </c>
      <c r="G374" s="80">
        <f t="shared" si="21"/>
        <v>0</v>
      </c>
      <c r="H374" s="80">
        <f t="shared" si="21"/>
        <v>0</v>
      </c>
      <c r="I374" s="80">
        <f t="shared" si="21"/>
        <v>0</v>
      </c>
      <c r="J374" s="80">
        <f t="shared" si="22"/>
        <v>0</v>
      </c>
      <c r="K374" s="177">
        <f>+K314+I38</f>
        <v>0</v>
      </c>
      <c r="L374" s="179" t="e">
        <f>+L314+J38</f>
        <v>#REF!</v>
      </c>
      <c r="M374" s="67"/>
      <c r="N374" s="67"/>
      <c r="O374" s="67"/>
      <c r="P374" s="4"/>
      <c r="Q374" s="81">
        <f t="shared" ref="Q374:AB374" si="29">+Q314+Q38</f>
        <v>0</v>
      </c>
      <c r="R374" s="80">
        <f t="shared" si="29"/>
        <v>0</v>
      </c>
      <c r="S374" s="80">
        <f t="shared" si="29"/>
        <v>0</v>
      </c>
      <c r="T374" s="80">
        <f t="shared" si="29"/>
        <v>0</v>
      </c>
      <c r="U374" s="80">
        <f t="shared" si="29"/>
        <v>0</v>
      </c>
      <c r="V374" s="80">
        <f t="shared" si="29"/>
        <v>0</v>
      </c>
      <c r="W374" s="80">
        <f t="shared" si="29"/>
        <v>0</v>
      </c>
      <c r="X374" s="80">
        <f t="shared" si="29"/>
        <v>0</v>
      </c>
      <c r="Y374" s="80">
        <f t="shared" si="29"/>
        <v>0</v>
      </c>
      <c r="Z374" s="80">
        <f t="shared" si="29"/>
        <v>0</v>
      </c>
      <c r="AA374" s="80">
        <f t="shared" si="29"/>
        <v>0</v>
      </c>
      <c r="AB374" s="80">
        <f t="shared" si="29"/>
        <v>0</v>
      </c>
      <c r="AC374" s="197">
        <f t="shared" si="24"/>
        <v>0</v>
      </c>
      <c r="AE374" s="160" t="e">
        <f>+(AC374*1)/(E374+F374+AC374)</f>
        <v>#DIV/0!</v>
      </c>
      <c r="AH374" s="2">
        <f t="shared" si="25"/>
        <v>0</v>
      </c>
    </row>
    <row r="375" spans="1:34" ht="14.4" thickBot="1">
      <c r="A375" s="883" t="s">
        <v>101</v>
      </c>
      <c r="B375" s="894"/>
      <c r="C375" s="80" t="e">
        <f>+C315+C44</f>
        <v>#VALUE!</v>
      </c>
      <c r="D375" s="80">
        <f>D44</f>
        <v>0</v>
      </c>
      <c r="E375" s="80">
        <f t="shared" si="21"/>
        <v>0</v>
      </c>
      <c r="F375" s="80">
        <f t="shared" si="21"/>
        <v>0</v>
      </c>
      <c r="G375" s="80">
        <f t="shared" si="21"/>
        <v>0</v>
      </c>
      <c r="H375" s="80">
        <f t="shared" si="21"/>
        <v>0</v>
      </c>
      <c r="I375" s="80">
        <f t="shared" si="21"/>
        <v>0</v>
      </c>
      <c r="J375" s="80">
        <f t="shared" si="22"/>
        <v>0</v>
      </c>
      <c r="K375" s="177">
        <f>+K315+I44</f>
        <v>0</v>
      </c>
      <c r="L375" s="179" t="e">
        <f>+L315+J44</f>
        <v>#VALUE!</v>
      </c>
      <c r="M375" s="67"/>
      <c r="N375" s="67"/>
      <c r="O375" s="67"/>
      <c r="P375" s="4"/>
      <c r="Q375" s="81">
        <f t="shared" ref="Q375:AB375" si="30">+Q315+Q44</f>
        <v>0</v>
      </c>
      <c r="R375" s="80">
        <f t="shared" si="30"/>
        <v>0</v>
      </c>
      <c r="S375" s="80">
        <f t="shared" si="30"/>
        <v>0</v>
      </c>
      <c r="T375" s="80">
        <f t="shared" si="30"/>
        <v>0</v>
      </c>
      <c r="U375" s="80">
        <f t="shared" si="30"/>
        <v>0</v>
      </c>
      <c r="V375" s="80">
        <f t="shared" si="30"/>
        <v>0</v>
      </c>
      <c r="W375" s="80">
        <f t="shared" si="30"/>
        <v>0</v>
      </c>
      <c r="X375" s="80">
        <f t="shared" si="30"/>
        <v>0</v>
      </c>
      <c r="Y375" s="80">
        <f t="shared" si="30"/>
        <v>0</v>
      </c>
      <c r="Z375" s="80">
        <f t="shared" si="30"/>
        <v>0</v>
      </c>
      <c r="AA375" s="80">
        <f t="shared" si="30"/>
        <v>0</v>
      </c>
      <c r="AB375" s="80">
        <f t="shared" si="30"/>
        <v>0</v>
      </c>
      <c r="AC375" s="197">
        <f t="shared" si="24"/>
        <v>0</v>
      </c>
      <c r="AE375" s="160" t="e">
        <f>(AC375)/(E375+F375+AC375)</f>
        <v>#DIV/0!</v>
      </c>
      <c r="AH375" s="2">
        <f t="shared" si="25"/>
        <v>0</v>
      </c>
    </row>
    <row r="376" spans="1:34" ht="14.4" thickBot="1">
      <c r="A376" s="883" t="s">
        <v>104</v>
      </c>
      <c r="B376" s="894"/>
      <c r="C376" s="80" t="e">
        <f>+C316+C50</f>
        <v>#VALUE!</v>
      </c>
      <c r="D376" s="80">
        <f>+D50</f>
        <v>0</v>
      </c>
      <c r="E376" s="80">
        <f t="shared" ref="E376:J376" si="31">+E316+E50</f>
        <v>0</v>
      </c>
      <c r="F376" s="80">
        <f t="shared" si="31"/>
        <v>0</v>
      </c>
      <c r="G376" s="80">
        <f t="shared" si="31"/>
        <v>0</v>
      </c>
      <c r="H376" s="80">
        <f t="shared" si="31"/>
        <v>0</v>
      </c>
      <c r="I376" s="80">
        <f t="shared" si="31"/>
        <v>0</v>
      </c>
      <c r="J376" s="80">
        <f t="shared" si="31"/>
        <v>0</v>
      </c>
      <c r="K376" s="177">
        <f>+K316+I50</f>
        <v>0</v>
      </c>
      <c r="L376" s="179" t="e">
        <f>+L316+J50</f>
        <v>#VALUE!</v>
      </c>
      <c r="M376" s="67"/>
      <c r="N376" s="67"/>
      <c r="O376" s="67"/>
      <c r="P376" s="4"/>
      <c r="Q376" s="80">
        <f>+Q316+Q50</f>
        <v>0</v>
      </c>
      <c r="R376" s="80">
        <f t="shared" ref="R376:AB376" si="32">+R316+R50</f>
        <v>0</v>
      </c>
      <c r="S376" s="80">
        <f t="shared" si="32"/>
        <v>0</v>
      </c>
      <c r="T376" s="80">
        <f t="shared" si="32"/>
        <v>0</v>
      </c>
      <c r="U376" s="80">
        <f t="shared" si="32"/>
        <v>0</v>
      </c>
      <c r="V376" s="80">
        <f t="shared" si="32"/>
        <v>0</v>
      </c>
      <c r="W376" s="80">
        <f t="shared" si="32"/>
        <v>0</v>
      </c>
      <c r="X376" s="80">
        <f t="shared" si="32"/>
        <v>0</v>
      </c>
      <c r="Y376" s="80">
        <f t="shared" si="32"/>
        <v>0</v>
      </c>
      <c r="Z376" s="80">
        <f t="shared" si="32"/>
        <v>0</v>
      </c>
      <c r="AA376" s="80">
        <f t="shared" si="32"/>
        <v>0</v>
      </c>
      <c r="AB376" s="80">
        <f t="shared" si="32"/>
        <v>0</v>
      </c>
      <c r="AC376" s="197">
        <f t="shared" si="24"/>
        <v>0</v>
      </c>
      <c r="AE376" s="160" t="e">
        <f t="shared" ref="AE376:AE383" si="33">(AC377)/(E377+F377+AC377)</f>
        <v>#DIV/0!</v>
      </c>
      <c r="AH376" s="2">
        <f t="shared" ref="AH376:AH397" si="34">+IF(AC377&lt;&gt;K377,1,0)</f>
        <v>0</v>
      </c>
    </row>
    <row r="377" spans="1:34" ht="14.4" thickBot="1">
      <c r="A377" s="883" t="s">
        <v>105</v>
      </c>
      <c r="B377" s="894"/>
      <c r="C377" s="80" t="e">
        <f>+C317+C56</f>
        <v>#VALUE!</v>
      </c>
      <c r="D377" s="80">
        <f>D56</f>
        <v>0</v>
      </c>
      <c r="E377" s="80">
        <f t="shared" ref="E377:I386" si="35">+E317</f>
        <v>0</v>
      </c>
      <c r="F377" s="80">
        <f t="shared" si="35"/>
        <v>0</v>
      </c>
      <c r="G377" s="80">
        <f t="shared" si="35"/>
        <v>0</v>
      </c>
      <c r="H377" s="80">
        <f t="shared" si="35"/>
        <v>0</v>
      </c>
      <c r="I377" s="80">
        <f t="shared" si="35"/>
        <v>0</v>
      </c>
      <c r="J377" s="80">
        <f t="shared" ref="J377:J398" si="36">+I317</f>
        <v>0</v>
      </c>
      <c r="K377" s="177">
        <f>+K317+I56</f>
        <v>0</v>
      </c>
      <c r="L377" s="179" t="e">
        <f>+L317+J56</f>
        <v>#VALUE!</v>
      </c>
      <c r="M377" s="67"/>
      <c r="N377" s="67"/>
      <c r="O377" s="67"/>
      <c r="P377" s="4"/>
      <c r="Q377" s="81">
        <f t="shared" ref="Q377:AB377" si="37">+Q316+Q56</f>
        <v>0</v>
      </c>
      <c r="R377" s="80">
        <f t="shared" si="37"/>
        <v>0</v>
      </c>
      <c r="S377" s="80">
        <f t="shared" si="37"/>
        <v>0</v>
      </c>
      <c r="T377" s="80">
        <f t="shared" si="37"/>
        <v>0</v>
      </c>
      <c r="U377" s="80">
        <f t="shared" si="37"/>
        <v>0</v>
      </c>
      <c r="V377" s="80">
        <f t="shared" si="37"/>
        <v>0</v>
      </c>
      <c r="W377" s="80">
        <f t="shared" si="37"/>
        <v>0</v>
      </c>
      <c r="X377" s="80">
        <f t="shared" si="37"/>
        <v>0</v>
      </c>
      <c r="Y377" s="80">
        <f t="shared" si="37"/>
        <v>0</v>
      </c>
      <c r="Z377" s="80">
        <f t="shared" si="37"/>
        <v>0</v>
      </c>
      <c r="AA377" s="80">
        <f t="shared" si="37"/>
        <v>0</v>
      </c>
      <c r="AB377" s="80">
        <f t="shared" si="37"/>
        <v>0</v>
      </c>
      <c r="AC377" s="197">
        <f t="shared" ref="AC377:AC398" si="38">SUM(Q377:AB377)</f>
        <v>0</v>
      </c>
      <c r="AE377" s="160" t="e">
        <f t="shared" si="33"/>
        <v>#DIV/0!</v>
      </c>
      <c r="AH377" s="2">
        <f t="shared" si="34"/>
        <v>0</v>
      </c>
    </row>
    <row r="378" spans="1:34" ht="14.4" thickBot="1">
      <c r="A378" s="883" t="s">
        <v>167</v>
      </c>
      <c r="B378" s="894"/>
      <c r="C378" s="80" t="e">
        <f>+C318+C62</f>
        <v>#VALUE!</v>
      </c>
      <c r="D378" s="80">
        <f>D62</f>
        <v>0</v>
      </c>
      <c r="E378" s="80">
        <f t="shared" si="35"/>
        <v>0</v>
      </c>
      <c r="F378" s="80">
        <f t="shared" si="35"/>
        <v>0</v>
      </c>
      <c r="G378" s="80">
        <f t="shared" si="35"/>
        <v>0</v>
      </c>
      <c r="H378" s="80">
        <f t="shared" si="35"/>
        <v>0</v>
      </c>
      <c r="I378" s="80">
        <f t="shared" si="35"/>
        <v>0</v>
      </c>
      <c r="J378" s="80">
        <f t="shared" si="36"/>
        <v>0</v>
      </c>
      <c r="K378" s="177">
        <f>+K318+I62</f>
        <v>0</v>
      </c>
      <c r="L378" s="179" t="e">
        <f>+L318+J62</f>
        <v>#VALUE!</v>
      </c>
      <c r="M378" s="67"/>
      <c r="N378" s="67"/>
      <c r="O378" s="67"/>
      <c r="P378" s="4"/>
      <c r="Q378" s="81">
        <f t="shared" ref="Q378:AB378" si="39">+Q317+Q62</f>
        <v>0</v>
      </c>
      <c r="R378" s="80">
        <f t="shared" si="39"/>
        <v>0</v>
      </c>
      <c r="S378" s="80">
        <f t="shared" si="39"/>
        <v>0</v>
      </c>
      <c r="T378" s="80">
        <f t="shared" si="39"/>
        <v>0</v>
      </c>
      <c r="U378" s="80">
        <f t="shared" si="39"/>
        <v>0</v>
      </c>
      <c r="V378" s="80">
        <f t="shared" si="39"/>
        <v>0</v>
      </c>
      <c r="W378" s="80">
        <f t="shared" si="39"/>
        <v>0</v>
      </c>
      <c r="X378" s="80">
        <f t="shared" si="39"/>
        <v>0</v>
      </c>
      <c r="Y378" s="80">
        <f t="shared" si="39"/>
        <v>0</v>
      </c>
      <c r="Z378" s="80">
        <f t="shared" si="39"/>
        <v>0</v>
      </c>
      <c r="AA378" s="80">
        <f t="shared" si="39"/>
        <v>0</v>
      </c>
      <c r="AB378" s="80">
        <f t="shared" si="39"/>
        <v>0</v>
      </c>
      <c r="AC378" s="197">
        <f t="shared" si="38"/>
        <v>0</v>
      </c>
      <c r="AE378" s="160" t="e">
        <f t="shared" si="33"/>
        <v>#DIV/0!</v>
      </c>
      <c r="AH378" s="2">
        <f t="shared" si="34"/>
        <v>0</v>
      </c>
    </row>
    <row r="379" spans="1:34" ht="14.4" thickBot="1">
      <c r="A379" s="883" t="s">
        <v>168</v>
      </c>
      <c r="B379" s="894"/>
      <c r="C379" s="80" t="e">
        <f>+C319+C68</f>
        <v>#REF!</v>
      </c>
      <c r="D379" s="80">
        <f>D68</f>
        <v>0</v>
      </c>
      <c r="E379" s="80">
        <f t="shared" si="35"/>
        <v>0</v>
      </c>
      <c r="F379" s="80">
        <f t="shared" si="35"/>
        <v>0</v>
      </c>
      <c r="G379" s="80">
        <f t="shared" si="35"/>
        <v>0</v>
      </c>
      <c r="H379" s="80">
        <f t="shared" si="35"/>
        <v>0</v>
      </c>
      <c r="I379" s="80">
        <f t="shared" si="35"/>
        <v>0</v>
      </c>
      <c r="J379" s="80">
        <f t="shared" si="36"/>
        <v>0</v>
      </c>
      <c r="K379" s="177">
        <f>+K319+I68</f>
        <v>0</v>
      </c>
      <c r="L379" s="179" t="e">
        <f>+L319+J68</f>
        <v>#REF!</v>
      </c>
      <c r="M379" s="67"/>
      <c r="N379" s="67"/>
      <c r="O379" s="67"/>
      <c r="P379" s="4"/>
      <c r="Q379" s="81">
        <f t="shared" ref="Q379:AB379" si="40">+Q318+Q68</f>
        <v>0</v>
      </c>
      <c r="R379" s="80">
        <f t="shared" si="40"/>
        <v>0</v>
      </c>
      <c r="S379" s="80">
        <f t="shared" si="40"/>
        <v>0</v>
      </c>
      <c r="T379" s="80">
        <f t="shared" si="40"/>
        <v>0</v>
      </c>
      <c r="U379" s="80">
        <f t="shared" si="40"/>
        <v>0</v>
      </c>
      <c r="V379" s="80">
        <f t="shared" si="40"/>
        <v>0</v>
      </c>
      <c r="W379" s="80">
        <f t="shared" si="40"/>
        <v>0</v>
      </c>
      <c r="X379" s="80">
        <f t="shared" si="40"/>
        <v>0</v>
      </c>
      <c r="Y379" s="80">
        <f t="shared" si="40"/>
        <v>0</v>
      </c>
      <c r="Z379" s="80">
        <f t="shared" si="40"/>
        <v>0</v>
      </c>
      <c r="AA379" s="80">
        <f t="shared" si="40"/>
        <v>0</v>
      </c>
      <c r="AB379" s="80">
        <f t="shared" si="40"/>
        <v>0</v>
      </c>
      <c r="AC379" s="197">
        <f t="shared" si="38"/>
        <v>0</v>
      </c>
      <c r="AE379" s="160" t="e">
        <f t="shared" si="33"/>
        <v>#DIV/0!</v>
      </c>
      <c r="AH379" s="2">
        <f t="shared" si="34"/>
        <v>0</v>
      </c>
    </row>
    <row r="380" spans="1:34" ht="14.4" thickBot="1">
      <c r="A380" s="883" t="s">
        <v>113</v>
      </c>
      <c r="B380" s="884"/>
      <c r="C380" s="80" t="e">
        <f>+C320+C74</f>
        <v>#VALUE!</v>
      </c>
      <c r="D380" s="80">
        <f>D74</f>
        <v>0</v>
      </c>
      <c r="E380" s="80">
        <f t="shared" si="35"/>
        <v>0</v>
      </c>
      <c r="F380" s="80">
        <f t="shared" si="35"/>
        <v>0</v>
      </c>
      <c r="G380" s="80">
        <f t="shared" si="35"/>
        <v>0</v>
      </c>
      <c r="H380" s="80">
        <f t="shared" si="35"/>
        <v>0</v>
      </c>
      <c r="I380" s="80">
        <f t="shared" si="35"/>
        <v>0</v>
      </c>
      <c r="J380" s="80">
        <f t="shared" si="36"/>
        <v>0</v>
      </c>
      <c r="K380" s="177">
        <f>+K320+I74</f>
        <v>0</v>
      </c>
      <c r="L380" s="179" t="e">
        <f>+L320+J74</f>
        <v>#VALUE!</v>
      </c>
      <c r="M380" s="67"/>
      <c r="N380" s="67"/>
      <c r="O380" s="67"/>
      <c r="P380" s="4"/>
      <c r="Q380" s="81">
        <f t="shared" ref="Q380:AB380" si="41">+Q319+Q74</f>
        <v>0</v>
      </c>
      <c r="R380" s="80">
        <f t="shared" si="41"/>
        <v>0</v>
      </c>
      <c r="S380" s="80">
        <f t="shared" si="41"/>
        <v>0</v>
      </c>
      <c r="T380" s="80">
        <f t="shared" si="41"/>
        <v>0</v>
      </c>
      <c r="U380" s="80">
        <f t="shared" si="41"/>
        <v>0</v>
      </c>
      <c r="V380" s="80">
        <f t="shared" si="41"/>
        <v>0</v>
      </c>
      <c r="W380" s="80">
        <f t="shared" si="41"/>
        <v>0</v>
      </c>
      <c r="X380" s="80">
        <f t="shared" si="41"/>
        <v>0</v>
      </c>
      <c r="Y380" s="80">
        <f t="shared" si="41"/>
        <v>0</v>
      </c>
      <c r="Z380" s="80">
        <f t="shared" si="41"/>
        <v>0</v>
      </c>
      <c r="AA380" s="80">
        <f t="shared" si="41"/>
        <v>0</v>
      </c>
      <c r="AB380" s="80">
        <f t="shared" si="41"/>
        <v>0</v>
      </c>
      <c r="AC380" s="197">
        <f t="shared" si="38"/>
        <v>0</v>
      </c>
      <c r="AE380" s="160" t="e">
        <f t="shared" si="33"/>
        <v>#DIV/0!</v>
      </c>
      <c r="AH380" s="2">
        <f t="shared" si="34"/>
        <v>0</v>
      </c>
    </row>
    <row r="381" spans="1:34" ht="14.4" thickBot="1">
      <c r="A381" s="883" t="s">
        <v>169</v>
      </c>
      <c r="B381" s="884"/>
      <c r="C381" s="80" t="e">
        <f>+C321+C80</f>
        <v>#REF!</v>
      </c>
      <c r="D381" s="80">
        <f>D85</f>
        <v>0</v>
      </c>
      <c r="E381" s="80">
        <f t="shared" si="35"/>
        <v>0</v>
      </c>
      <c r="F381" s="80">
        <f t="shared" si="35"/>
        <v>0</v>
      </c>
      <c r="G381" s="80">
        <f t="shared" si="35"/>
        <v>0</v>
      </c>
      <c r="H381" s="80">
        <f t="shared" si="35"/>
        <v>0</v>
      </c>
      <c r="I381" s="80">
        <f t="shared" si="35"/>
        <v>0</v>
      </c>
      <c r="J381" s="80">
        <f t="shared" si="36"/>
        <v>0</v>
      </c>
      <c r="K381" s="177">
        <f>+K321+I85</f>
        <v>0</v>
      </c>
      <c r="L381" s="179" t="e">
        <f>+L321+J80</f>
        <v>#REF!</v>
      </c>
      <c r="M381" s="67"/>
      <c r="N381" s="67"/>
      <c r="O381" s="67"/>
      <c r="P381" s="4"/>
      <c r="Q381" s="81">
        <f t="shared" ref="Q381:AB381" si="42">+Q320+Q85</f>
        <v>0</v>
      </c>
      <c r="R381" s="80">
        <f t="shared" si="42"/>
        <v>0</v>
      </c>
      <c r="S381" s="80">
        <f t="shared" si="42"/>
        <v>0</v>
      </c>
      <c r="T381" s="80">
        <f t="shared" si="42"/>
        <v>0</v>
      </c>
      <c r="U381" s="80">
        <f t="shared" si="42"/>
        <v>0</v>
      </c>
      <c r="V381" s="80">
        <f t="shared" si="42"/>
        <v>0</v>
      </c>
      <c r="W381" s="80">
        <f t="shared" si="42"/>
        <v>0</v>
      </c>
      <c r="X381" s="80">
        <f t="shared" si="42"/>
        <v>0</v>
      </c>
      <c r="Y381" s="80">
        <f t="shared" si="42"/>
        <v>0</v>
      </c>
      <c r="Z381" s="80">
        <f t="shared" si="42"/>
        <v>0</v>
      </c>
      <c r="AA381" s="80">
        <f t="shared" si="42"/>
        <v>0</v>
      </c>
      <c r="AB381" s="80">
        <f t="shared" si="42"/>
        <v>0</v>
      </c>
      <c r="AC381" s="197">
        <f t="shared" si="38"/>
        <v>0</v>
      </c>
      <c r="AE381" s="160" t="e">
        <f t="shared" si="33"/>
        <v>#DIV/0!</v>
      </c>
      <c r="AH381" s="2">
        <f t="shared" si="34"/>
        <v>0</v>
      </c>
    </row>
    <row r="382" spans="1:34" ht="14.4" thickBot="1">
      <c r="A382" s="883" t="s">
        <v>170</v>
      </c>
      <c r="B382" s="894"/>
      <c r="C382" s="80" t="e">
        <f>+C322+C81</f>
        <v>#VALUE!</v>
      </c>
      <c r="D382" s="80">
        <f>D86</f>
        <v>0</v>
      </c>
      <c r="E382" s="80">
        <f t="shared" si="35"/>
        <v>0</v>
      </c>
      <c r="F382" s="80">
        <f t="shared" si="35"/>
        <v>0</v>
      </c>
      <c r="G382" s="80">
        <f t="shared" si="35"/>
        <v>0</v>
      </c>
      <c r="H382" s="80">
        <f t="shared" si="35"/>
        <v>0</v>
      </c>
      <c r="I382" s="80">
        <f t="shared" si="35"/>
        <v>0</v>
      </c>
      <c r="J382" s="80">
        <f t="shared" si="36"/>
        <v>0</v>
      </c>
      <c r="K382" s="177">
        <f>+K322+I86</f>
        <v>0</v>
      </c>
      <c r="L382" s="179" t="e">
        <f>+L322+J86</f>
        <v>#VALUE!</v>
      </c>
      <c r="M382" s="67"/>
      <c r="N382" s="67"/>
      <c r="O382" s="67"/>
      <c r="P382" s="4"/>
      <c r="Q382" s="81">
        <f t="shared" ref="Q382:AB382" si="43">+Q321+Q86</f>
        <v>0</v>
      </c>
      <c r="R382" s="80">
        <f t="shared" si="43"/>
        <v>0</v>
      </c>
      <c r="S382" s="80">
        <f t="shared" si="43"/>
        <v>0</v>
      </c>
      <c r="T382" s="80">
        <f t="shared" si="43"/>
        <v>0</v>
      </c>
      <c r="U382" s="80">
        <f t="shared" si="43"/>
        <v>0</v>
      </c>
      <c r="V382" s="80">
        <f t="shared" si="43"/>
        <v>0</v>
      </c>
      <c r="W382" s="80">
        <f t="shared" si="43"/>
        <v>0</v>
      </c>
      <c r="X382" s="80">
        <f t="shared" si="43"/>
        <v>0</v>
      </c>
      <c r="Y382" s="80">
        <f t="shared" si="43"/>
        <v>0</v>
      </c>
      <c r="Z382" s="80">
        <f t="shared" si="43"/>
        <v>0</v>
      </c>
      <c r="AA382" s="80">
        <f t="shared" si="43"/>
        <v>0</v>
      </c>
      <c r="AB382" s="80">
        <f t="shared" si="43"/>
        <v>0</v>
      </c>
      <c r="AC382" s="197">
        <f t="shared" si="38"/>
        <v>0</v>
      </c>
      <c r="AE382" s="160" t="e">
        <f t="shared" si="33"/>
        <v>#DIV/0!</v>
      </c>
      <c r="AH382" s="2">
        <f t="shared" si="34"/>
        <v>0</v>
      </c>
    </row>
    <row r="383" spans="1:34" ht="14.4" thickBot="1">
      <c r="A383" s="883" t="s">
        <v>116</v>
      </c>
      <c r="B383" s="894"/>
      <c r="C383" s="80">
        <f>+C323+C92</f>
        <v>11678</v>
      </c>
      <c r="D383" s="80">
        <f>D92</f>
        <v>0</v>
      </c>
      <c r="E383" s="80">
        <f t="shared" si="35"/>
        <v>0</v>
      </c>
      <c r="F383" s="80">
        <f t="shared" si="35"/>
        <v>0</v>
      </c>
      <c r="G383" s="80">
        <f t="shared" si="35"/>
        <v>0</v>
      </c>
      <c r="H383" s="80">
        <f t="shared" si="35"/>
        <v>0</v>
      </c>
      <c r="I383" s="80">
        <f t="shared" si="35"/>
        <v>0</v>
      </c>
      <c r="J383" s="80">
        <f t="shared" si="36"/>
        <v>0</v>
      </c>
      <c r="K383" s="177">
        <f>+K323+I92</f>
        <v>0</v>
      </c>
      <c r="L383" s="179">
        <f>+L323+J92</f>
        <v>11678</v>
      </c>
      <c r="M383" s="67"/>
      <c r="N383" s="67"/>
      <c r="O383" s="67"/>
      <c r="P383" s="4"/>
      <c r="Q383" s="81">
        <f t="shared" ref="Q383:AB383" si="44">+Q322+Q92</f>
        <v>0</v>
      </c>
      <c r="R383" s="80">
        <f t="shared" si="44"/>
        <v>0</v>
      </c>
      <c r="S383" s="80">
        <f t="shared" si="44"/>
        <v>0</v>
      </c>
      <c r="T383" s="80">
        <f t="shared" si="44"/>
        <v>0</v>
      </c>
      <c r="U383" s="80">
        <f t="shared" si="44"/>
        <v>0</v>
      </c>
      <c r="V383" s="80">
        <f t="shared" si="44"/>
        <v>0</v>
      </c>
      <c r="W383" s="80">
        <f t="shared" si="44"/>
        <v>0</v>
      </c>
      <c r="X383" s="80">
        <f t="shared" si="44"/>
        <v>0</v>
      </c>
      <c r="Y383" s="80">
        <f t="shared" si="44"/>
        <v>0</v>
      </c>
      <c r="Z383" s="80">
        <f t="shared" si="44"/>
        <v>0</v>
      </c>
      <c r="AA383" s="80">
        <f t="shared" si="44"/>
        <v>0</v>
      </c>
      <c r="AB383" s="80">
        <f t="shared" si="44"/>
        <v>0</v>
      </c>
      <c r="AC383" s="197">
        <f t="shared" si="38"/>
        <v>0</v>
      </c>
      <c r="AE383" s="160" t="e">
        <f t="shared" si="33"/>
        <v>#DIV/0!</v>
      </c>
      <c r="AH383" s="2">
        <f t="shared" si="34"/>
        <v>0</v>
      </c>
    </row>
    <row r="384" spans="1:34" ht="14.4" thickBot="1">
      <c r="A384" s="883" t="s">
        <v>171</v>
      </c>
      <c r="B384" s="894"/>
      <c r="C384" s="80" t="e">
        <f>+C324+C98</f>
        <v>#VALUE!</v>
      </c>
      <c r="D384" s="80">
        <f>D98</f>
        <v>0</v>
      </c>
      <c r="E384" s="80">
        <f t="shared" si="35"/>
        <v>0</v>
      </c>
      <c r="F384" s="80">
        <f t="shared" si="35"/>
        <v>0</v>
      </c>
      <c r="G384" s="80">
        <f t="shared" si="35"/>
        <v>0</v>
      </c>
      <c r="H384" s="80">
        <f t="shared" si="35"/>
        <v>0</v>
      </c>
      <c r="I384" s="80">
        <f t="shared" si="35"/>
        <v>0</v>
      </c>
      <c r="J384" s="80">
        <f t="shared" si="36"/>
        <v>0</v>
      </c>
      <c r="K384" s="177">
        <f>+K324+I98</f>
        <v>0</v>
      </c>
      <c r="L384" s="179" t="e">
        <f>+L324+J98</f>
        <v>#VALUE!</v>
      </c>
      <c r="M384" s="67"/>
      <c r="N384" s="67"/>
      <c r="O384" s="67"/>
      <c r="P384" s="4"/>
      <c r="Q384" s="81">
        <f t="shared" ref="Q384:AB384" si="45">+Q323+Q98</f>
        <v>0</v>
      </c>
      <c r="R384" s="80">
        <f t="shared" si="45"/>
        <v>0</v>
      </c>
      <c r="S384" s="80">
        <f t="shared" si="45"/>
        <v>0</v>
      </c>
      <c r="T384" s="80">
        <f t="shared" si="45"/>
        <v>0</v>
      </c>
      <c r="U384" s="80">
        <f t="shared" si="45"/>
        <v>0</v>
      </c>
      <c r="V384" s="80">
        <f t="shared" si="45"/>
        <v>0</v>
      </c>
      <c r="W384" s="80">
        <f t="shared" si="45"/>
        <v>0</v>
      </c>
      <c r="X384" s="80">
        <f t="shared" si="45"/>
        <v>0</v>
      </c>
      <c r="Y384" s="80">
        <f t="shared" si="45"/>
        <v>0</v>
      </c>
      <c r="Z384" s="80">
        <f t="shared" si="45"/>
        <v>0</v>
      </c>
      <c r="AA384" s="80">
        <f t="shared" si="45"/>
        <v>0</v>
      </c>
      <c r="AB384" s="80">
        <f t="shared" si="45"/>
        <v>0</v>
      </c>
      <c r="AC384" s="197">
        <f t="shared" si="38"/>
        <v>0</v>
      </c>
      <c r="AE384" s="160" t="e">
        <f>+(AC385*1)/(E385+F385+AC385)</f>
        <v>#DIV/0!</v>
      </c>
      <c r="AH384" s="2">
        <f t="shared" si="34"/>
        <v>0</v>
      </c>
    </row>
    <row r="385" spans="1:34" ht="14.4" thickBot="1">
      <c r="A385" s="883" t="s">
        <v>118</v>
      </c>
      <c r="B385" s="894"/>
      <c r="C385" s="80" t="e">
        <f>+C325+C104</f>
        <v>#VALUE!</v>
      </c>
      <c r="D385" s="80">
        <f>D104</f>
        <v>0</v>
      </c>
      <c r="E385" s="80">
        <f t="shared" si="35"/>
        <v>0</v>
      </c>
      <c r="F385" s="80">
        <f t="shared" si="35"/>
        <v>0</v>
      </c>
      <c r="G385" s="80">
        <f t="shared" si="35"/>
        <v>0</v>
      </c>
      <c r="H385" s="80">
        <f t="shared" si="35"/>
        <v>0</v>
      </c>
      <c r="I385" s="80">
        <f t="shared" si="35"/>
        <v>0</v>
      </c>
      <c r="J385" s="80">
        <f t="shared" si="36"/>
        <v>0</v>
      </c>
      <c r="K385" s="177">
        <f>+K325+I104</f>
        <v>0</v>
      </c>
      <c r="L385" s="179" t="e">
        <f>+L325+J104</f>
        <v>#VALUE!</v>
      </c>
      <c r="M385" s="67"/>
      <c r="N385" s="67"/>
      <c r="O385" s="67"/>
      <c r="P385" s="4"/>
      <c r="Q385" s="81">
        <f t="shared" ref="Q385:AB385" si="46">+Q324+Q104</f>
        <v>0</v>
      </c>
      <c r="R385" s="80">
        <f t="shared" si="46"/>
        <v>0</v>
      </c>
      <c r="S385" s="80">
        <f t="shared" si="46"/>
        <v>0</v>
      </c>
      <c r="T385" s="80">
        <f t="shared" si="46"/>
        <v>0</v>
      </c>
      <c r="U385" s="80">
        <f t="shared" si="46"/>
        <v>0</v>
      </c>
      <c r="V385" s="80">
        <f t="shared" si="46"/>
        <v>0</v>
      </c>
      <c r="W385" s="80">
        <f t="shared" si="46"/>
        <v>0</v>
      </c>
      <c r="X385" s="80">
        <f t="shared" si="46"/>
        <v>0</v>
      </c>
      <c r="Y385" s="80">
        <f t="shared" si="46"/>
        <v>0</v>
      </c>
      <c r="Z385" s="80">
        <f t="shared" si="46"/>
        <v>0</v>
      </c>
      <c r="AA385" s="80">
        <f t="shared" si="46"/>
        <v>0</v>
      </c>
      <c r="AB385" s="80">
        <f t="shared" si="46"/>
        <v>0</v>
      </c>
      <c r="AC385" s="197">
        <f t="shared" si="38"/>
        <v>0</v>
      </c>
      <c r="AE385" s="160" t="e">
        <f>(AC386)/(E386+F386+AC386)</f>
        <v>#DIV/0!</v>
      </c>
      <c r="AH385" s="2">
        <f t="shared" si="34"/>
        <v>0</v>
      </c>
    </row>
    <row r="386" spans="1:34" ht="14.4" thickBot="1">
      <c r="A386" s="883" t="s">
        <v>172</v>
      </c>
      <c r="B386" s="894"/>
      <c r="C386" s="80">
        <f>+C326+C110</f>
        <v>2665</v>
      </c>
      <c r="D386" s="80">
        <f>D110</f>
        <v>0</v>
      </c>
      <c r="E386" s="80">
        <f t="shared" si="35"/>
        <v>0</v>
      </c>
      <c r="F386" s="80">
        <f t="shared" si="35"/>
        <v>0</v>
      </c>
      <c r="G386" s="80">
        <f t="shared" si="35"/>
        <v>0</v>
      </c>
      <c r="H386" s="80">
        <f t="shared" si="35"/>
        <v>0</v>
      </c>
      <c r="I386" s="80">
        <f t="shared" si="35"/>
        <v>0</v>
      </c>
      <c r="J386" s="80">
        <f t="shared" si="36"/>
        <v>0</v>
      </c>
      <c r="K386" s="177">
        <f>+K326+I110</f>
        <v>0</v>
      </c>
      <c r="L386" s="179">
        <f>+L326+J110</f>
        <v>2665</v>
      </c>
      <c r="M386" s="67"/>
      <c r="N386" s="67"/>
      <c r="O386" s="67"/>
      <c r="P386" s="4"/>
      <c r="Q386" s="81">
        <f t="shared" ref="Q386:AB386" si="47">+Q325+Q110</f>
        <v>0</v>
      </c>
      <c r="R386" s="80">
        <f t="shared" si="47"/>
        <v>0</v>
      </c>
      <c r="S386" s="80">
        <f t="shared" si="47"/>
        <v>0</v>
      </c>
      <c r="T386" s="80">
        <f t="shared" si="47"/>
        <v>0</v>
      </c>
      <c r="U386" s="80">
        <f t="shared" si="47"/>
        <v>0</v>
      </c>
      <c r="V386" s="80">
        <f t="shared" si="47"/>
        <v>0</v>
      </c>
      <c r="W386" s="80">
        <f t="shared" si="47"/>
        <v>0</v>
      </c>
      <c r="X386" s="80">
        <f t="shared" si="47"/>
        <v>0</v>
      </c>
      <c r="Y386" s="80">
        <f t="shared" si="47"/>
        <v>0</v>
      </c>
      <c r="Z386" s="80">
        <f t="shared" si="47"/>
        <v>0</v>
      </c>
      <c r="AA386" s="80">
        <f t="shared" si="47"/>
        <v>0</v>
      </c>
      <c r="AB386" s="80">
        <f t="shared" si="47"/>
        <v>0</v>
      </c>
      <c r="AC386" s="197">
        <f t="shared" si="38"/>
        <v>0</v>
      </c>
      <c r="AE386" s="160" t="e">
        <f>(AC387)/(E387+F387+AC387)</f>
        <v>#DIV/0!</v>
      </c>
      <c r="AH386" s="2">
        <f t="shared" si="34"/>
        <v>0</v>
      </c>
    </row>
    <row r="387" spans="1:34" ht="14.4" thickBot="1">
      <c r="A387" s="883" t="s">
        <v>120</v>
      </c>
      <c r="B387" s="894"/>
      <c r="C387" s="80">
        <f>+C327+C116</f>
        <v>4023</v>
      </c>
      <c r="D387" s="80">
        <f>D116</f>
        <v>0</v>
      </c>
      <c r="E387" s="80">
        <f t="shared" ref="E387:I396" si="48">+E327</f>
        <v>0</v>
      </c>
      <c r="F387" s="80">
        <f t="shared" si="48"/>
        <v>0</v>
      </c>
      <c r="G387" s="80">
        <f t="shared" si="48"/>
        <v>0</v>
      </c>
      <c r="H387" s="80">
        <f t="shared" si="48"/>
        <v>0</v>
      </c>
      <c r="I387" s="80">
        <f t="shared" si="48"/>
        <v>0</v>
      </c>
      <c r="J387" s="80">
        <f t="shared" si="36"/>
        <v>0</v>
      </c>
      <c r="K387" s="177">
        <f>+K327+I116</f>
        <v>0</v>
      </c>
      <c r="L387" s="179">
        <f>+L327+J116</f>
        <v>4023</v>
      </c>
      <c r="M387" s="67"/>
      <c r="N387" s="67"/>
      <c r="O387" s="67"/>
      <c r="P387" s="4"/>
      <c r="Q387" s="81">
        <f t="shared" ref="Q387:AB387" si="49">+Q326+Q116</f>
        <v>0</v>
      </c>
      <c r="R387" s="80">
        <f t="shared" si="49"/>
        <v>0</v>
      </c>
      <c r="S387" s="80">
        <f t="shared" si="49"/>
        <v>0</v>
      </c>
      <c r="T387" s="80">
        <f t="shared" si="49"/>
        <v>0</v>
      </c>
      <c r="U387" s="80">
        <f t="shared" si="49"/>
        <v>0</v>
      </c>
      <c r="V387" s="80">
        <f t="shared" si="49"/>
        <v>0</v>
      </c>
      <c r="W387" s="80">
        <f t="shared" si="49"/>
        <v>0</v>
      </c>
      <c r="X387" s="80">
        <f t="shared" si="49"/>
        <v>0</v>
      </c>
      <c r="Y387" s="80">
        <f t="shared" si="49"/>
        <v>0</v>
      </c>
      <c r="Z387" s="80">
        <f t="shared" si="49"/>
        <v>0</v>
      </c>
      <c r="AA387" s="80">
        <f t="shared" si="49"/>
        <v>0</v>
      </c>
      <c r="AB387" s="80">
        <f t="shared" si="49"/>
        <v>0</v>
      </c>
      <c r="AC387" s="197">
        <f t="shared" si="38"/>
        <v>0</v>
      </c>
      <c r="AE387" s="160" t="e">
        <f>+(AC388*1)/(E388+F388+AC388)</f>
        <v>#DIV/0!</v>
      </c>
      <c r="AH387" s="2">
        <f t="shared" si="34"/>
        <v>0</v>
      </c>
    </row>
    <row r="388" spans="1:34" ht="14.4" thickBot="1">
      <c r="A388" s="883" t="s">
        <v>121</v>
      </c>
      <c r="B388" s="894"/>
      <c r="C388" s="80" t="e">
        <f>+C328+C122</f>
        <v>#VALUE!</v>
      </c>
      <c r="D388" s="80">
        <f>D122</f>
        <v>0</v>
      </c>
      <c r="E388" s="80">
        <f t="shared" si="48"/>
        <v>0</v>
      </c>
      <c r="F388" s="80">
        <f t="shared" si="48"/>
        <v>0</v>
      </c>
      <c r="G388" s="80">
        <f t="shared" si="48"/>
        <v>0</v>
      </c>
      <c r="H388" s="80">
        <f t="shared" si="48"/>
        <v>0</v>
      </c>
      <c r="I388" s="80">
        <f t="shared" si="48"/>
        <v>0</v>
      </c>
      <c r="J388" s="80">
        <f t="shared" si="36"/>
        <v>0</v>
      </c>
      <c r="K388" s="177">
        <f>+K328+I122</f>
        <v>0</v>
      </c>
      <c r="L388" s="179" t="e">
        <f>+L328+J122</f>
        <v>#VALUE!</v>
      </c>
      <c r="M388" s="67"/>
      <c r="N388" s="67"/>
      <c r="O388" s="67"/>
      <c r="P388" s="4"/>
      <c r="Q388" s="81">
        <f t="shared" ref="Q388:AB388" si="50">+Q327+Q122</f>
        <v>0</v>
      </c>
      <c r="R388" s="80">
        <f t="shared" si="50"/>
        <v>0</v>
      </c>
      <c r="S388" s="80">
        <f t="shared" si="50"/>
        <v>0</v>
      </c>
      <c r="T388" s="80">
        <f t="shared" si="50"/>
        <v>0</v>
      </c>
      <c r="U388" s="80">
        <f t="shared" si="50"/>
        <v>0</v>
      </c>
      <c r="V388" s="80">
        <f t="shared" si="50"/>
        <v>0</v>
      </c>
      <c r="W388" s="80">
        <f t="shared" si="50"/>
        <v>0</v>
      </c>
      <c r="X388" s="80">
        <f t="shared" si="50"/>
        <v>0</v>
      </c>
      <c r="Y388" s="80">
        <f t="shared" si="50"/>
        <v>0</v>
      </c>
      <c r="Z388" s="80">
        <f t="shared" si="50"/>
        <v>0</v>
      </c>
      <c r="AA388" s="80">
        <f t="shared" si="50"/>
        <v>0</v>
      </c>
      <c r="AB388" s="80">
        <f t="shared" si="50"/>
        <v>0</v>
      </c>
      <c r="AC388" s="197">
        <f t="shared" si="38"/>
        <v>0</v>
      </c>
      <c r="AE388" s="160" t="e">
        <f t="shared" ref="AE388:AE397" si="51">(AC389)/(E389+F389+AC389)</f>
        <v>#DIV/0!</v>
      </c>
      <c r="AH388" s="2">
        <f t="shared" si="34"/>
        <v>0</v>
      </c>
    </row>
    <row r="389" spans="1:34" ht="14.4" thickBot="1">
      <c r="A389" s="883" t="s">
        <v>173</v>
      </c>
      <c r="B389" s="894"/>
      <c r="C389" s="80">
        <f>+C329+C128</f>
        <v>1184</v>
      </c>
      <c r="D389" s="80">
        <f>D128</f>
        <v>0</v>
      </c>
      <c r="E389" s="80">
        <f t="shared" si="48"/>
        <v>0</v>
      </c>
      <c r="F389" s="80">
        <f t="shared" si="48"/>
        <v>0</v>
      </c>
      <c r="G389" s="80">
        <f t="shared" si="48"/>
        <v>0</v>
      </c>
      <c r="H389" s="80">
        <f t="shared" si="48"/>
        <v>0</v>
      </c>
      <c r="I389" s="80">
        <f t="shared" si="48"/>
        <v>0</v>
      </c>
      <c r="J389" s="80">
        <f t="shared" si="36"/>
        <v>0</v>
      </c>
      <c r="K389" s="177">
        <f>+K329+I128</f>
        <v>0</v>
      </c>
      <c r="L389" s="179">
        <f>+L329+J128</f>
        <v>1184</v>
      </c>
      <c r="M389" s="67"/>
      <c r="N389" s="67"/>
      <c r="O389" s="67"/>
      <c r="P389" s="4"/>
      <c r="Q389" s="81">
        <f t="shared" ref="Q389:AB389" si="52">+Q328+Q128</f>
        <v>0</v>
      </c>
      <c r="R389" s="80">
        <f t="shared" si="52"/>
        <v>0</v>
      </c>
      <c r="S389" s="80">
        <f t="shared" si="52"/>
        <v>0</v>
      </c>
      <c r="T389" s="80">
        <f t="shared" si="52"/>
        <v>0</v>
      </c>
      <c r="U389" s="80">
        <f t="shared" si="52"/>
        <v>0</v>
      </c>
      <c r="V389" s="80">
        <f t="shared" si="52"/>
        <v>0</v>
      </c>
      <c r="W389" s="80">
        <f t="shared" si="52"/>
        <v>0</v>
      </c>
      <c r="X389" s="80">
        <f t="shared" si="52"/>
        <v>0</v>
      </c>
      <c r="Y389" s="80">
        <f t="shared" si="52"/>
        <v>0</v>
      </c>
      <c r="Z389" s="80">
        <f t="shared" si="52"/>
        <v>0</v>
      </c>
      <c r="AA389" s="80">
        <f t="shared" si="52"/>
        <v>0</v>
      </c>
      <c r="AB389" s="80">
        <f t="shared" si="52"/>
        <v>0</v>
      </c>
      <c r="AC389" s="197">
        <f t="shared" si="38"/>
        <v>0</v>
      </c>
      <c r="AE389" s="160" t="e">
        <f t="shared" si="51"/>
        <v>#DIV/0!</v>
      </c>
      <c r="AH389" s="2">
        <f t="shared" si="34"/>
        <v>0</v>
      </c>
    </row>
    <row r="390" spans="1:34" ht="14.4" thickBot="1">
      <c r="A390" s="883" t="s">
        <v>123</v>
      </c>
      <c r="B390" s="894"/>
      <c r="C390" s="80" t="e">
        <f>+C330+C134</f>
        <v>#VALUE!</v>
      </c>
      <c r="D390" s="80">
        <f>D134</f>
        <v>0</v>
      </c>
      <c r="E390" s="80">
        <f t="shared" si="48"/>
        <v>0</v>
      </c>
      <c r="F390" s="80">
        <f t="shared" si="48"/>
        <v>0</v>
      </c>
      <c r="G390" s="80">
        <f t="shared" si="48"/>
        <v>0</v>
      </c>
      <c r="H390" s="80">
        <f t="shared" si="48"/>
        <v>0</v>
      </c>
      <c r="I390" s="80">
        <f t="shared" si="48"/>
        <v>0</v>
      </c>
      <c r="J390" s="80">
        <f t="shared" si="36"/>
        <v>0</v>
      </c>
      <c r="K390" s="177">
        <f>+K330+I134</f>
        <v>0</v>
      </c>
      <c r="L390" s="179" t="e">
        <f>+L330+J134</f>
        <v>#VALUE!</v>
      </c>
      <c r="M390" s="67"/>
      <c r="N390" s="67"/>
      <c r="O390" s="67"/>
      <c r="P390" s="4"/>
      <c r="Q390" s="81">
        <f t="shared" ref="Q390:AB390" si="53">+Q329+Q134</f>
        <v>0</v>
      </c>
      <c r="R390" s="80">
        <f t="shared" si="53"/>
        <v>0</v>
      </c>
      <c r="S390" s="80">
        <f t="shared" si="53"/>
        <v>0</v>
      </c>
      <c r="T390" s="80">
        <f t="shared" si="53"/>
        <v>0</v>
      </c>
      <c r="U390" s="80">
        <f t="shared" si="53"/>
        <v>0</v>
      </c>
      <c r="V390" s="80">
        <f t="shared" si="53"/>
        <v>0</v>
      </c>
      <c r="W390" s="80">
        <f t="shared" si="53"/>
        <v>0</v>
      </c>
      <c r="X390" s="80">
        <f t="shared" si="53"/>
        <v>0</v>
      </c>
      <c r="Y390" s="80">
        <f t="shared" si="53"/>
        <v>0</v>
      </c>
      <c r="Z390" s="80">
        <f t="shared" si="53"/>
        <v>0</v>
      </c>
      <c r="AA390" s="80">
        <f t="shared" si="53"/>
        <v>0</v>
      </c>
      <c r="AB390" s="80">
        <f t="shared" si="53"/>
        <v>0</v>
      </c>
      <c r="AC390" s="197">
        <f t="shared" si="38"/>
        <v>0</v>
      </c>
      <c r="AE390" s="160" t="e">
        <f t="shared" si="51"/>
        <v>#DIV/0!</v>
      </c>
      <c r="AH390" s="2">
        <f t="shared" si="34"/>
        <v>0</v>
      </c>
    </row>
    <row r="391" spans="1:34" ht="14.4" thickBot="1">
      <c r="A391" s="883" t="s">
        <v>124</v>
      </c>
      <c r="B391" s="894"/>
      <c r="C391" s="80" t="e">
        <f>+C331+C140</f>
        <v>#VALUE!</v>
      </c>
      <c r="D391" s="80">
        <f>D140</f>
        <v>0</v>
      </c>
      <c r="E391" s="80">
        <f t="shared" si="48"/>
        <v>0</v>
      </c>
      <c r="F391" s="80">
        <f t="shared" si="48"/>
        <v>0</v>
      </c>
      <c r="G391" s="80">
        <f t="shared" si="48"/>
        <v>0</v>
      </c>
      <c r="H391" s="80">
        <f t="shared" si="48"/>
        <v>0</v>
      </c>
      <c r="I391" s="80">
        <f t="shared" si="48"/>
        <v>0</v>
      </c>
      <c r="J391" s="80">
        <f t="shared" si="36"/>
        <v>0</v>
      </c>
      <c r="K391" s="177">
        <f>+K331+I140</f>
        <v>0</v>
      </c>
      <c r="L391" s="179" t="e">
        <f>+L331+J140</f>
        <v>#VALUE!</v>
      </c>
      <c r="M391" s="67"/>
      <c r="N391" s="67"/>
      <c r="O391" s="67"/>
      <c r="P391" s="4"/>
      <c r="Q391" s="81">
        <f t="shared" ref="Q391:AB391" si="54">+Q330+Q140</f>
        <v>0</v>
      </c>
      <c r="R391" s="80">
        <f t="shared" si="54"/>
        <v>0</v>
      </c>
      <c r="S391" s="80">
        <f t="shared" si="54"/>
        <v>0</v>
      </c>
      <c r="T391" s="80">
        <f t="shared" si="54"/>
        <v>0</v>
      </c>
      <c r="U391" s="80">
        <f t="shared" si="54"/>
        <v>0</v>
      </c>
      <c r="V391" s="80">
        <f t="shared" si="54"/>
        <v>0</v>
      </c>
      <c r="W391" s="80">
        <f t="shared" si="54"/>
        <v>0</v>
      </c>
      <c r="X391" s="80">
        <f t="shared" si="54"/>
        <v>0</v>
      </c>
      <c r="Y391" s="80">
        <f t="shared" si="54"/>
        <v>0</v>
      </c>
      <c r="Z391" s="80">
        <f t="shared" si="54"/>
        <v>0</v>
      </c>
      <c r="AA391" s="80">
        <f t="shared" si="54"/>
        <v>0</v>
      </c>
      <c r="AB391" s="80">
        <f t="shared" si="54"/>
        <v>0</v>
      </c>
      <c r="AC391" s="197">
        <f t="shared" si="38"/>
        <v>0</v>
      </c>
      <c r="AE391" s="160" t="e">
        <f t="shared" si="51"/>
        <v>#DIV/0!</v>
      </c>
      <c r="AH391" s="2">
        <f t="shared" si="34"/>
        <v>0</v>
      </c>
    </row>
    <row r="392" spans="1:34" ht="14.4" thickBot="1">
      <c r="A392" s="883" t="s">
        <v>174</v>
      </c>
      <c r="B392" s="894"/>
      <c r="C392" s="80" t="e">
        <f>+C332+C146</f>
        <v>#VALUE!</v>
      </c>
      <c r="D392" s="80">
        <f>D146</f>
        <v>0</v>
      </c>
      <c r="E392" s="80">
        <f t="shared" si="48"/>
        <v>0</v>
      </c>
      <c r="F392" s="80">
        <f t="shared" si="48"/>
        <v>0</v>
      </c>
      <c r="G392" s="80">
        <f t="shared" si="48"/>
        <v>0</v>
      </c>
      <c r="H392" s="80">
        <f t="shared" si="48"/>
        <v>0</v>
      </c>
      <c r="I392" s="80">
        <f t="shared" si="48"/>
        <v>0</v>
      </c>
      <c r="J392" s="80">
        <f t="shared" si="36"/>
        <v>0</v>
      </c>
      <c r="K392" s="177">
        <f>+K332+I146</f>
        <v>0</v>
      </c>
      <c r="L392" s="179" t="e">
        <f>+L332+J146</f>
        <v>#VALUE!</v>
      </c>
      <c r="M392" s="67"/>
      <c r="N392" s="67"/>
      <c r="O392" s="67"/>
      <c r="P392" s="4"/>
      <c r="Q392" s="81">
        <f t="shared" ref="Q392:AB392" si="55">+Q331+Q146</f>
        <v>0</v>
      </c>
      <c r="R392" s="80">
        <f t="shared" si="55"/>
        <v>0</v>
      </c>
      <c r="S392" s="80">
        <f t="shared" si="55"/>
        <v>0</v>
      </c>
      <c r="T392" s="80">
        <f t="shared" si="55"/>
        <v>0</v>
      </c>
      <c r="U392" s="80">
        <f t="shared" si="55"/>
        <v>0</v>
      </c>
      <c r="V392" s="80">
        <f t="shared" si="55"/>
        <v>0</v>
      </c>
      <c r="W392" s="80">
        <f t="shared" si="55"/>
        <v>0</v>
      </c>
      <c r="X392" s="80">
        <f t="shared" si="55"/>
        <v>0</v>
      </c>
      <c r="Y392" s="80">
        <f t="shared" si="55"/>
        <v>0</v>
      </c>
      <c r="Z392" s="80">
        <f t="shared" si="55"/>
        <v>0</v>
      </c>
      <c r="AA392" s="80">
        <f t="shared" si="55"/>
        <v>0</v>
      </c>
      <c r="AB392" s="80">
        <f t="shared" si="55"/>
        <v>0</v>
      </c>
      <c r="AC392" s="197">
        <f t="shared" si="38"/>
        <v>0</v>
      </c>
      <c r="AE392" s="160" t="e">
        <f t="shared" si="51"/>
        <v>#DIV/0!</v>
      </c>
      <c r="AH392" s="2">
        <f t="shared" si="34"/>
        <v>0</v>
      </c>
    </row>
    <row r="393" spans="1:34" ht="14.4" thickBot="1">
      <c r="A393" s="883" t="s">
        <v>175</v>
      </c>
      <c r="B393" s="894"/>
      <c r="C393" s="80" t="e">
        <f>+C333+C152</f>
        <v>#VALUE!</v>
      </c>
      <c r="D393" s="80">
        <f>D152</f>
        <v>0</v>
      </c>
      <c r="E393" s="80">
        <f t="shared" si="48"/>
        <v>0</v>
      </c>
      <c r="F393" s="80">
        <f t="shared" si="48"/>
        <v>0</v>
      </c>
      <c r="G393" s="80">
        <f t="shared" si="48"/>
        <v>0</v>
      </c>
      <c r="H393" s="80">
        <f t="shared" si="48"/>
        <v>0</v>
      </c>
      <c r="I393" s="80">
        <f t="shared" si="48"/>
        <v>0</v>
      </c>
      <c r="J393" s="80">
        <f t="shared" si="36"/>
        <v>0</v>
      </c>
      <c r="K393" s="177">
        <f>+K333+I152</f>
        <v>0</v>
      </c>
      <c r="L393" s="179" t="e">
        <f>+L333+J152</f>
        <v>#VALUE!</v>
      </c>
      <c r="M393" s="67"/>
      <c r="N393" s="67"/>
      <c r="O393" s="67"/>
      <c r="P393" s="4"/>
      <c r="Q393" s="81">
        <f t="shared" ref="Q393:AB393" si="56">+Q332+Q152</f>
        <v>0</v>
      </c>
      <c r="R393" s="80">
        <f t="shared" si="56"/>
        <v>0</v>
      </c>
      <c r="S393" s="80">
        <f t="shared" si="56"/>
        <v>0</v>
      </c>
      <c r="T393" s="80">
        <f t="shared" si="56"/>
        <v>0</v>
      </c>
      <c r="U393" s="80">
        <f t="shared" si="56"/>
        <v>0</v>
      </c>
      <c r="V393" s="80">
        <f t="shared" si="56"/>
        <v>0</v>
      </c>
      <c r="W393" s="80">
        <f t="shared" si="56"/>
        <v>0</v>
      </c>
      <c r="X393" s="80">
        <f t="shared" si="56"/>
        <v>0</v>
      </c>
      <c r="Y393" s="80">
        <f t="shared" si="56"/>
        <v>0</v>
      </c>
      <c r="Z393" s="80">
        <f t="shared" si="56"/>
        <v>0</v>
      </c>
      <c r="AA393" s="80">
        <f t="shared" si="56"/>
        <v>0</v>
      </c>
      <c r="AB393" s="80">
        <f t="shared" si="56"/>
        <v>0</v>
      </c>
      <c r="AC393" s="197">
        <f t="shared" si="38"/>
        <v>0</v>
      </c>
      <c r="AE393" s="160" t="e">
        <f t="shared" si="51"/>
        <v>#DIV/0!</v>
      </c>
      <c r="AH393" s="2">
        <f t="shared" si="34"/>
        <v>0</v>
      </c>
    </row>
    <row r="394" spans="1:34" ht="14.4" thickBot="1">
      <c r="A394" s="883" t="s">
        <v>179</v>
      </c>
      <c r="B394" s="894"/>
      <c r="C394" s="80" t="e">
        <f>+C334+C158</f>
        <v>#VALUE!</v>
      </c>
      <c r="D394" s="80">
        <f>D158</f>
        <v>0</v>
      </c>
      <c r="E394" s="80">
        <f t="shared" si="48"/>
        <v>0</v>
      </c>
      <c r="F394" s="80">
        <f t="shared" si="48"/>
        <v>0</v>
      </c>
      <c r="G394" s="80">
        <f t="shared" si="48"/>
        <v>0</v>
      </c>
      <c r="H394" s="80">
        <f t="shared" si="48"/>
        <v>0</v>
      </c>
      <c r="I394" s="80">
        <f t="shared" si="48"/>
        <v>0</v>
      </c>
      <c r="J394" s="80">
        <f t="shared" si="36"/>
        <v>0</v>
      </c>
      <c r="K394" s="177">
        <f>+K334+I158</f>
        <v>0</v>
      </c>
      <c r="L394" s="179" t="e">
        <f>+L334+J158</f>
        <v>#VALUE!</v>
      </c>
      <c r="M394" s="67"/>
      <c r="N394" s="67"/>
      <c r="O394" s="67"/>
      <c r="P394" s="4"/>
      <c r="Q394" s="81">
        <f t="shared" ref="Q394:AB394" si="57">+Q333+Q158</f>
        <v>0</v>
      </c>
      <c r="R394" s="80">
        <f t="shared" si="57"/>
        <v>0</v>
      </c>
      <c r="S394" s="80">
        <f t="shared" si="57"/>
        <v>0</v>
      </c>
      <c r="T394" s="80">
        <f t="shared" si="57"/>
        <v>0</v>
      </c>
      <c r="U394" s="80">
        <f t="shared" si="57"/>
        <v>0</v>
      </c>
      <c r="V394" s="80">
        <f t="shared" si="57"/>
        <v>0</v>
      </c>
      <c r="W394" s="80">
        <f t="shared" si="57"/>
        <v>0</v>
      </c>
      <c r="X394" s="80">
        <f t="shared" si="57"/>
        <v>0</v>
      </c>
      <c r="Y394" s="80">
        <f t="shared" si="57"/>
        <v>0</v>
      </c>
      <c r="Z394" s="80">
        <f t="shared" si="57"/>
        <v>0</v>
      </c>
      <c r="AA394" s="80">
        <f t="shared" si="57"/>
        <v>0</v>
      </c>
      <c r="AB394" s="80">
        <f t="shared" si="57"/>
        <v>0</v>
      </c>
      <c r="AC394" s="197">
        <f t="shared" si="38"/>
        <v>0</v>
      </c>
      <c r="AE394" s="160" t="e">
        <f t="shared" si="51"/>
        <v>#DIV/0!</v>
      </c>
      <c r="AH394" s="2">
        <f t="shared" si="34"/>
        <v>0</v>
      </c>
    </row>
    <row r="395" spans="1:34" ht="14.4" thickBot="1">
      <c r="A395" s="883" t="s">
        <v>128</v>
      </c>
      <c r="B395" s="894"/>
      <c r="C395" s="80">
        <f>+C335+C164</f>
        <v>43</v>
      </c>
      <c r="D395" s="80">
        <f>D164</f>
        <v>0</v>
      </c>
      <c r="E395" s="80">
        <f t="shared" si="48"/>
        <v>0</v>
      </c>
      <c r="F395" s="80">
        <f t="shared" si="48"/>
        <v>0</v>
      </c>
      <c r="G395" s="80">
        <f t="shared" si="48"/>
        <v>0</v>
      </c>
      <c r="H395" s="80">
        <f t="shared" si="48"/>
        <v>0</v>
      </c>
      <c r="I395" s="80">
        <f t="shared" si="48"/>
        <v>0</v>
      </c>
      <c r="J395" s="80">
        <f t="shared" si="36"/>
        <v>0</v>
      </c>
      <c r="K395" s="177">
        <f>+K335+I164</f>
        <v>0</v>
      </c>
      <c r="L395" s="179">
        <f>+L335+J164</f>
        <v>43</v>
      </c>
      <c r="M395" s="67"/>
      <c r="N395" s="67"/>
      <c r="O395" s="67"/>
      <c r="P395" s="4"/>
      <c r="Q395" s="81">
        <f t="shared" ref="Q395:AB395" si="58">+Q334+Q164</f>
        <v>0</v>
      </c>
      <c r="R395" s="80">
        <f t="shared" si="58"/>
        <v>0</v>
      </c>
      <c r="S395" s="80">
        <f t="shared" si="58"/>
        <v>0</v>
      </c>
      <c r="T395" s="80">
        <f t="shared" si="58"/>
        <v>0</v>
      </c>
      <c r="U395" s="80">
        <f t="shared" si="58"/>
        <v>0</v>
      </c>
      <c r="V395" s="80">
        <f t="shared" si="58"/>
        <v>0</v>
      </c>
      <c r="W395" s="80">
        <f t="shared" si="58"/>
        <v>0</v>
      </c>
      <c r="X395" s="80">
        <f t="shared" si="58"/>
        <v>0</v>
      </c>
      <c r="Y395" s="80">
        <f t="shared" si="58"/>
        <v>0</v>
      </c>
      <c r="Z395" s="80">
        <f t="shared" si="58"/>
        <v>0</v>
      </c>
      <c r="AA395" s="80">
        <f t="shared" si="58"/>
        <v>0</v>
      </c>
      <c r="AB395" s="80">
        <f t="shared" si="58"/>
        <v>0</v>
      </c>
      <c r="AC395" s="197">
        <f t="shared" si="38"/>
        <v>0</v>
      </c>
      <c r="AE395" s="160" t="e">
        <f t="shared" si="51"/>
        <v>#DIV/0!</v>
      </c>
      <c r="AH395" s="2">
        <f t="shared" si="34"/>
        <v>0</v>
      </c>
    </row>
    <row r="396" spans="1:34" ht="14.4" thickBot="1">
      <c r="A396" s="883" t="s">
        <v>129</v>
      </c>
      <c r="B396" s="894"/>
      <c r="C396" s="80" t="e">
        <f>+C336+C170</f>
        <v>#VALUE!</v>
      </c>
      <c r="D396" s="80">
        <f>D170</f>
        <v>0</v>
      </c>
      <c r="E396" s="80">
        <f t="shared" si="48"/>
        <v>0</v>
      </c>
      <c r="F396" s="80">
        <f t="shared" si="48"/>
        <v>0</v>
      </c>
      <c r="G396" s="80">
        <f t="shared" si="48"/>
        <v>0</v>
      </c>
      <c r="H396" s="80">
        <f t="shared" si="48"/>
        <v>0</v>
      </c>
      <c r="I396" s="80">
        <f t="shared" si="48"/>
        <v>0</v>
      </c>
      <c r="J396" s="80">
        <f t="shared" si="36"/>
        <v>0</v>
      </c>
      <c r="K396" s="177">
        <f>+K336+I170</f>
        <v>0</v>
      </c>
      <c r="L396" s="179" t="e">
        <f>+L336+J170</f>
        <v>#VALUE!</v>
      </c>
      <c r="M396" s="67"/>
      <c r="N396" s="67"/>
      <c r="O396" s="67"/>
      <c r="P396" s="4"/>
      <c r="Q396" s="81">
        <f t="shared" ref="Q396:AB396" si="59">+Q335+Q170</f>
        <v>0</v>
      </c>
      <c r="R396" s="80">
        <f t="shared" si="59"/>
        <v>0</v>
      </c>
      <c r="S396" s="80">
        <f t="shared" si="59"/>
        <v>0</v>
      </c>
      <c r="T396" s="80">
        <f t="shared" si="59"/>
        <v>0</v>
      </c>
      <c r="U396" s="80">
        <f t="shared" si="59"/>
        <v>0</v>
      </c>
      <c r="V396" s="80">
        <f t="shared" si="59"/>
        <v>0</v>
      </c>
      <c r="W396" s="80">
        <f t="shared" si="59"/>
        <v>0</v>
      </c>
      <c r="X396" s="80">
        <f t="shared" si="59"/>
        <v>0</v>
      </c>
      <c r="Y396" s="80">
        <f t="shared" si="59"/>
        <v>0</v>
      </c>
      <c r="Z396" s="80">
        <f t="shared" si="59"/>
        <v>0</v>
      </c>
      <c r="AA396" s="80">
        <f t="shared" si="59"/>
        <v>0</v>
      </c>
      <c r="AB396" s="80">
        <f t="shared" si="59"/>
        <v>0</v>
      </c>
      <c r="AC396" s="197">
        <f t="shared" si="38"/>
        <v>0</v>
      </c>
      <c r="AE396" s="160" t="e">
        <f t="shared" si="51"/>
        <v>#DIV/0!</v>
      </c>
      <c r="AH396" s="2">
        <f t="shared" si="34"/>
        <v>0</v>
      </c>
    </row>
    <row r="397" spans="1:34" ht="14.4" thickBot="1">
      <c r="A397" s="883" t="s">
        <v>130</v>
      </c>
      <c r="B397" s="894"/>
      <c r="C397" s="80">
        <f>+C337+C176</f>
        <v>0</v>
      </c>
      <c r="D397" s="80">
        <f>D176</f>
        <v>0</v>
      </c>
      <c r="E397" s="80">
        <f t="shared" ref="E397:I398" si="60">+E337</f>
        <v>0</v>
      </c>
      <c r="F397" s="80">
        <f t="shared" si="60"/>
        <v>0</v>
      </c>
      <c r="G397" s="80">
        <f t="shared" si="60"/>
        <v>0</v>
      </c>
      <c r="H397" s="80">
        <f t="shared" si="60"/>
        <v>0</v>
      </c>
      <c r="I397" s="80">
        <f t="shared" si="60"/>
        <v>0</v>
      </c>
      <c r="J397" s="80">
        <f t="shared" si="36"/>
        <v>0</v>
      </c>
      <c r="K397" s="177">
        <f>+K337+I176</f>
        <v>0</v>
      </c>
      <c r="L397" s="179">
        <f>+L337+J176</f>
        <v>0</v>
      </c>
      <c r="M397" s="67"/>
      <c r="N397" s="67"/>
      <c r="O397" s="67"/>
      <c r="P397" s="4"/>
      <c r="Q397" s="81">
        <f t="shared" ref="Q397:AB397" si="61">+Q336+Q176</f>
        <v>0</v>
      </c>
      <c r="R397" s="80">
        <f t="shared" si="61"/>
        <v>0</v>
      </c>
      <c r="S397" s="80">
        <f t="shared" si="61"/>
        <v>0</v>
      </c>
      <c r="T397" s="80">
        <f t="shared" si="61"/>
        <v>0</v>
      </c>
      <c r="U397" s="80">
        <f t="shared" si="61"/>
        <v>0</v>
      </c>
      <c r="V397" s="80">
        <f t="shared" si="61"/>
        <v>0</v>
      </c>
      <c r="W397" s="80">
        <f t="shared" si="61"/>
        <v>0</v>
      </c>
      <c r="X397" s="80">
        <f t="shared" si="61"/>
        <v>0</v>
      </c>
      <c r="Y397" s="80">
        <f t="shared" si="61"/>
        <v>0</v>
      </c>
      <c r="Z397" s="80">
        <f t="shared" si="61"/>
        <v>0</v>
      </c>
      <c r="AA397" s="80">
        <f t="shared" si="61"/>
        <v>0</v>
      </c>
      <c r="AB397" s="80">
        <f t="shared" si="61"/>
        <v>0</v>
      </c>
      <c r="AC397" s="197">
        <f t="shared" si="38"/>
        <v>0</v>
      </c>
      <c r="AE397" s="160" t="e">
        <f t="shared" si="51"/>
        <v>#DIV/0!</v>
      </c>
      <c r="AH397" s="2">
        <f t="shared" si="34"/>
        <v>0</v>
      </c>
    </row>
    <row r="398" spans="1:34" ht="14.4" thickBot="1">
      <c r="A398" s="895" t="s">
        <v>131</v>
      </c>
      <c r="B398" s="896"/>
      <c r="C398" s="80">
        <f>+C338+C182</f>
        <v>0</v>
      </c>
      <c r="D398" s="80">
        <f>D182</f>
        <v>0</v>
      </c>
      <c r="E398" s="80">
        <f t="shared" si="60"/>
        <v>0</v>
      </c>
      <c r="F398" s="80">
        <f t="shared" si="60"/>
        <v>0</v>
      </c>
      <c r="G398" s="80">
        <f t="shared" si="60"/>
        <v>0</v>
      </c>
      <c r="H398" s="80">
        <f t="shared" si="60"/>
        <v>0</v>
      </c>
      <c r="I398" s="80">
        <f t="shared" si="60"/>
        <v>0</v>
      </c>
      <c r="J398" s="80">
        <f t="shared" si="36"/>
        <v>0</v>
      </c>
      <c r="K398" s="177">
        <f>+K338+I182</f>
        <v>0</v>
      </c>
      <c r="L398" s="179">
        <f>+L338+J182</f>
        <v>0</v>
      </c>
      <c r="M398" s="67"/>
      <c r="N398" s="67"/>
      <c r="O398" s="67"/>
      <c r="P398" s="4"/>
      <c r="Q398" s="81">
        <f t="shared" ref="Q398:AB398" si="62">+Q337+Q182</f>
        <v>0</v>
      </c>
      <c r="R398" s="80">
        <f t="shared" si="62"/>
        <v>0</v>
      </c>
      <c r="S398" s="80">
        <f t="shared" si="62"/>
        <v>0</v>
      </c>
      <c r="T398" s="80">
        <f t="shared" si="62"/>
        <v>0</v>
      </c>
      <c r="U398" s="80">
        <f t="shared" si="62"/>
        <v>0</v>
      </c>
      <c r="V398" s="80">
        <f t="shared" si="62"/>
        <v>0</v>
      </c>
      <c r="W398" s="80">
        <f t="shared" si="62"/>
        <v>0</v>
      </c>
      <c r="X398" s="80">
        <f t="shared" si="62"/>
        <v>0</v>
      </c>
      <c r="Y398" s="80">
        <f t="shared" si="62"/>
        <v>0</v>
      </c>
      <c r="Z398" s="80">
        <f t="shared" si="62"/>
        <v>0</v>
      </c>
      <c r="AA398" s="80">
        <f t="shared" si="62"/>
        <v>0</v>
      </c>
      <c r="AB398" s="80">
        <f t="shared" si="62"/>
        <v>0</v>
      </c>
      <c r="AC398" s="197">
        <f t="shared" si="38"/>
        <v>0</v>
      </c>
      <c r="AE398" s="160" t="e">
        <f>(#REF!)/(#REF!+#REF!+#REF!)</f>
        <v>#REF!</v>
      </c>
      <c r="AH398" s="2" t="e">
        <f>+IF(#REF!&lt;&gt;#REF!,1,0)</f>
        <v>#REF!</v>
      </c>
    </row>
    <row r="399" spans="1:34" ht="14.4" thickBot="1">
      <c r="A399" s="939" t="s">
        <v>132</v>
      </c>
      <c r="B399" s="940"/>
      <c r="C399" s="85"/>
      <c r="D399" s="29"/>
      <c r="E399" s="29"/>
      <c r="F399" s="29"/>
      <c r="G399" s="29"/>
      <c r="H399" s="29"/>
      <c r="I399" s="29"/>
      <c r="J399" s="29"/>
      <c r="K399" s="86"/>
      <c r="L399" s="187"/>
      <c r="M399" s="67"/>
      <c r="N399" s="67"/>
      <c r="O399" s="67"/>
      <c r="P399" s="4"/>
      <c r="Q399" s="87"/>
      <c r="R399" s="88"/>
      <c r="S399" s="88"/>
      <c r="T399" s="88"/>
      <c r="U399" s="88"/>
      <c r="V399" s="88"/>
      <c r="W399" s="88"/>
      <c r="X399" s="88"/>
      <c r="Y399" s="88"/>
      <c r="Z399" s="88"/>
      <c r="AA399" s="88"/>
      <c r="AB399" s="89"/>
      <c r="AC399" s="196"/>
    </row>
    <row r="400" spans="1:34" ht="14.4" thickBot="1">
      <c r="A400" s="891" t="s">
        <v>133</v>
      </c>
      <c r="B400" s="903"/>
      <c r="C400" s="90" t="e">
        <f>+C340+C189</f>
        <v>#VALUE!</v>
      </c>
      <c r="D400" s="90">
        <f>D189</f>
        <v>0</v>
      </c>
      <c r="E400" s="91">
        <f t="shared" ref="E400:I415" si="63">+E340</f>
        <v>0</v>
      </c>
      <c r="F400" s="91">
        <f t="shared" si="63"/>
        <v>0</v>
      </c>
      <c r="G400" s="91">
        <f t="shared" si="63"/>
        <v>0</v>
      </c>
      <c r="H400" s="91">
        <f t="shared" si="63"/>
        <v>0</v>
      </c>
      <c r="I400" s="80">
        <f t="shared" si="63"/>
        <v>0</v>
      </c>
      <c r="J400" s="91">
        <f t="shared" ref="J400:J406" si="64">+I340</f>
        <v>0</v>
      </c>
      <c r="K400" s="181">
        <f>+K340+I189</f>
        <v>0</v>
      </c>
      <c r="L400" s="185" t="e">
        <f>+L340+J189</f>
        <v>#VALUE!</v>
      </c>
      <c r="M400" s="67"/>
      <c r="N400" s="67"/>
      <c r="O400" s="67"/>
      <c r="P400" s="4"/>
      <c r="Q400" s="92">
        <f t="shared" ref="Q400:AB400" si="65">+Q340+Q189</f>
        <v>0</v>
      </c>
      <c r="R400" s="93">
        <f t="shared" si="65"/>
        <v>0</v>
      </c>
      <c r="S400" s="93">
        <f t="shared" si="65"/>
        <v>0</v>
      </c>
      <c r="T400" s="93">
        <f t="shared" si="65"/>
        <v>0</v>
      </c>
      <c r="U400" s="93">
        <f t="shared" si="65"/>
        <v>0</v>
      </c>
      <c r="V400" s="93">
        <f t="shared" si="65"/>
        <v>0</v>
      </c>
      <c r="W400" s="93">
        <f t="shared" si="65"/>
        <v>0</v>
      </c>
      <c r="X400" s="93">
        <f t="shared" si="65"/>
        <v>0</v>
      </c>
      <c r="Y400" s="93">
        <f t="shared" si="65"/>
        <v>0</v>
      </c>
      <c r="Z400" s="93">
        <f t="shared" si="65"/>
        <v>0</v>
      </c>
      <c r="AA400" s="93">
        <f t="shared" si="65"/>
        <v>0</v>
      </c>
      <c r="AB400" s="93">
        <f t="shared" si="65"/>
        <v>0</v>
      </c>
      <c r="AC400" s="197">
        <f t="shared" si="24"/>
        <v>0</v>
      </c>
      <c r="AH400" s="2">
        <f t="shared" ref="AH400:AH406" si="66">+IF(AC400&lt;&gt;K400,1,0)</f>
        <v>0</v>
      </c>
    </row>
    <row r="401" spans="1:34" ht="14.4" thickBot="1">
      <c r="A401" s="883" t="s">
        <v>134</v>
      </c>
      <c r="B401" s="894"/>
      <c r="C401" s="94" t="e">
        <f>+C341+C195</f>
        <v>#VALUE!</v>
      </c>
      <c r="D401" s="94">
        <f>D195</f>
        <v>0</v>
      </c>
      <c r="E401" s="80">
        <f t="shared" si="63"/>
        <v>0</v>
      </c>
      <c r="F401" s="80">
        <f t="shared" si="63"/>
        <v>0</v>
      </c>
      <c r="G401" s="80">
        <f t="shared" si="63"/>
        <v>0</v>
      </c>
      <c r="H401" s="80">
        <f t="shared" si="63"/>
        <v>0</v>
      </c>
      <c r="I401" s="80">
        <f t="shared" si="63"/>
        <v>0</v>
      </c>
      <c r="J401" s="80">
        <f t="shared" si="64"/>
        <v>0</v>
      </c>
      <c r="K401" s="177">
        <f>+K341+I195</f>
        <v>0</v>
      </c>
      <c r="L401" s="183" t="e">
        <f>+L341+J195</f>
        <v>#VALUE!</v>
      </c>
      <c r="M401" s="67"/>
      <c r="N401" s="67"/>
      <c r="O401" s="67"/>
      <c r="P401" s="4"/>
      <c r="Q401" s="95">
        <f t="shared" ref="Q401:AB401" si="67">+Q341+Q195</f>
        <v>0</v>
      </c>
      <c r="R401" s="94">
        <f t="shared" si="67"/>
        <v>0</v>
      </c>
      <c r="S401" s="94">
        <f t="shared" si="67"/>
        <v>0</v>
      </c>
      <c r="T401" s="94">
        <f t="shared" si="67"/>
        <v>0</v>
      </c>
      <c r="U401" s="94">
        <f t="shared" si="67"/>
        <v>0</v>
      </c>
      <c r="V401" s="94">
        <f t="shared" si="67"/>
        <v>0</v>
      </c>
      <c r="W401" s="94">
        <f t="shared" si="67"/>
        <v>0</v>
      </c>
      <c r="X401" s="94">
        <f t="shared" si="67"/>
        <v>0</v>
      </c>
      <c r="Y401" s="94">
        <f t="shared" si="67"/>
        <v>0</v>
      </c>
      <c r="Z401" s="94">
        <f t="shared" si="67"/>
        <v>0</v>
      </c>
      <c r="AA401" s="94">
        <f t="shared" si="67"/>
        <v>0</v>
      </c>
      <c r="AB401" s="94">
        <f t="shared" si="67"/>
        <v>0</v>
      </c>
      <c r="AC401" s="197">
        <f t="shared" si="24"/>
        <v>0</v>
      </c>
      <c r="AH401" s="2">
        <f t="shared" si="66"/>
        <v>0</v>
      </c>
    </row>
    <row r="402" spans="1:34" ht="15" customHeight="1" thickBot="1">
      <c r="A402" s="883" t="s">
        <v>135</v>
      </c>
      <c r="B402" s="894"/>
      <c r="C402" s="94">
        <f>+C342+C201</f>
        <v>5939</v>
      </c>
      <c r="D402" s="94">
        <f>D201</f>
        <v>0</v>
      </c>
      <c r="E402" s="80">
        <f t="shared" si="63"/>
        <v>0</v>
      </c>
      <c r="F402" s="80">
        <f t="shared" si="63"/>
        <v>0</v>
      </c>
      <c r="G402" s="80">
        <f t="shared" si="63"/>
        <v>0</v>
      </c>
      <c r="H402" s="80">
        <f t="shared" si="63"/>
        <v>0</v>
      </c>
      <c r="I402" s="80">
        <f t="shared" si="63"/>
        <v>0</v>
      </c>
      <c r="J402" s="80">
        <f t="shared" si="64"/>
        <v>0</v>
      </c>
      <c r="K402" s="177">
        <f>+K342+I201</f>
        <v>0</v>
      </c>
      <c r="L402" s="183">
        <f>+L342+J201</f>
        <v>5939</v>
      </c>
      <c r="M402" s="67"/>
      <c r="N402" s="67"/>
      <c r="O402" s="67"/>
      <c r="P402" s="4"/>
      <c r="Q402" s="95">
        <f t="shared" ref="Q402:AB402" si="68">+Q342+Q201</f>
        <v>0</v>
      </c>
      <c r="R402" s="94">
        <f t="shared" si="68"/>
        <v>0</v>
      </c>
      <c r="S402" s="94">
        <f t="shared" si="68"/>
        <v>0</v>
      </c>
      <c r="T402" s="94">
        <f t="shared" si="68"/>
        <v>0</v>
      </c>
      <c r="U402" s="94">
        <f t="shared" si="68"/>
        <v>0</v>
      </c>
      <c r="V402" s="94">
        <f t="shared" si="68"/>
        <v>0</v>
      </c>
      <c r="W402" s="94">
        <f t="shared" si="68"/>
        <v>0</v>
      </c>
      <c r="X402" s="94">
        <f t="shared" si="68"/>
        <v>0</v>
      </c>
      <c r="Y402" s="94">
        <f t="shared" si="68"/>
        <v>0</v>
      </c>
      <c r="Z402" s="94">
        <f t="shared" si="68"/>
        <v>0</v>
      </c>
      <c r="AA402" s="94">
        <f t="shared" si="68"/>
        <v>0</v>
      </c>
      <c r="AB402" s="94">
        <f t="shared" si="68"/>
        <v>0</v>
      </c>
      <c r="AC402" s="197">
        <f t="shared" si="24"/>
        <v>0</v>
      </c>
      <c r="AH402" s="2">
        <f t="shared" si="66"/>
        <v>0</v>
      </c>
    </row>
    <row r="403" spans="1:34" ht="14.4" thickBot="1">
      <c r="A403" s="883" t="s">
        <v>136</v>
      </c>
      <c r="B403" s="894"/>
      <c r="C403" s="94" t="e">
        <f>+C343+C207</f>
        <v>#VALUE!</v>
      </c>
      <c r="D403" s="94">
        <f>D207</f>
        <v>0</v>
      </c>
      <c r="E403" s="80">
        <f t="shared" si="63"/>
        <v>0</v>
      </c>
      <c r="F403" s="80">
        <f t="shared" si="63"/>
        <v>0</v>
      </c>
      <c r="G403" s="80">
        <f t="shared" si="63"/>
        <v>0</v>
      </c>
      <c r="H403" s="80">
        <f t="shared" si="63"/>
        <v>0</v>
      </c>
      <c r="I403" s="80">
        <f t="shared" si="63"/>
        <v>0</v>
      </c>
      <c r="J403" s="80">
        <f t="shared" si="64"/>
        <v>0</v>
      </c>
      <c r="K403" s="177">
        <f>+K343+I207</f>
        <v>0</v>
      </c>
      <c r="L403" s="183" t="e">
        <f>+L343+J207</f>
        <v>#VALUE!</v>
      </c>
      <c r="M403" s="67"/>
      <c r="N403" s="67"/>
      <c r="O403" s="67"/>
      <c r="P403" s="4"/>
      <c r="Q403" s="95">
        <f t="shared" ref="Q403:AB403" si="69">+Q343+Q207</f>
        <v>0</v>
      </c>
      <c r="R403" s="94">
        <f t="shared" si="69"/>
        <v>0</v>
      </c>
      <c r="S403" s="94">
        <f t="shared" si="69"/>
        <v>0</v>
      </c>
      <c r="T403" s="94">
        <f t="shared" si="69"/>
        <v>0</v>
      </c>
      <c r="U403" s="94">
        <f t="shared" si="69"/>
        <v>0</v>
      </c>
      <c r="V403" s="94">
        <f t="shared" si="69"/>
        <v>0</v>
      </c>
      <c r="W403" s="94">
        <f t="shared" si="69"/>
        <v>0</v>
      </c>
      <c r="X403" s="94">
        <f t="shared" si="69"/>
        <v>0</v>
      </c>
      <c r="Y403" s="94">
        <f t="shared" si="69"/>
        <v>0</v>
      </c>
      <c r="Z403" s="94">
        <f t="shared" si="69"/>
        <v>0</v>
      </c>
      <c r="AA403" s="94">
        <f t="shared" si="69"/>
        <v>0</v>
      </c>
      <c r="AB403" s="94">
        <f t="shared" si="69"/>
        <v>0</v>
      </c>
      <c r="AC403" s="197">
        <f t="shared" si="24"/>
        <v>0</v>
      </c>
      <c r="AH403" s="2">
        <f t="shared" si="66"/>
        <v>0</v>
      </c>
    </row>
    <row r="404" spans="1:34" ht="14.4" thickBot="1">
      <c r="A404" s="883" t="s">
        <v>137</v>
      </c>
      <c r="B404" s="894"/>
      <c r="C404" s="94" t="e">
        <f>+C344+C213</f>
        <v>#VALUE!</v>
      </c>
      <c r="D404" s="94">
        <f>D213</f>
        <v>0</v>
      </c>
      <c r="E404" s="80">
        <f t="shared" si="63"/>
        <v>0</v>
      </c>
      <c r="F404" s="80">
        <f t="shared" si="63"/>
        <v>0</v>
      </c>
      <c r="G404" s="80">
        <f t="shared" si="63"/>
        <v>0</v>
      </c>
      <c r="H404" s="80">
        <f t="shared" si="63"/>
        <v>0</v>
      </c>
      <c r="I404" s="80">
        <f t="shared" si="63"/>
        <v>0</v>
      </c>
      <c r="J404" s="80">
        <f t="shared" si="64"/>
        <v>0</v>
      </c>
      <c r="K404" s="177">
        <f>+K344+I213</f>
        <v>0</v>
      </c>
      <c r="L404" s="183" t="e">
        <f>+L344+J213</f>
        <v>#VALUE!</v>
      </c>
      <c r="M404" s="67"/>
      <c r="N404" s="67"/>
      <c r="O404" s="67"/>
      <c r="P404" s="4"/>
      <c r="Q404" s="96">
        <f t="shared" ref="Q404:AB404" si="70">+Q344+Q213</f>
        <v>0</v>
      </c>
      <c r="R404" s="97">
        <f t="shared" si="70"/>
        <v>0</v>
      </c>
      <c r="S404" s="97">
        <f t="shared" si="70"/>
        <v>0</v>
      </c>
      <c r="T404" s="97">
        <f t="shared" si="70"/>
        <v>0</v>
      </c>
      <c r="U404" s="97">
        <f t="shared" si="70"/>
        <v>0</v>
      </c>
      <c r="V404" s="97">
        <f t="shared" si="70"/>
        <v>0</v>
      </c>
      <c r="W404" s="97">
        <f t="shared" si="70"/>
        <v>0</v>
      </c>
      <c r="X404" s="97">
        <f t="shared" si="70"/>
        <v>0</v>
      </c>
      <c r="Y404" s="97">
        <f t="shared" si="70"/>
        <v>0</v>
      </c>
      <c r="Z404" s="97">
        <f t="shared" si="70"/>
        <v>0</v>
      </c>
      <c r="AA404" s="97">
        <f t="shared" si="70"/>
        <v>0</v>
      </c>
      <c r="AB404" s="97">
        <f t="shared" si="70"/>
        <v>0</v>
      </c>
      <c r="AC404" s="197">
        <f t="shared" si="24"/>
        <v>0</v>
      </c>
      <c r="AH404" s="2">
        <f t="shared" si="66"/>
        <v>0</v>
      </c>
    </row>
    <row r="405" spans="1:34" ht="14.4" thickBot="1">
      <c r="A405" s="883" t="s">
        <v>176</v>
      </c>
      <c r="B405" s="894"/>
      <c r="C405" s="94" t="e">
        <f>+C345+C219</f>
        <v>#VALUE!</v>
      </c>
      <c r="D405" s="94">
        <f>D219</f>
        <v>0</v>
      </c>
      <c r="E405" s="80">
        <f t="shared" si="63"/>
        <v>0</v>
      </c>
      <c r="F405" s="80">
        <f t="shared" si="63"/>
        <v>0</v>
      </c>
      <c r="G405" s="80">
        <f t="shared" si="63"/>
        <v>0</v>
      </c>
      <c r="H405" s="80">
        <f t="shared" si="63"/>
        <v>0</v>
      </c>
      <c r="I405" s="80">
        <f t="shared" si="63"/>
        <v>0</v>
      </c>
      <c r="J405" s="80">
        <f t="shared" si="64"/>
        <v>0</v>
      </c>
      <c r="K405" s="177">
        <f>+K345+I219</f>
        <v>0</v>
      </c>
      <c r="L405" s="183" t="e">
        <f>+L345+J219</f>
        <v>#VALUE!</v>
      </c>
      <c r="M405" s="67"/>
      <c r="N405" s="67"/>
      <c r="O405" s="67"/>
      <c r="P405" s="4"/>
      <c r="Q405" s="95">
        <f t="shared" ref="Q405:AB405" si="71">+Q345+Q219</f>
        <v>0</v>
      </c>
      <c r="R405" s="94">
        <f t="shared" si="71"/>
        <v>0</v>
      </c>
      <c r="S405" s="94">
        <f t="shared" si="71"/>
        <v>0</v>
      </c>
      <c r="T405" s="94">
        <f t="shared" si="71"/>
        <v>0</v>
      </c>
      <c r="U405" s="94">
        <f t="shared" si="71"/>
        <v>0</v>
      </c>
      <c r="V405" s="94">
        <f t="shared" si="71"/>
        <v>0</v>
      </c>
      <c r="W405" s="94">
        <f t="shared" si="71"/>
        <v>0</v>
      </c>
      <c r="X405" s="94">
        <f t="shared" si="71"/>
        <v>0</v>
      </c>
      <c r="Y405" s="94">
        <f t="shared" si="71"/>
        <v>0</v>
      </c>
      <c r="Z405" s="94">
        <f t="shared" si="71"/>
        <v>0</v>
      </c>
      <c r="AA405" s="94">
        <f t="shared" si="71"/>
        <v>0</v>
      </c>
      <c r="AB405" s="94">
        <f t="shared" si="71"/>
        <v>0</v>
      </c>
      <c r="AC405" s="197">
        <f t="shared" si="24"/>
        <v>0</v>
      </c>
      <c r="AH405" s="2">
        <f t="shared" si="66"/>
        <v>0</v>
      </c>
    </row>
    <row r="406" spans="1:34" ht="14.4" thickBot="1">
      <c r="A406" s="941" t="s">
        <v>139</v>
      </c>
      <c r="B406" s="942"/>
      <c r="C406" s="98" t="e">
        <f>+C346+C225</f>
        <v>#REF!</v>
      </c>
      <c r="D406" s="98">
        <f>D225</f>
        <v>0</v>
      </c>
      <c r="E406" s="99">
        <f>+E346</f>
        <v>0</v>
      </c>
      <c r="F406" s="99">
        <f t="shared" si="63"/>
        <v>0</v>
      </c>
      <c r="G406" s="99">
        <f t="shared" si="63"/>
        <v>0</v>
      </c>
      <c r="H406" s="99">
        <f t="shared" si="63"/>
        <v>0</v>
      </c>
      <c r="I406" s="80">
        <f t="shared" si="63"/>
        <v>0</v>
      </c>
      <c r="J406" s="99">
        <f t="shared" si="64"/>
        <v>0</v>
      </c>
      <c r="K406" s="182">
        <f>+K346+I225</f>
        <v>0</v>
      </c>
      <c r="L406" s="184" t="e">
        <f>+L346+J225</f>
        <v>#REF!</v>
      </c>
      <c r="M406" s="67"/>
      <c r="N406" s="67"/>
      <c r="O406" s="67"/>
      <c r="P406" s="4"/>
      <c r="Q406" s="84">
        <f t="shared" ref="Q406:AB406" si="72">+Q346+Q225</f>
        <v>0</v>
      </c>
      <c r="R406" s="82">
        <f t="shared" si="72"/>
        <v>0</v>
      </c>
      <c r="S406" s="82">
        <f t="shared" si="72"/>
        <v>0</v>
      </c>
      <c r="T406" s="82">
        <f t="shared" si="72"/>
        <v>0</v>
      </c>
      <c r="U406" s="82">
        <f t="shared" si="72"/>
        <v>0</v>
      </c>
      <c r="V406" s="82">
        <f t="shared" si="72"/>
        <v>0</v>
      </c>
      <c r="W406" s="82">
        <f t="shared" si="72"/>
        <v>0</v>
      </c>
      <c r="X406" s="82">
        <f t="shared" si="72"/>
        <v>0</v>
      </c>
      <c r="Y406" s="82">
        <f t="shared" si="72"/>
        <v>0</v>
      </c>
      <c r="Z406" s="82">
        <f t="shared" si="72"/>
        <v>0</v>
      </c>
      <c r="AA406" s="82">
        <f t="shared" si="72"/>
        <v>0</v>
      </c>
      <c r="AB406" s="82">
        <f t="shared" si="72"/>
        <v>0</v>
      </c>
      <c r="AC406" s="197">
        <f t="shared" si="24"/>
        <v>0</v>
      </c>
      <c r="AH406" s="2">
        <f t="shared" si="66"/>
        <v>0</v>
      </c>
    </row>
    <row r="407" spans="1:34" ht="14.4" thickBot="1">
      <c r="A407" s="943" t="s">
        <v>140</v>
      </c>
      <c r="B407" s="944"/>
      <c r="C407" s="100"/>
      <c r="D407" s="101"/>
      <c r="E407" s="101"/>
      <c r="F407" s="101"/>
      <c r="G407" s="101"/>
      <c r="H407" s="101"/>
      <c r="I407" s="101"/>
      <c r="J407" s="101"/>
      <c r="K407" s="102"/>
      <c r="L407" s="186"/>
      <c r="M407" s="67"/>
      <c r="N407" s="67"/>
      <c r="O407" s="67"/>
      <c r="P407" s="4"/>
      <c r="Q407" s="103"/>
      <c r="R407" s="103"/>
      <c r="S407" s="103"/>
      <c r="T407" s="103"/>
      <c r="U407" s="103"/>
      <c r="V407" s="103"/>
      <c r="W407" s="103"/>
      <c r="X407" s="103"/>
      <c r="Y407" s="103"/>
      <c r="Z407" s="103"/>
      <c r="AA407" s="103"/>
      <c r="AB407" s="103"/>
      <c r="AC407" s="196"/>
    </row>
    <row r="408" spans="1:34" ht="15" customHeight="1" thickBot="1">
      <c r="A408" s="899" t="s">
        <v>141</v>
      </c>
      <c r="B408" s="900"/>
      <c r="C408" s="93">
        <f>+C348+C232</f>
        <v>207062</v>
      </c>
      <c r="D408" s="93">
        <f>D232</f>
        <v>0</v>
      </c>
      <c r="E408" s="78">
        <f t="shared" ref="E408:I422" si="73">+E348</f>
        <v>0</v>
      </c>
      <c r="F408" s="78">
        <f t="shared" si="73"/>
        <v>0</v>
      </c>
      <c r="G408" s="78">
        <f t="shared" si="73"/>
        <v>0</v>
      </c>
      <c r="H408" s="78">
        <f t="shared" si="73"/>
        <v>0</v>
      </c>
      <c r="I408" s="80">
        <f t="shared" si="63"/>
        <v>0</v>
      </c>
      <c r="J408" s="78">
        <f t="shared" ref="J408:J422" si="74">+I348</f>
        <v>0</v>
      </c>
      <c r="K408" s="176">
        <f>+K348+I232</f>
        <v>0</v>
      </c>
      <c r="L408" s="185">
        <f>+L348+J232</f>
        <v>204122</v>
      </c>
      <c r="M408" s="67"/>
      <c r="N408" s="67"/>
      <c r="O408" s="67"/>
      <c r="P408" s="4"/>
      <c r="Q408" s="92">
        <f t="shared" ref="Q408:AB408" si="75">+Q348+Q232</f>
        <v>0</v>
      </c>
      <c r="R408" s="93">
        <f t="shared" si="75"/>
        <v>0</v>
      </c>
      <c r="S408" s="93">
        <f t="shared" si="75"/>
        <v>0</v>
      </c>
      <c r="T408" s="93">
        <f t="shared" si="75"/>
        <v>0</v>
      </c>
      <c r="U408" s="93">
        <f t="shared" si="75"/>
        <v>0</v>
      </c>
      <c r="V408" s="93">
        <f t="shared" si="75"/>
        <v>0</v>
      </c>
      <c r="W408" s="93">
        <f t="shared" si="75"/>
        <v>0</v>
      </c>
      <c r="X408" s="93">
        <f t="shared" si="75"/>
        <v>0</v>
      </c>
      <c r="Y408" s="93">
        <f t="shared" si="75"/>
        <v>0</v>
      </c>
      <c r="Z408" s="93">
        <f t="shared" si="75"/>
        <v>0</v>
      </c>
      <c r="AA408" s="93">
        <f t="shared" si="75"/>
        <v>0</v>
      </c>
      <c r="AB408" s="93">
        <f t="shared" si="75"/>
        <v>0</v>
      </c>
      <c r="AC408" s="197">
        <f t="shared" si="24"/>
        <v>0</v>
      </c>
      <c r="AH408" s="2">
        <f t="shared" ref="AH408:AH422" si="76">+IF(AC408&lt;&gt;K408,1,0)</f>
        <v>0</v>
      </c>
    </row>
    <row r="409" spans="1:34" ht="15" customHeight="1" thickBot="1">
      <c r="A409" s="883" t="s">
        <v>142</v>
      </c>
      <c r="B409" s="884"/>
      <c r="C409" s="94">
        <f>+C349+C240</f>
        <v>12020</v>
      </c>
      <c r="D409" s="94">
        <f>D240</f>
        <v>0</v>
      </c>
      <c r="E409" s="80">
        <f t="shared" si="73"/>
        <v>0</v>
      </c>
      <c r="F409" s="80">
        <f t="shared" si="73"/>
        <v>0</v>
      </c>
      <c r="G409" s="80">
        <f t="shared" si="73"/>
        <v>0</v>
      </c>
      <c r="H409" s="80">
        <f t="shared" si="73"/>
        <v>0</v>
      </c>
      <c r="I409" s="80">
        <f t="shared" si="63"/>
        <v>0</v>
      </c>
      <c r="J409" s="80">
        <f t="shared" si="74"/>
        <v>0</v>
      </c>
      <c r="K409" s="177">
        <f>+K349+I240</f>
        <v>0</v>
      </c>
      <c r="L409" s="183">
        <f>+L349+J240</f>
        <v>12020</v>
      </c>
      <c r="M409" s="67"/>
      <c r="N409" s="67"/>
      <c r="O409" s="67"/>
      <c r="P409" s="4"/>
      <c r="Q409" s="95">
        <f t="shared" ref="Q409:AB411" si="77">+Q349+Q238</f>
        <v>0</v>
      </c>
      <c r="R409" s="94">
        <f t="shared" si="77"/>
        <v>0</v>
      </c>
      <c r="S409" s="94">
        <f t="shared" si="77"/>
        <v>0</v>
      </c>
      <c r="T409" s="94">
        <f t="shared" si="77"/>
        <v>0</v>
      </c>
      <c r="U409" s="94">
        <f t="shared" si="77"/>
        <v>0</v>
      </c>
      <c r="V409" s="94">
        <f t="shared" si="77"/>
        <v>0</v>
      </c>
      <c r="W409" s="94">
        <f t="shared" si="77"/>
        <v>0</v>
      </c>
      <c r="X409" s="94">
        <f t="shared" si="77"/>
        <v>0</v>
      </c>
      <c r="Y409" s="94">
        <f t="shared" si="77"/>
        <v>0</v>
      </c>
      <c r="Z409" s="94">
        <f t="shared" si="77"/>
        <v>0</v>
      </c>
      <c r="AA409" s="94">
        <f t="shared" si="77"/>
        <v>0</v>
      </c>
      <c r="AB409" s="94">
        <f t="shared" si="77"/>
        <v>0</v>
      </c>
      <c r="AC409" s="197">
        <f t="shared" si="24"/>
        <v>0</v>
      </c>
      <c r="AH409" s="2">
        <f t="shared" si="76"/>
        <v>0</v>
      </c>
    </row>
    <row r="410" spans="1:34" ht="14.4" thickBot="1">
      <c r="A410" s="883" t="s">
        <v>143</v>
      </c>
      <c r="B410" s="884"/>
      <c r="C410" s="94">
        <f>+C350+C246</f>
        <v>252216</v>
      </c>
      <c r="D410" s="94">
        <f>D246</f>
        <v>0</v>
      </c>
      <c r="E410" s="80">
        <f t="shared" si="73"/>
        <v>0</v>
      </c>
      <c r="F410" s="80">
        <f t="shared" si="73"/>
        <v>0</v>
      </c>
      <c r="G410" s="80">
        <f t="shared" si="73"/>
        <v>0</v>
      </c>
      <c r="H410" s="80">
        <f t="shared" si="73"/>
        <v>0</v>
      </c>
      <c r="I410" s="80">
        <f t="shared" si="63"/>
        <v>0</v>
      </c>
      <c r="J410" s="80">
        <f t="shared" si="74"/>
        <v>0</v>
      </c>
      <c r="K410" s="177">
        <f>+K350+I246</f>
        <v>0</v>
      </c>
      <c r="L410" s="183">
        <f>+L350+J246</f>
        <v>252216</v>
      </c>
      <c r="M410" s="67"/>
      <c r="N410" s="67"/>
      <c r="O410" s="67"/>
      <c r="P410" s="4"/>
      <c r="Q410" s="95">
        <f t="shared" si="77"/>
        <v>0</v>
      </c>
      <c r="R410" s="94">
        <f t="shared" si="77"/>
        <v>0</v>
      </c>
      <c r="S410" s="94">
        <f t="shared" si="77"/>
        <v>0</v>
      </c>
      <c r="T410" s="94">
        <f t="shared" si="77"/>
        <v>0</v>
      </c>
      <c r="U410" s="94">
        <f t="shared" si="77"/>
        <v>0</v>
      </c>
      <c r="V410" s="94">
        <f t="shared" si="77"/>
        <v>0</v>
      </c>
      <c r="W410" s="94">
        <f t="shared" si="77"/>
        <v>0</v>
      </c>
      <c r="X410" s="94">
        <f t="shared" si="77"/>
        <v>0</v>
      </c>
      <c r="Y410" s="94">
        <f t="shared" si="77"/>
        <v>0</v>
      </c>
      <c r="Z410" s="94">
        <f t="shared" si="77"/>
        <v>0</v>
      </c>
      <c r="AA410" s="94">
        <f t="shared" si="77"/>
        <v>0</v>
      </c>
      <c r="AB410" s="94">
        <f t="shared" si="77"/>
        <v>0</v>
      </c>
      <c r="AC410" s="197">
        <f t="shared" si="24"/>
        <v>0</v>
      </c>
      <c r="AH410" s="2">
        <f t="shared" si="76"/>
        <v>0</v>
      </c>
    </row>
    <row r="411" spans="1:34" ht="15" customHeight="1" thickBot="1">
      <c r="A411" s="883" t="s">
        <v>144</v>
      </c>
      <c r="B411" s="884"/>
      <c r="C411" s="94">
        <f>+C351+C240</f>
        <v>12020</v>
      </c>
      <c r="D411" s="94">
        <f>D240</f>
        <v>0</v>
      </c>
      <c r="E411" s="80">
        <f t="shared" si="73"/>
        <v>0</v>
      </c>
      <c r="F411" s="80">
        <f t="shared" si="73"/>
        <v>0</v>
      </c>
      <c r="G411" s="80">
        <f t="shared" si="73"/>
        <v>0</v>
      </c>
      <c r="H411" s="80">
        <f t="shared" si="73"/>
        <v>0</v>
      </c>
      <c r="I411" s="80">
        <f t="shared" si="63"/>
        <v>0</v>
      </c>
      <c r="J411" s="80">
        <f t="shared" si="74"/>
        <v>0</v>
      </c>
      <c r="K411" s="177">
        <f>+K351+I240</f>
        <v>0</v>
      </c>
      <c r="L411" s="183">
        <f>+L351+J240</f>
        <v>12020</v>
      </c>
      <c r="M411" s="67"/>
      <c r="N411" s="67"/>
      <c r="O411" s="67"/>
      <c r="P411" s="4"/>
      <c r="Q411" s="95">
        <f t="shared" si="77"/>
        <v>0</v>
      </c>
      <c r="R411" s="94">
        <f t="shared" si="77"/>
        <v>0</v>
      </c>
      <c r="S411" s="94">
        <f t="shared" si="77"/>
        <v>0</v>
      </c>
      <c r="T411" s="94">
        <f t="shared" si="77"/>
        <v>0</v>
      </c>
      <c r="U411" s="94">
        <f t="shared" si="77"/>
        <v>0</v>
      </c>
      <c r="V411" s="94">
        <f t="shared" si="77"/>
        <v>0</v>
      </c>
      <c r="W411" s="94">
        <f t="shared" si="77"/>
        <v>0</v>
      </c>
      <c r="X411" s="94">
        <f t="shared" si="77"/>
        <v>0</v>
      </c>
      <c r="Y411" s="94">
        <f t="shared" si="77"/>
        <v>0</v>
      </c>
      <c r="Z411" s="94">
        <f t="shared" si="77"/>
        <v>0</v>
      </c>
      <c r="AA411" s="94">
        <f t="shared" si="77"/>
        <v>0</v>
      </c>
      <c r="AB411" s="94">
        <f t="shared" si="77"/>
        <v>0</v>
      </c>
      <c r="AC411" s="197">
        <f t="shared" si="24"/>
        <v>0</v>
      </c>
      <c r="AH411" s="2">
        <f t="shared" si="76"/>
        <v>0</v>
      </c>
    </row>
    <row r="412" spans="1:34" ht="14.4" thickBot="1">
      <c r="A412" s="883" t="s">
        <v>145</v>
      </c>
      <c r="B412" s="884"/>
      <c r="C412" s="94">
        <f>+C352+C246</f>
        <v>202204</v>
      </c>
      <c r="D412" s="94">
        <f>D246</f>
        <v>0</v>
      </c>
      <c r="E412" s="80">
        <f t="shared" si="73"/>
        <v>0</v>
      </c>
      <c r="F412" s="80">
        <f t="shared" si="73"/>
        <v>0</v>
      </c>
      <c r="G412" s="80">
        <f t="shared" si="73"/>
        <v>0</v>
      </c>
      <c r="H412" s="80">
        <f t="shared" si="73"/>
        <v>0</v>
      </c>
      <c r="I412" s="80">
        <f t="shared" si="63"/>
        <v>0</v>
      </c>
      <c r="J412" s="80">
        <f t="shared" si="74"/>
        <v>0</v>
      </c>
      <c r="K412" s="177">
        <f>+K352+I246</f>
        <v>0</v>
      </c>
      <c r="L412" s="183">
        <f>+L352+J246</f>
        <v>202204</v>
      </c>
      <c r="M412" s="67"/>
      <c r="N412" s="67"/>
      <c r="O412" s="67"/>
      <c r="P412" s="4"/>
      <c r="Q412" s="95">
        <f t="shared" ref="Q412:AB412" si="78">+Q352+Q246</f>
        <v>0</v>
      </c>
      <c r="R412" s="94">
        <f t="shared" si="78"/>
        <v>0</v>
      </c>
      <c r="S412" s="94">
        <f t="shared" si="78"/>
        <v>0</v>
      </c>
      <c r="T412" s="94">
        <f t="shared" si="78"/>
        <v>0</v>
      </c>
      <c r="U412" s="94">
        <f t="shared" si="78"/>
        <v>0</v>
      </c>
      <c r="V412" s="94">
        <f t="shared" si="78"/>
        <v>0</v>
      </c>
      <c r="W412" s="94">
        <f t="shared" si="78"/>
        <v>0</v>
      </c>
      <c r="X412" s="94">
        <f t="shared" si="78"/>
        <v>0</v>
      </c>
      <c r="Y412" s="94">
        <f t="shared" si="78"/>
        <v>0</v>
      </c>
      <c r="Z412" s="94">
        <f t="shared" si="78"/>
        <v>0</v>
      </c>
      <c r="AA412" s="94">
        <f t="shared" si="78"/>
        <v>0</v>
      </c>
      <c r="AB412" s="94">
        <f t="shared" si="78"/>
        <v>0</v>
      </c>
      <c r="AC412" s="197">
        <f t="shared" si="24"/>
        <v>0</v>
      </c>
      <c r="AH412" s="2">
        <f t="shared" si="76"/>
        <v>0</v>
      </c>
    </row>
    <row r="413" spans="1:34" ht="15" customHeight="1" thickBot="1">
      <c r="A413" s="883" t="s">
        <v>147</v>
      </c>
      <c r="B413" s="884"/>
      <c r="C413" s="94">
        <f>+C353+C252</f>
        <v>11820</v>
      </c>
      <c r="D413" s="94">
        <f>D252</f>
        <v>0</v>
      </c>
      <c r="E413" s="80">
        <f t="shared" si="73"/>
        <v>0</v>
      </c>
      <c r="F413" s="80">
        <f t="shared" si="73"/>
        <v>0</v>
      </c>
      <c r="G413" s="80">
        <f t="shared" si="73"/>
        <v>0</v>
      </c>
      <c r="H413" s="80">
        <f t="shared" si="73"/>
        <v>0</v>
      </c>
      <c r="I413" s="80">
        <f t="shared" si="63"/>
        <v>0</v>
      </c>
      <c r="J413" s="80">
        <f t="shared" si="74"/>
        <v>0</v>
      </c>
      <c r="K413" s="177">
        <f>+K353+I252</f>
        <v>0</v>
      </c>
      <c r="L413" s="183">
        <f>+L353+J252</f>
        <v>11820</v>
      </c>
      <c r="M413" s="67"/>
      <c r="N413" s="67"/>
      <c r="O413" s="67"/>
      <c r="P413" s="4"/>
      <c r="Q413" s="95">
        <f t="shared" ref="Q413:AB413" si="79">+Q353+Q252</f>
        <v>0</v>
      </c>
      <c r="R413" s="94">
        <f t="shared" si="79"/>
        <v>0</v>
      </c>
      <c r="S413" s="94">
        <f t="shared" si="79"/>
        <v>0</v>
      </c>
      <c r="T413" s="94">
        <f t="shared" si="79"/>
        <v>0</v>
      </c>
      <c r="U413" s="94">
        <f t="shared" si="79"/>
        <v>0</v>
      </c>
      <c r="V413" s="94">
        <f t="shared" si="79"/>
        <v>0</v>
      </c>
      <c r="W413" s="94">
        <f t="shared" si="79"/>
        <v>0</v>
      </c>
      <c r="X413" s="94">
        <f t="shared" si="79"/>
        <v>0</v>
      </c>
      <c r="Y413" s="94">
        <f t="shared" si="79"/>
        <v>0</v>
      </c>
      <c r="Z413" s="94">
        <f t="shared" si="79"/>
        <v>0</v>
      </c>
      <c r="AA413" s="94">
        <f t="shared" si="79"/>
        <v>0</v>
      </c>
      <c r="AB413" s="94">
        <f t="shared" si="79"/>
        <v>0</v>
      </c>
      <c r="AC413" s="197">
        <f t="shared" si="24"/>
        <v>0</v>
      </c>
      <c r="AH413" s="2">
        <f t="shared" si="76"/>
        <v>0</v>
      </c>
    </row>
    <row r="414" spans="1:34" ht="14.4" thickBot="1">
      <c r="A414" s="883" t="s">
        <v>148</v>
      </c>
      <c r="B414" s="884"/>
      <c r="C414" s="94">
        <f>+C354+C271</f>
        <v>508717</v>
      </c>
      <c r="D414" s="94">
        <f>+D271</f>
        <v>0</v>
      </c>
      <c r="E414" s="80">
        <f t="shared" si="73"/>
        <v>0</v>
      </c>
      <c r="F414" s="80">
        <f t="shared" si="73"/>
        <v>0</v>
      </c>
      <c r="G414" s="80">
        <f t="shared" si="73"/>
        <v>0</v>
      </c>
      <c r="H414" s="80">
        <f t="shared" si="73"/>
        <v>0</v>
      </c>
      <c r="I414" s="80">
        <f t="shared" si="63"/>
        <v>0</v>
      </c>
      <c r="J414" s="80">
        <f t="shared" si="74"/>
        <v>0</v>
      </c>
      <c r="K414" s="177">
        <f>+K354+I271</f>
        <v>0</v>
      </c>
      <c r="L414" s="183">
        <f>+L354+J271</f>
        <v>508717</v>
      </c>
      <c r="M414" s="67"/>
      <c r="N414" s="67"/>
      <c r="O414" s="67"/>
      <c r="P414" s="4"/>
      <c r="Q414" s="95">
        <f t="shared" ref="Q414:AB414" si="80">+Q354+Q271</f>
        <v>0</v>
      </c>
      <c r="R414" s="94">
        <f t="shared" si="80"/>
        <v>0</v>
      </c>
      <c r="S414" s="94">
        <f t="shared" si="80"/>
        <v>0</v>
      </c>
      <c r="T414" s="94">
        <f t="shared" si="80"/>
        <v>0</v>
      </c>
      <c r="U414" s="94">
        <f t="shared" si="80"/>
        <v>0</v>
      </c>
      <c r="V414" s="94">
        <f t="shared" si="80"/>
        <v>0</v>
      </c>
      <c r="W414" s="94">
        <f t="shared" si="80"/>
        <v>0</v>
      </c>
      <c r="X414" s="94">
        <f t="shared" si="80"/>
        <v>0</v>
      </c>
      <c r="Y414" s="94">
        <f t="shared" si="80"/>
        <v>0</v>
      </c>
      <c r="Z414" s="94">
        <f t="shared" si="80"/>
        <v>0</v>
      </c>
      <c r="AA414" s="94">
        <f t="shared" si="80"/>
        <v>0</v>
      </c>
      <c r="AB414" s="94">
        <f t="shared" si="80"/>
        <v>0</v>
      </c>
      <c r="AC414" s="197">
        <f t="shared" si="24"/>
        <v>0</v>
      </c>
      <c r="AH414" s="2">
        <f t="shared" si="76"/>
        <v>0</v>
      </c>
    </row>
    <row r="415" spans="1:34" ht="14.4" thickBot="1">
      <c r="A415" s="883" t="s">
        <v>149</v>
      </c>
      <c r="B415" s="884"/>
      <c r="C415" s="94" t="e">
        <f>+C355+C277</f>
        <v>#REF!</v>
      </c>
      <c r="D415" s="94">
        <f>+D277</f>
        <v>0</v>
      </c>
      <c r="E415" s="80">
        <f t="shared" si="73"/>
        <v>0</v>
      </c>
      <c r="F415" s="80">
        <f t="shared" si="73"/>
        <v>0</v>
      </c>
      <c r="G415" s="80">
        <f t="shared" si="73"/>
        <v>0</v>
      </c>
      <c r="H415" s="80">
        <f t="shared" si="73"/>
        <v>0</v>
      </c>
      <c r="I415" s="80">
        <f t="shared" si="63"/>
        <v>0</v>
      </c>
      <c r="J415" s="80">
        <f t="shared" si="74"/>
        <v>0</v>
      </c>
      <c r="K415" s="177">
        <f>+K355+I277</f>
        <v>0</v>
      </c>
      <c r="L415" s="183" t="e">
        <f>+L355+J277</f>
        <v>#REF!</v>
      </c>
      <c r="M415" s="67"/>
      <c r="N415" s="67"/>
      <c r="O415" s="67"/>
      <c r="P415" s="4"/>
      <c r="Q415" s="95">
        <f t="shared" ref="Q415:AB415" si="81">+Q355+Q277</f>
        <v>0</v>
      </c>
      <c r="R415" s="94">
        <f t="shared" si="81"/>
        <v>0</v>
      </c>
      <c r="S415" s="94">
        <f t="shared" si="81"/>
        <v>0</v>
      </c>
      <c r="T415" s="94">
        <f t="shared" si="81"/>
        <v>0</v>
      </c>
      <c r="U415" s="94">
        <f t="shared" si="81"/>
        <v>0</v>
      </c>
      <c r="V415" s="94">
        <f t="shared" si="81"/>
        <v>0</v>
      </c>
      <c r="W415" s="94">
        <f t="shared" si="81"/>
        <v>0</v>
      </c>
      <c r="X415" s="94">
        <f t="shared" si="81"/>
        <v>0</v>
      </c>
      <c r="Y415" s="94">
        <f t="shared" si="81"/>
        <v>0</v>
      </c>
      <c r="Z415" s="94">
        <f t="shared" si="81"/>
        <v>0</v>
      </c>
      <c r="AA415" s="94">
        <f t="shared" si="81"/>
        <v>0</v>
      </c>
      <c r="AB415" s="94">
        <f t="shared" si="81"/>
        <v>0</v>
      </c>
      <c r="AC415" s="197">
        <f t="shared" si="24"/>
        <v>0</v>
      </c>
      <c r="AH415" s="2">
        <f t="shared" si="76"/>
        <v>0</v>
      </c>
    </row>
    <row r="416" spans="1:34" ht="14.4" thickBot="1">
      <c r="A416" s="883" t="s">
        <v>150</v>
      </c>
      <c r="B416" s="884"/>
      <c r="C416" s="94" t="e">
        <f>+C356+C283</f>
        <v>#REF!</v>
      </c>
      <c r="D416" s="94">
        <f>+D283</f>
        <v>0</v>
      </c>
      <c r="E416" s="80">
        <f t="shared" si="73"/>
        <v>0</v>
      </c>
      <c r="F416" s="80">
        <f t="shared" si="73"/>
        <v>0</v>
      </c>
      <c r="G416" s="80">
        <f t="shared" si="73"/>
        <v>0</v>
      </c>
      <c r="H416" s="80">
        <f t="shared" si="73"/>
        <v>0</v>
      </c>
      <c r="I416" s="80">
        <f t="shared" si="73"/>
        <v>0</v>
      </c>
      <c r="J416" s="80">
        <f t="shared" si="74"/>
        <v>0</v>
      </c>
      <c r="K416" s="177">
        <f>+K356+I283</f>
        <v>0</v>
      </c>
      <c r="L416" s="183" t="e">
        <f>+L356+J283</f>
        <v>#REF!</v>
      </c>
      <c r="M416" s="67"/>
      <c r="N416" s="67"/>
      <c r="O416" s="67"/>
      <c r="P416" s="4"/>
      <c r="Q416" s="95">
        <f t="shared" ref="Q416:AB416" si="82">+Q356+Q283</f>
        <v>0</v>
      </c>
      <c r="R416" s="94">
        <f t="shared" si="82"/>
        <v>0</v>
      </c>
      <c r="S416" s="94">
        <f t="shared" si="82"/>
        <v>0</v>
      </c>
      <c r="T416" s="94">
        <f t="shared" si="82"/>
        <v>0</v>
      </c>
      <c r="U416" s="94">
        <f t="shared" si="82"/>
        <v>0</v>
      </c>
      <c r="V416" s="94">
        <f t="shared" si="82"/>
        <v>0</v>
      </c>
      <c r="W416" s="94">
        <f t="shared" si="82"/>
        <v>0</v>
      </c>
      <c r="X416" s="94">
        <f t="shared" si="82"/>
        <v>0</v>
      </c>
      <c r="Y416" s="94">
        <f t="shared" si="82"/>
        <v>0</v>
      </c>
      <c r="Z416" s="94">
        <f t="shared" si="82"/>
        <v>0</v>
      </c>
      <c r="AA416" s="94">
        <f t="shared" si="82"/>
        <v>0</v>
      </c>
      <c r="AB416" s="94">
        <f t="shared" si="82"/>
        <v>0</v>
      </c>
      <c r="AC416" s="197">
        <f t="shared" si="24"/>
        <v>0</v>
      </c>
      <c r="AH416" s="2">
        <f t="shared" si="76"/>
        <v>0</v>
      </c>
    </row>
    <row r="417" spans="1:34" ht="15" customHeight="1" thickBot="1">
      <c r="A417" s="928" t="s">
        <v>177</v>
      </c>
      <c r="B417" s="929"/>
      <c r="C417" s="97" t="e">
        <f>+C357+C289</f>
        <v>#REF!</v>
      </c>
      <c r="D417" s="94">
        <f>D289</f>
        <v>0</v>
      </c>
      <c r="E417" s="80">
        <f t="shared" si="73"/>
        <v>0</v>
      </c>
      <c r="F417" s="80">
        <f t="shared" si="73"/>
        <v>0</v>
      </c>
      <c r="G417" s="80">
        <f t="shared" si="73"/>
        <v>0</v>
      </c>
      <c r="H417" s="80">
        <f t="shared" si="73"/>
        <v>0</v>
      </c>
      <c r="I417" s="80">
        <f t="shared" si="73"/>
        <v>0</v>
      </c>
      <c r="J417" s="80">
        <f t="shared" si="74"/>
        <v>0</v>
      </c>
      <c r="K417" s="177">
        <f>+K357+I289</f>
        <v>0</v>
      </c>
      <c r="L417" s="183" t="e">
        <f>+L357+J289</f>
        <v>#REF!</v>
      </c>
      <c r="M417" s="67"/>
      <c r="N417" s="67"/>
      <c r="O417" s="67"/>
      <c r="P417" s="4"/>
      <c r="Q417" s="95">
        <f t="shared" ref="Q417:AB417" si="83">+Q357+Q289</f>
        <v>0</v>
      </c>
      <c r="R417" s="94">
        <f t="shared" si="83"/>
        <v>0</v>
      </c>
      <c r="S417" s="94">
        <f t="shared" si="83"/>
        <v>0</v>
      </c>
      <c r="T417" s="94">
        <f t="shared" si="83"/>
        <v>0</v>
      </c>
      <c r="U417" s="94">
        <f t="shared" si="83"/>
        <v>0</v>
      </c>
      <c r="V417" s="94">
        <f t="shared" si="83"/>
        <v>0</v>
      </c>
      <c r="W417" s="94">
        <f t="shared" si="83"/>
        <v>0</v>
      </c>
      <c r="X417" s="94">
        <f t="shared" si="83"/>
        <v>0</v>
      </c>
      <c r="Y417" s="94">
        <f t="shared" si="83"/>
        <v>0</v>
      </c>
      <c r="Z417" s="94">
        <f t="shared" si="83"/>
        <v>0</v>
      </c>
      <c r="AA417" s="94">
        <f t="shared" si="83"/>
        <v>0</v>
      </c>
      <c r="AB417" s="94">
        <f t="shared" si="83"/>
        <v>0</v>
      </c>
      <c r="AC417" s="197">
        <f t="shared" si="24"/>
        <v>0</v>
      </c>
      <c r="AH417" s="2">
        <f t="shared" si="76"/>
        <v>0</v>
      </c>
    </row>
    <row r="418" spans="1:34" ht="15" customHeight="1" thickBot="1">
      <c r="A418" s="883" t="s">
        <v>152</v>
      </c>
      <c r="B418" s="894"/>
      <c r="C418" s="94">
        <f>+C358+C295</f>
        <v>7770</v>
      </c>
      <c r="D418" s="94">
        <f>D295</f>
        <v>0</v>
      </c>
      <c r="E418" s="80">
        <f t="shared" si="73"/>
        <v>0</v>
      </c>
      <c r="F418" s="80">
        <f t="shared" si="73"/>
        <v>0</v>
      </c>
      <c r="G418" s="80">
        <f t="shared" si="73"/>
        <v>0</v>
      </c>
      <c r="H418" s="80">
        <f t="shared" si="73"/>
        <v>0</v>
      </c>
      <c r="I418" s="80">
        <f t="shared" si="73"/>
        <v>0</v>
      </c>
      <c r="J418" s="80">
        <f t="shared" si="74"/>
        <v>0</v>
      </c>
      <c r="K418" s="177">
        <f t="shared" ref="K418:L422" si="84">+K358+I295</f>
        <v>0</v>
      </c>
      <c r="L418" s="183" t="e">
        <f t="shared" si="84"/>
        <v>#REF!</v>
      </c>
      <c r="M418" s="67"/>
      <c r="N418" s="67"/>
      <c r="O418" s="67"/>
      <c r="P418" s="4"/>
      <c r="Q418" s="95">
        <f t="shared" ref="Q418:AB422" si="85">+Q358+Q295</f>
        <v>0</v>
      </c>
      <c r="R418" s="94">
        <f t="shared" si="85"/>
        <v>0</v>
      </c>
      <c r="S418" s="94">
        <f t="shared" si="85"/>
        <v>0</v>
      </c>
      <c r="T418" s="94">
        <f t="shared" si="85"/>
        <v>0</v>
      </c>
      <c r="U418" s="94">
        <f t="shared" si="85"/>
        <v>0</v>
      </c>
      <c r="V418" s="94">
        <f t="shared" si="85"/>
        <v>0</v>
      </c>
      <c r="W418" s="94">
        <f t="shared" si="85"/>
        <v>0</v>
      </c>
      <c r="X418" s="94">
        <f t="shared" si="85"/>
        <v>0</v>
      </c>
      <c r="Y418" s="94">
        <f t="shared" si="85"/>
        <v>0</v>
      </c>
      <c r="Z418" s="94">
        <f t="shared" si="85"/>
        <v>0</v>
      </c>
      <c r="AA418" s="94">
        <f t="shared" si="85"/>
        <v>0</v>
      </c>
      <c r="AB418" s="94">
        <f t="shared" si="85"/>
        <v>0</v>
      </c>
      <c r="AC418" s="197">
        <f t="shared" si="24"/>
        <v>0</v>
      </c>
      <c r="AH418" s="2">
        <f t="shared" si="76"/>
        <v>0</v>
      </c>
    </row>
    <row r="419" spans="1:34" ht="14.4" thickBot="1">
      <c r="A419" s="883" t="s">
        <v>153</v>
      </c>
      <c r="B419" s="894"/>
      <c r="C419" s="94">
        <f>+C359+C296</f>
        <v>16400</v>
      </c>
      <c r="D419" s="94">
        <f>D296</f>
        <v>0</v>
      </c>
      <c r="E419" s="80">
        <f t="shared" si="73"/>
        <v>0</v>
      </c>
      <c r="F419" s="80">
        <f t="shared" si="73"/>
        <v>0</v>
      </c>
      <c r="G419" s="80">
        <f t="shared" si="73"/>
        <v>0</v>
      </c>
      <c r="H419" s="80">
        <f t="shared" si="73"/>
        <v>0</v>
      </c>
      <c r="I419" s="80">
        <f t="shared" si="73"/>
        <v>0</v>
      </c>
      <c r="J419" s="80">
        <f t="shared" si="74"/>
        <v>0</v>
      </c>
      <c r="K419" s="177">
        <f t="shared" si="84"/>
        <v>0</v>
      </c>
      <c r="L419" s="183">
        <f t="shared" si="84"/>
        <v>0</v>
      </c>
      <c r="M419" s="67"/>
      <c r="N419" s="67"/>
      <c r="O419" s="67"/>
      <c r="P419" s="4"/>
      <c r="Q419" s="95">
        <f t="shared" si="85"/>
        <v>0</v>
      </c>
      <c r="R419" s="94">
        <f t="shared" si="85"/>
        <v>0</v>
      </c>
      <c r="S419" s="94">
        <f t="shared" si="85"/>
        <v>0</v>
      </c>
      <c r="T419" s="94">
        <f t="shared" si="85"/>
        <v>0</v>
      </c>
      <c r="U419" s="94">
        <f t="shared" si="85"/>
        <v>0</v>
      </c>
      <c r="V419" s="94">
        <f t="shared" si="85"/>
        <v>0</v>
      </c>
      <c r="W419" s="94">
        <f t="shared" si="85"/>
        <v>0</v>
      </c>
      <c r="X419" s="94">
        <f t="shared" si="85"/>
        <v>0</v>
      </c>
      <c r="Y419" s="94">
        <f t="shared" si="85"/>
        <v>0</v>
      </c>
      <c r="Z419" s="94">
        <f t="shared" si="85"/>
        <v>0</v>
      </c>
      <c r="AA419" s="94">
        <f t="shared" si="85"/>
        <v>0</v>
      </c>
      <c r="AB419" s="94">
        <f t="shared" si="85"/>
        <v>0</v>
      </c>
      <c r="AC419" s="197">
        <f t="shared" si="24"/>
        <v>0</v>
      </c>
      <c r="AH419" s="2">
        <f t="shared" si="76"/>
        <v>0</v>
      </c>
    </row>
    <row r="420" spans="1:34" ht="15" customHeight="1" thickBot="1">
      <c r="A420" s="883" t="s">
        <v>154</v>
      </c>
      <c r="B420" s="894"/>
      <c r="C420" s="94">
        <f>+C360+C297</f>
        <v>2325</v>
      </c>
      <c r="D420" s="94">
        <f>D297</f>
        <v>0</v>
      </c>
      <c r="E420" s="80">
        <f t="shared" si="73"/>
        <v>0</v>
      </c>
      <c r="F420" s="80">
        <f t="shared" si="73"/>
        <v>0</v>
      </c>
      <c r="G420" s="80">
        <f t="shared" si="73"/>
        <v>0</v>
      </c>
      <c r="H420" s="80">
        <f t="shared" si="73"/>
        <v>0</v>
      </c>
      <c r="I420" s="80">
        <f t="shared" si="73"/>
        <v>0</v>
      </c>
      <c r="J420" s="80">
        <f t="shared" si="74"/>
        <v>0</v>
      </c>
      <c r="K420" s="177">
        <f t="shared" si="84"/>
        <v>0</v>
      </c>
      <c r="L420" s="183">
        <f t="shared" si="84"/>
        <v>0</v>
      </c>
      <c r="M420" s="67"/>
      <c r="N420" s="67"/>
      <c r="O420" s="67"/>
      <c r="P420" s="4"/>
      <c r="Q420" s="95">
        <f t="shared" si="85"/>
        <v>0</v>
      </c>
      <c r="R420" s="94">
        <f t="shared" si="85"/>
        <v>0</v>
      </c>
      <c r="S420" s="94">
        <f t="shared" si="85"/>
        <v>0</v>
      </c>
      <c r="T420" s="94">
        <f t="shared" si="85"/>
        <v>0</v>
      </c>
      <c r="U420" s="94">
        <f t="shared" si="85"/>
        <v>0</v>
      </c>
      <c r="V420" s="94">
        <f t="shared" si="85"/>
        <v>0</v>
      </c>
      <c r="W420" s="94">
        <f t="shared" si="85"/>
        <v>0</v>
      </c>
      <c r="X420" s="94">
        <f t="shared" si="85"/>
        <v>0</v>
      </c>
      <c r="Y420" s="94">
        <f t="shared" si="85"/>
        <v>0</v>
      </c>
      <c r="Z420" s="94">
        <f t="shared" si="85"/>
        <v>0</v>
      </c>
      <c r="AA420" s="94">
        <f t="shared" si="85"/>
        <v>0</v>
      </c>
      <c r="AB420" s="94">
        <f t="shared" si="85"/>
        <v>0</v>
      </c>
      <c r="AC420" s="197">
        <f t="shared" si="24"/>
        <v>0</v>
      </c>
      <c r="AH420" s="2">
        <f t="shared" si="76"/>
        <v>0</v>
      </c>
    </row>
    <row r="421" spans="1:34" ht="15" customHeight="1" thickBot="1">
      <c r="A421" s="883" t="s">
        <v>155</v>
      </c>
      <c r="B421" s="894"/>
      <c r="C421" s="94">
        <f>+C361+C298</f>
        <v>0</v>
      </c>
      <c r="D421" s="94">
        <f>+D298</f>
        <v>0</v>
      </c>
      <c r="E421" s="80">
        <f t="shared" si="73"/>
        <v>0</v>
      </c>
      <c r="F421" s="80">
        <f t="shared" si="73"/>
        <v>0</v>
      </c>
      <c r="G421" s="80">
        <f t="shared" si="73"/>
        <v>0</v>
      </c>
      <c r="H421" s="80">
        <f t="shared" si="73"/>
        <v>0</v>
      </c>
      <c r="I421" s="80">
        <f t="shared" si="73"/>
        <v>0</v>
      </c>
      <c r="J421" s="80">
        <f t="shared" si="74"/>
        <v>0</v>
      </c>
      <c r="K421" s="177">
        <f t="shared" si="84"/>
        <v>0</v>
      </c>
      <c r="L421" s="183">
        <f t="shared" si="84"/>
        <v>0</v>
      </c>
      <c r="M421" s="67"/>
      <c r="N421" s="67"/>
      <c r="O421" s="67"/>
      <c r="P421" s="4"/>
      <c r="Q421" s="95">
        <f t="shared" si="85"/>
        <v>0</v>
      </c>
      <c r="R421" s="94">
        <f t="shared" si="85"/>
        <v>0</v>
      </c>
      <c r="S421" s="94">
        <f t="shared" si="85"/>
        <v>0</v>
      </c>
      <c r="T421" s="94">
        <f t="shared" si="85"/>
        <v>0</v>
      </c>
      <c r="U421" s="94">
        <f t="shared" si="85"/>
        <v>0</v>
      </c>
      <c r="V421" s="94">
        <f t="shared" si="85"/>
        <v>0</v>
      </c>
      <c r="W421" s="94">
        <f t="shared" si="85"/>
        <v>0</v>
      </c>
      <c r="X421" s="94">
        <f t="shared" si="85"/>
        <v>0</v>
      </c>
      <c r="Y421" s="94">
        <f t="shared" si="85"/>
        <v>0</v>
      </c>
      <c r="Z421" s="94">
        <f t="shared" si="85"/>
        <v>0</v>
      </c>
      <c r="AA421" s="94">
        <f t="shared" si="85"/>
        <v>0</v>
      </c>
      <c r="AB421" s="94">
        <f t="shared" si="85"/>
        <v>0</v>
      </c>
      <c r="AC421" s="197">
        <f t="shared" si="24"/>
        <v>0</v>
      </c>
      <c r="AH421" s="2">
        <f t="shared" si="76"/>
        <v>0</v>
      </c>
    </row>
    <row r="422" spans="1:34" ht="15.75" customHeight="1" thickBot="1">
      <c r="A422" s="895" t="s">
        <v>156</v>
      </c>
      <c r="B422" s="896"/>
      <c r="C422" s="82">
        <f>+C362+C299</f>
        <v>0</v>
      </c>
      <c r="D422" s="82">
        <f>+D299</f>
        <v>0</v>
      </c>
      <c r="E422" s="83">
        <f t="shared" si="73"/>
        <v>0</v>
      </c>
      <c r="F422" s="83">
        <f t="shared" si="73"/>
        <v>0</v>
      </c>
      <c r="G422" s="83">
        <f t="shared" si="73"/>
        <v>0</v>
      </c>
      <c r="H422" s="83">
        <f t="shared" si="73"/>
        <v>0</v>
      </c>
      <c r="I422" s="80">
        <f t="shared" si="73"/>
        <v>0</v>
      </c>
      <c r="J422" s="83">
        <f t="shared" si="74"/>
        <v>0</v>
      </c>
      <c r="K422" s="180">
        <f t="shared" si="84"/>
        <v>0</v>
      </c>
      <c r="L422" s="183">
        <f t="shared" si="84"/>
        <v>0</v>
      </c>
      <c r="M422" s="67"/>
      <c r="N422" s="67"/>
      <c r="O422" s="67"/>
      <c r="P422" s="4"/>
      <c r="Q422" s="84">
        <f t="shared" si="85"/>
        <v>0</v>
      </c>
      <c r="R422" s="82">
        <f t="shared" si="85"/>
        <v>0</v>
      </c>
      <c r="S422" s="82">
        <f t="shared" si="85"/>
        <v>0</v>
      </c>
      <c r="T422" s="82">
        <f t="shared" si="85"/>
        <v>0</v>
      </c>
      <c r="U422" s="82">
        <f t="shared" si="85"/>
        <v>0</v>
      </c>
      <c r="V422" s="82">
        <f t="shared" si="85"/>
        <v>0</v>
      </c>
      <c r="W422" s="82">
        <f t="shared" si="85"/>
        <v>0</v>
      </c>
      <c r="X422" s="82">
        <f t="shared" si="85"/>
        <v>0</v>
      </c>
      <c r="Y422" s="82">
        <f t="shared" si="85"/>
        <v>0</v>
      </c>
      <c r="Z422" s="82">
        <f t="shared" si="85"/>
        <v>0</v>
      </c>
      <c r="AA422" s="82">
        <f t="shared" si="85"/>
        <v>0</v>
      </c>
      <c r="AB422" s="82">
        <f t="shared" si="85"/>
        <v>0</v>
      </c>
      <c r="AC422" s="197">
        <f t="shared" si="24"/>
        <v>0</v>
      </c>
      <c r="AH422" s="2">
        <f t="shared" si="76"/>
        <v>0</v>
      </c>
    </row>
  </sheetData>
  <protectedRanges>
    <protectedRange algorithmName="SHA-512" hashValue="zHOOI8C6TdaV6s6N2/27xESvwU0t5zAaLoItHRVoGpTXM9j+vyxsopMktU83nI5i57EgckgHvMhLqaFhlwmlrQ==" saltValue="lXnRqhBa+m7p3r+f6ZoJ4w==" spinCount="100000" sqref="L366:L369 K363:K369 J363:J366 K310:L362 K370:L422" name="Municipios"/>
    <protectedRange algorithmName="SHA-512" hashValue="azGcVdqYkhR86HIKn2rYPPRr5+mVW4IEq7uRHMk25sS6su9btp67csEbkWb5GQvriIX/bROpuDFXXVgLMPzhMQ==" saltValue="So3PWvzqU6WQxaYTU7AVAg==" spinCount="100000" sqref="I14:J299" name="Acopio"/>
    <protectedRange algorithmName="SHA-512" hashValue="8byoQttQWGP5qbcxqBkq+H+/zRRYljqgH/rENkvAtcx2vfR2IwlTET4l4/66wUB+2T3pLT28iauSquQPOk8bNw==" saltValue="lZksW1D6kU5eg3qR/gQlwA==" spinCount="100000" sqref="AC1:AC1048576" name="Enero Perdidas"/>
  </protectedRanges>
  <mergeCells count="1221">
    <mergeCell ref="A421:B421"/>
    <mergeCell ref="A422:B422"/>
    <mergeCell ref="A415:B415"/>
    <mergeCell ref="A416:B416"/>
    <mergeCell ref="A417:B417"/>
    <mergeCell ref="A418:B418"/>
    <mergeCell ref="A419:B419"/>
    <mergeCell ref="A420:B420"/>
    <mergeCell ref="A409:B409"/>
    <mergeCell ref="A410:B410"/>
    <mergeCell ref="A411:B411"/>
    <mergeCell ref="A412:B412"/>
    <mergeCell ref="A413:B413"/>
    <mergeCell ref="A414:B414"/>
    <mergeCell ref="A403:B403"/>
    <mergeCell ref="A404:B404"/>
    <mergeCell ref="A405:B405"/>
    <mergeCell ref="A406:B406"/>
    <mergeCell ref="A407:B407"/>
    <mergeCell ref="A408:B408"/>
    <mergeCell ref="A397:B397"/>
    <mergeCell ref="A398:B398"/>
    <mergeCell ref="A399:B399"/>
    <mergeCell ref="A400:B400"/>
    <mergeCell ref="A401:B401"/>
    <mergeCell ref="A402:B402"/>
    <mergeCell ref="A391:B391"/>
    <mergeCell ref="A392:B392"/>
    <mergeCell ref="A393:B393"/>
    <mergeCell ref="A394:B394"/>
    <mergeCell ref="A395:B395"/>
    <mergeCell ref="A396:B396"/>
    <mergeCell ref="A385:B385"/>
    <mergeCell ref="A386:B386"/>
    <mergeCell ref="A387:B387"/>
    <mergeCell ref="A388:B388"/>
    <mergeCell ref="A389:B389"/>
    <mergeCell ref="A390:B390"/>
    <mergeCell ref="A379:B379"/>
    <mergeCell ref="A380:B380"/>
    <mergeCell ref="A381:B381"/>
    <mergeCell ref="A382:B382"/>
    <mergeCell ref="A383:B383"/>
    <mergeCell ref="A384:B384"/>
    <mergeCell ref="A373:B373"/>
    <mergeCell ref="A374:B374"/>
    <mergeCell ref="A375:B375"/>
    <mergeCell ref="A376:B376"/>
    <mergeCell ref="A377:B377"/>
    <mergeCell ref="A378:B378"/>
    <mergeCell ref="AB367:AB369"/>
    <mergeCell ref="Q368:Q369"/>
    <mergeCell ref="R368:R369"/>
    <mergeCell ref="A370:B370"/>
    <mergeCell ref="A371:B371"/>
    <mergeCell ref="A372:B372"/>
    <mergeCell ref="V367:V369"/>
    <mergeCell ref="W367:W369"/>
    <mergeCell ref="X367:X369"/>
    <mergeCell ref="Y367:Y369"/>
    <mergeCell ref="Z367:Z369"/>
    <mergeCell ref="AA367:AA369"/>
    <mergeCell ref="J367:J369"/>
    <mergeCell ref="K367:K369"/>
    <mergeCell ref="Q367:R367"/>
    <mergeCell ref="S367:S369"/>
    <mergeCell ref="T367:T369"/>
    <mergeCell ref="U367:U369"/>
    <mergeCell ref="G366:H366"/>
    <mergeCell ref="I366:K366"/>
    <mergeCell ref="L366:L369"/>
    <mergeCell ref="Q366:AB366"/>
    <mergeCell ref="AE366:AE369"/>
    <mergeCell ref="E367:E369"/>
    <mergeCell ref="F367:F369"/>
    <mergeCell ref="G367:G369"/>
    <mergeCell ref="H367:H369"/>
    <mergeCell ref="I367:I369"/>
    <mergeCell ref="A361:B361"/>
    <mergeCell ref="A362:B362"/>
    <mergeCell ref="A366:B369"/>
    <mergeCell ref="C366:C369"/>
    <mergeCell ref="D366:D369"/>
    <mergeCell ref="E366:F366"/>
    <mergeCell ref="A355:B355"/>
    <mergeCell ref="A356:B356"/>
    <mergeCell ref="A357:B357"/>
    <mergeCell ref="A358:B358"/>
    <mergeCell ref="A359:B359"/>
    <mergeCell ref="A360:B360"/>
    <mergeCell ref="A349:B349"/>
    <mergeCell ref="A350:B350"/>
    <mergeCell ref="A351:B351"/>
    <mergeCell ref="A352:B352"/>
    <mergeCell ref="A353:B353"/>
    <mergeCell ref="A354:B354"/>
    <mergeCell ref="A343:B343"/>
    <mergeCell ref="A344:B344"/>
    <mergeCell ref="A345:B345"/>
    <mergeCell ref="A346:B346"/>
    <mergeCell ref="A347:B347"/>
    <mergeCell ref="A348:B348"/>
    <mergeCell ref="A337:B337"/>
    <mergeCell ref="A338:B338"/>
    <mergeCell ref="A339:B339"/>
    <mergeCell ref="A340:B340"/>
    <mergeCell ref="A341:B341"/>
    <mergeCell ref="A342:B342"/>
    <mergeCell ref="A331:B331"/>
    <mergeCell ref="A332:B332"/>
    <mergeCell ref="A333:B333"/>
    <mergeCell ref="A334:B334"/>
    <mergeCell ref="A335:B335"/>
    <mergeCell ref="A336:B336"/>
    <mergeCell ref="A325:B325"/>
    <mergeCell ref="A326:B326"/>
    <mergeCell ref="A327:B327"/>
    <mergeCell ref="A328:B328"/>
    <mergeCell ref="A329:B329"/>
    <mergeCell ref="A330:B330"/>
    <mergeCell ref="A319:B319"/>
    <mergeCell ref="A320:B320"/>
    <mergeCell ref="A321:B321"/>
    <mergeCell ref="A322:B322"/>
    <mergeCell ref="A323:B323"/>
    <mergeCell ref="A324:B324"/>
    <mergeCell ref="A313:B313"/>
    <mergeCell ref="A314:B314"/>
    <mergeCell ref="A315:B315"/>
    <mergeCell ref="A316:B316"/>
    <mergeCell ref="A317:B317"/>
    <mergeCell ref="A318:B318"/>
    <mergeCell ref="AC307:AC309"/>
    <mergeCell ref="Q308:Q309"/>
    <mergeCell ref="R308:R309"/>
    <mergeCell ref="A310:B310"/>
    <mergeCell ref="A311:B311"/>
    <mergeCell ref="A312:B312"/>
    <mergeCell ref="W307:W309"/>
    <mergeCell ref="X307:X309"/>
    <mergeCell ref="Y307:Y309"/>
    <mergeCell ref="Z307:Z309"/>
    <mergeCell ref="AA307:AA309"/>
    <mergeCell ref="AB307:AB309"/>
    <mergeCell ref="L307:L309"/>
    <mergeCell ref="Q307:R307"/>
    <mergeCell ref="S307:S309"/>
    <mergeCell ref="T307:T309"/>
    <mergeCell ref="U307:U309"/>
    <mergeCell ref="V307:V309"/>
    <mergeCell ref="I306:K306"/>
    <mergeCell ref="Q306:AB306"/>
    <mergeCell ref="AE306:AE309"/>
    <mergeCell ref="E307:E309"/>
    <mergeCell ref="F307:F309"/>
    <mergeCell ref="G307:G309"/>
    <mergeCell ref="H307:H309"/>
    <mergeCell ref="I307:I309"/>
    <mergeCell ref="J307:J309"/>
    <mergeCell ref="K307:K309"/>
    <mergeCell ref="A297:B297"/>
    <mergeCell ref="A298:B298"/>
    <mergeCell ref="A299:B299"/>
    <mergeCell ref="A302:M304"/>
    <mergeCell ref="A305:M305"/>
    <mergeCell ref="A306:B309"/>
    <mergeCell ref="C306:C309"/>
    <mergeCell ref="D306:D309"/>
    <mergeCell ref="E306:F306"/>
    <mergeCell ref="G306:H306"/>
    <mergeCell ref="Z289:Z293"/>
    <mergeCell ref="AA289:AA293"/>
    <mergeCell ref="AB289:AB293"/>
    <mergeCell ref="AC289:AC293"/>
    <mergeCell ref="A295:B295"/>
    <mergeCell ref="A296:B296"/>
    <mergeCell ref="T289:T293"/>
    <mergeCell ref="U289:U293"/>
    <mergeCell ref="V289:V293"/>
    <mergeCell ref="W289:W293"/>
    <mergeCell ref="X289:X293"/>
    <mergeCell ref="Y289:Y293"/>
    <mergeCell ref="H289:H293"/>
    <mergeCell ref="I289:I293"/>
    <mergeCell ref="J289:J293"/>
    <mergeCell ref="Q289:Q293"/>
    <mergeCell ref="R289:R293"/>
    <mergeCell ref="S289:S293"/>
    <mergeCell ref="A289:B294"/>
    <mergeCell ref="C289:C293"/>
    <mergeCell ref="D289:D293"/>
    <mergeCell ref="E289:E293"/>
    <mergeCell ref="F289:F293"/>
    <mergeCell ref="G289:G293"/>
    <mergeCell ref="Z277:Z281"/>
    <mergeCell ref="AA277:AA281"/>
    <mergeCell ref="AB277:AB281"/>
    <mergeCell ref="AC277:AC281"/>
    <mergeCell ref="A283:B288"/>
    <mergeCell ref="C283:C287"/>
    <mergeCell ref="D283:D287"/>
    <mergeCell ref="E283:E287"/>
    <mergeCell ref="F283:F287"/>
    <mergeCell ref="G283:G287"/>
    <mergeCell ref="T277:T281"/>
    <mergeCell ref="U277:U281"/>
    <mergeCell ref="V277:V281"/>
    <mergeCell ref="W277:W281"/>
    <mergeCell ref="X277:X281"/>
    <mergeCell ref="Y277:Y281"/>
    <mergeCell ref="H277:H281"/>
    <mergeCell ref="I277:I281"/>
    <mergeCell ref="J277:J281"/>
    <mergeCell ref="Q277:Q281"/>
    <mergeCell ref="R277:R281"/>
    <mergeCell ref="S277:S281"/>
    <mergeCell ref="Z283:Z287"/>
    <mergeCell ref="AA283:AA287"/>
    <mergeCell ref="AB283:AB287"/>
    <mergeCell ref="AC283:AC287"/>
    <mergeCell ref="A277:B282"/>
    <mergeCell ref="C277:C281"/>
    <mergeCell ref="D277:D281"/>
    <mergeCell ref="E277:E281"/>
    <mergeCell ref="F277:F281"/>
    <mergeCell ref="G277:G281"/>
    <mergeCell ref="T271:T275"/>
    <mergeCell ref="U271:U275"/>
    <mergeCell ref="V271:V275"/>
    <mergeCell ref="W271:W275"/>
    <mergeCell ref="X271:X275"/>
    <mergeCell ref="Y271:Y275"/>
    <mergeCell ref="H271:H275"/>
    <mergeCell ref="I271:I275"/>
    <mergeCell ref="J271:J275"/>
    <mergeCell ref="Q271:Q275"/>
    <mergeCell ref="R271:R275"/>
    <mergeCell ref="S271:S275"/>
    <mergeCell ref="T283:T287"/>
    <mergeCell ref="U283:U287"/>
    <mergeCell ref="V283:V287"/>
    <mergeCell ref="W283:W287"/>
    <mergeCell ref="X283:X287"/>
    <mergeCell ref="Y283:Y287"/>
    <mergeCell ref="H283:H287"/>
    <mergeCell ref="I283:I287"/>
    <mergeCell ref="J283:J287"/>
    <mergeCell ref="Q283:Q287"/>
    <mergeCell ref="R283:R287"/>
    <mergeCell ref="S283:S287"/>
    <mergeCell ref="Z265:Z269"/>
    <mergeCell ref="AA265:AA269"/>
    <mergeCell ref="AB265:AB269"/>
    <mergeCell ref="AC265:AC269"/>
    <mergeCell ref="A271:B276"/>
    <mergeCell ref="C271:C275"/>
    <mergeCell ref="D271:D275"/>
    <mergeCell ref="E271:E275"/>
    <mergeCell ref="F271:F275"/>
    <mergeCell ref="G271:G275"/>
    <mergeCell ref="T265:T269"/>
    <mergeCell ref="U265:U269"/>
    <mergeCell ref="V265:V269"/>
    <mergeCell ref="W265:W269"/>
    <mergeCell ref="X265:X269"/>
    <mergeCell ref="Y265:Y269"/>
    <mergeCell ref="H265:H269"/>
    <mergeCell ref="I265:I269"/>
    <mergeCell ref="J265:J269"/>
    <mergeCell ref="Q265:Q269"/>
    <mergeCell ref="R265:R269"/>
    <mergeCell ref="S265:S269"/>
    <mergeCell ref="Z271:Z275"/>
    <mergeCell ref="AA271:AA275"/>
    <mergeCell ref="AB271:AB275"/>
    <mergeCell ref="AC271:AC275"/>
    <mergeCell ref="A265:B270"/>
    <mergeCell ref="C265:C269"/>
    <mergeCell ref="D265:D269"/>
    <mergeCell ref="E265:E269"/>
    <mergeCell ref="F265:F269"/>
    <mergeCell ref="G265:G269"/>
    <mergeCell ref="Z252:Z256"/>
    <mergeCell ref="AA252:AA256"/>
    <mergeCell ref="AB252:AB256"/>
    <mergeCell ref="AC252:AC256"/>
    <mergeCell ref="A258:B264"/>
    <mergeCell ref="C258:C263"/>
    <mergeCell ref="D258:D263"/>
    <mergeCell ref="E258:E263"/>
    <mergeCell ref="F258:F263"/>
    <mergeCell ref="G258:G263"/>
    <mergeCell ref="T252:T256"/>
    <mergeCell ref="U252:U256"/>
    <mergeCell ref="V252:V256"/>
    <mergeCell ref="W252:W256"/>
    <mergeCell ref="X252:X256"/>
    <mergeCell ref="Y252:Y256"/>
    <mergeCell ref="H252:H256"/>
    <mergeCell ref="I252:I256"/>
    <mergeCell ref="J252:J256"/>
    <mergeCell ref="Q252:Q256"/>
    <mergeCell ref="R252:R256"/>
    <mergeCell ref="S252:S256"/>
    <mergeCell ref="Z258:Z263"/>
    <mergeCell ref="AA258:AA263"/>
    <mergeCell ref="AB258:AB263"/>
    <mergeCell ref="AC258:AC263"/>
    <mergeCell ref="A252:B257"/>
    <mergeCell ref="C252:C256"/>
    <mergeCell ref="D252:D256"/>
    <mergeCell ref="E252:E256"/>
    <mergeCell ref="F252:F256"/>
    <mergeCell ref="G252:G256"/>
    <mergeCell ref="T246:T250"/>
    <mergeCell ref="U246:U250"/>
    <mergeCell ref="V246:V250"/>
    <mergeCell ref="W246:W250"/>
    <mergeCell ref="X246:X250"/>
    <mergeCell ref="Y246:Y250"/>
    <mergeCell ref="H246:H250"/>
    <mergeCell ref="I246:I250"/>
    <mergeCell ref="J246:J250"/>
    <mergeCell ref="Q246:Q250"/>
    <mergeCell ref="R246:R250"/>
    <mergeCell ref="S246:S250"/>
    <mergeCell ref="T258:T263"/>
    <mergeCell ref="U258:U263"/>
    <mergeCell ref="V258:V263"/>
    <mergeCell ref="W258:W263"/>
    <mergeCell ref="X258:X263"/>
    <mergeCell ref="Y258:Y263"/>
    <mergeCell ref="H258:H263"/>
    <mergeCell ref="I258:I263"/>
    <mergeCell ref="J258:J263"/>
    <mergeCell ref="Q258:Q263"/>
    <mergeCell ref="R258:R263"/>
    <mergeCell ref="S258:S263"/>
    <mergeCell ref="Z240:Z244"/>
    <mergeCell ref="AA240:AA244"/>
    <mergeCell ref="AB240:AB244"/>
    <mergeCell ref="AC240:AC244"/>
    <mergeCell ref="A246:B251"/>
    <mergeCell ref="C246:C250"/>
    <mergeCell ref="D246:D250"/>
    <mergeCell ref="E246:E250"/>
    <mergeCell ref="F246:F250"/>
    <mergeCell ref="G246:G250"/>
    <mergeCell ref="T240:T244"/>
    <mergeCell ref="U240:U244"/>
    <mergeCell ref="V240:V244"/>
    <mergeCell ref="W240:W244"/>
    <mergeCell ref="X240:X244"/>
    <mergeCell ref="Y240:Y244"/>
    <mergeCell ref="H240:H244"/>
    <mergeCell ref="I240:I244"/>
    <mergeCell ref="J240:J244"/>
    <mergeCell ref="Q240:Q244"/>
    <mergeCell ref="R240:R244"/>
    <mergeCell ref="S240:S244"/>
    <mergeCell ref="Z246:Z250"/>
    <mergeCell ref="AA246:AA250"/>
    <mergeCell ref="AB246:AB250"/>
    <mergeCell ref="AC246:AC250"/>
    <mergeCell ref="A240:B245"/>
    <mergeCell ref="C240:C244"/>
    <mergeCell ref="D240:D244"/>
    <mergeCell ref="E240:E244"/>
    <mergeCell ref="F240:F244"/>
    <mergeCell ref="G240:G244"/>
    <mergeCell ref="Z232:Z238"/>
    <mergeCell ref="AA232:AA238"/>
    <mergeCell ref="AB232:AB238"/>
    <mergeCell ref="AC232:AC238"/>
    <mergeCell ref="T232:T238"/>
    <mergeCell ref="U232:U238"/>
    <mergeCell ref="V232:V238"/>
    <mergeCell ref="W232:W238"/>
    <mergeCell ref="X232:X238"/>
    <mergeCell ref="Y232:Y238"/>
    <mergeCell ref="H232:H238"/>
    <mergeCell ref="I232:I238"/>
    <mergeCell ref="J232:J238"/>
    <mergeCell ref="Q232:Q238"/>
    <mergeCell ref="R232:R238"/>
    <mergeCell ref="S232:S238"/>
    <mergeCell ref="A232:B239"/>
    <mergeCell ref="C232:C238"/>
    <mergeCell ref="D232:D238"/>
    <mergeCell ref="E232:E238"/>
    <mergeCell ref="F232:F238"/>
    <mergeCell ref="G232:G238"/>
    <mergeCell ref="AB225:AB229"/>
    <mergeCell ref="AC225:AC229"/>
    <mergeCell ref="A219:B224"/>
    <mergeCell ref="C219:C223"/>
    <mergeCell ref="D219:D223"/>
    <mergeCell ref="E219:E223"/>
    <mergeCell ref="F219:F223"/>
    <mergeCell ref="A231:B231"/>
    <mergeCell ref="S225:S229"/>
    <mergeCell ref="T225:T229"/>
    <mergeCell ref="U225:U229"/>
    <mergeCell ref="V225:V229"/>
    <mergeCell ref="W225:W229"/>
    <mergeCell ref="X225:X229"/>
    <mergeCell ref="G225:G229"/>
    <mergeCell ref="H225:H229"/>
    <mergeCell ref="I225:I229"/>
    <mergeCell ref="J225:J229"/>
    <mergeCell ref="Q225:Q229"/>
    <mergeCell ref="R225:R229"/>
    <mergeCell ref="AB207:AB211"/>
    <mergeCell ref="AC207:AC211"/>
    <mergeCell ref="Y213:Y217"/>
    <mergeCell ref="Z213:Z217"/>
    <mergeCell ref="AA213:AA217"/>
    <mergeCell ref="AB213:AB217"/>
    <mergeCell ref="AC213:AC217"/>
    <mergeCell ref="Y219:Y223"/>
    <mergeCell ref="Z219:Z223"/>
    <mergeCell ref="AA219:AA223"/>
    <mergeCell ref="AB219:AB223"/>
    <mergeCell ref="AC219:AC223"/>
    <mergeCell ref="A225:B230"/>
    <mergeCell ref="C225:C229"/>
    <mergeCell ref="D225:D229"/>
    <mergeCell ref="E225:E229"/>
    <mergeCell ref="F225:F229"/>
    <mergeCell ref="S219:S223"/>
    <mergeCell ref="T219:T223"/>
    <mergeCell ref="U219:U223"/>
    <mergeCell ref="V219:V223"/>
    <mergeCell ref="W219:W223"/>
    <mergeCell ref="X219:X223"/>
    <mergeCell ref="G219:G223"/>
    <mergeCell ref="H219:H223"/>
    <mergeCell ref="I219:I223"/>
    <mergeCell ref="J219:J223"/>
    <mergeCell ref="Q219:Q223"/>
    <mergeCell ref="R219:R223"/>
    <mergeCell ref="Y225:Y229"/>
    <mergeCell ref="Z225:Z229"/>
    <mergeCell ref="AA225:AA229"/>
    <mergeCell ref="E207:E211"/>
    <mergeCell ref="F207:F211"/>
    <mergeCell ref="S213:S217"/>
    <mergeCell ref="T213:T217"/>
    <mergeCell ref="U213:U217"/>
    <mergeCell ref="V213:V217"/>
    <mergeCell ref="W213:W217"/>
    <mergeCell ref="X213:X217"/>
    <mergeCell ref="G213:G217"/>
    <mergeCell ref="H213:H217"/>
    <mergeCell ref="I213:I217"/>
    <mergeCell ref="J213:J217"/>
    <mergeCell ref="Q213:Q217"/>
    <mergeCell ref="R213:R217"/>
    <mergeCell ref="Y207:Y211"/>
    <mergeCell ref="Z207:Z211"/>
    <mergeCell ref="AA207:AA211"/>
    <mergeCell ref="Q201:Q205"/>
    <mergeCell ref="R201:R205"/>
    <mergeCell ref="Y195:Y199"/>
    <mergeCell ref="Z195:Z199"/>
    <mergeCell ref="AA195:AA199"/>
    <mergeCell ref="AB195:AB199"/>
    <mergeCell ref="AC195:AC199"/>
    <mergeCell ref="Y201:Y205"/>
    <mergeCell ref="Z201:Z205"/>
    <mergeCell ref="AA201:AA205"/>
    <mergeCell ref="AB201:AB205"/>
    <mergeCell ref="AC201:AC205"/>
    <mergeCell ref="A213:B218"/>
    <mergeCell ref="C213:C217"/>
    <mergeCell ref="D213:D217"/>
    <mergeCell ref="E213:E217"/>
    <mergeCell ref="F213:F217"/>
    <mergeCell ref="S207:S211"/>
    <mergeCell ref="T207:T211"/>
    <mergeCell ref="U207:U211"/>
    <mergeCell ref="V207:V211"/>
    <mergeCell ref="W207:W211"/>
    <mergeCell ref="X207:X211"/>
    <mergeCell ref="G207:G211"/>
    <mergeCell ref="H207:H211"/>
    <mergeCell ref="I207:I211"/>
    <mergeCell ref="J207:J211"/>
    <mergeCell ref="Q207:Q211"/>
    <mergeCell ref="R207:R211"/>
    <mergeCell ref="A207:B212"/>
    <mergeCell ref="C207:C211"/>
    <mergeCell ref="D207:D211"/>
    <mergeCell ref="A201:B206"/>
    <mergeCell ref="C201:C205"/>
    <mergeCell ref="D201:D205"/>
    <mergeCell ref="E201:E205"/>
    <mergeCell ref="F201:F205"/>
    <mergeCell ref="S195:S199"/>
    <mergeCell ref="T195:T199"/>
    <mergeCell ref="U195:U199"/>
    <mergeCell ref="V195:V199"/>
    <mergeCell ref="W195:W199"/>
    <mergeCell ref="X195:X199"/>
    <mergeCell ref="G195:G199"/>
    <mergeCell ref="H195:H199"/>
    <mergeCell ref="I195:I199"/>
    <mergeCell ref="J195:J199"/>
    <mergeCell ref="Q195:Q199"/>
    <mergeCell ref="R195:R199"/>
    <mergeCell ref="A195:B200"/>
    <mergeCell ref="C195:C199"/>
    <mergeCell ref="D195:D199"/>
    <mergeCell ref="E195:E199"/>
    <mergeCell ref="F195:F199"/>
    <mergeCell ref="S201:S205"/>
    <mergeCell ref="T201:T205"/>
    <mergeCell ref="U201:U205"/>
    <mergeCell ref="V201:V205"/>
    <mergeCell ref="W201:W205"/>
    <mergeCell ref="X201:X205"/>
    <mergeCell ref="G201:G205"/>
    <mergeCell ref="H201:H205"/>
    <mergeCell ref="I201:I205"/>
    <mergeCell ref="J201:J205"/>
    <mergeCell ref="H189:H193"/>
    <mergeCell ref="I189:I193"/>
    <mergeCell ref="J189:J193"/>
    <mergeCell ref="Q189:Q193"/>
    <mergeCell ref="R189:R193"/>
    <mergeCell ref="Z182:Z186"/>
    <mergeCell ref="AA182:AA186"/>
    <mergeCell ref="AB182:AB186"/>
    <mergeCell ref="AC182:AC186"/>
    <mergeCell ref="A188:B188"/>
    <mergeCell ref="A189:B194"/>
    <mergeCell ref="C189:C193"/>
    <mergeCell ref="D189:D193"/>
    <mergeCell ref="E189:E193"/>
    <mergeCell ref="F189:F193"/>
    <mergeCell ref="T182:T186"/>
    <mergeCell ref="U182:U186"/>
    <mergeCell ref="V182:V186"/>
    <mergeCell ref="W182:W186"/>
    <mergeCell ref="X182:X186"/>
    <mergeCell ref="Y182:Y186"/>
    <mergeCell ref="H182:H186"/>
    <mergeCell ref="I182:I186"/>
    <mergeCell ref="J182:J186"/>
    <mergeCell ref="Q182:Q186"/>
    <mergeCell ref="R182:R186"/>
    <mergeCell ref="S182:S186"/>
    <mergeCell ref="Y189:Y193"/>
    <mergeCell ref="Z189:Z193"/>
    <mergeCell ref="AA189:AA193"/>
    <mergeCell ref="AB189:AB193"/>
    <mergeCell ref="AC189:AC193"/>
    <mergeCell ref="A182:B187"/>
    <mergeCell ref="C182:C186"/>
    <mergeCell ref="D182:D186"/>
    <mergeCell ref="E182:E186"/>
    <mergeCell ref="F182:F186"/>
    <mergeCell ref="G182:G186"/>
    <mergeCell ref="T176:T180"/>
    <mergeCell ref="U176:U180"/>
    <mergeCell ref="V176:V180"/>
    <mergeCell ref="W176:W180"/>
    <mergeCell ref="X176:X180"/>
    <mergeCell ref="Y176:Y180"/>
    <mergeCell ref="H176:H180"/>
    <mergeCell ref="I176:I180"/>
    <mergeCell ref="J176:J180"/>
    <mergeCell ref="Q176:Q180"/>
    <mergeCell ref="R176:R180"/>
    <mergeCell ref="S176:S180"/>
    <mergeCell ref="S189:S193"/>
    <mergeCell ref="T189:T193"/>
    <mergeCell ref="U189:U193"/>
    <mergeCell ref="V189:V193"/>
    <mergeCell ref="W189:W193"/>
    <mergeCell ref="X189:X193"/>
    <mergeCell ref="G189:G193"/>
    <mergeCell ref="Z170:Z174"/>
    <mergeCell ref="AA170:AA174"/>
    <mergeCell ref="AB170:AB174"/>
    <mergeCell ref="AC170:AC174"/>
    <mergeCell ref="A176:B181"/>
    <mergeCell ref="C176:C180"/>
    <mergeCell ref="D176:D180"/>
    <mergeCell ref="E176:E180"/>
    <mergeCell ref="F176:F180"/>
    <mergeCell ref="G176:G180"/>
    <mergeCell ref="T170:T174"/>
    <mergeCell ref="U170:U174"/>
    <mergeCell ref="V170:V174"/>
    <mergeCell ref="W170:W174"/>
    <mergeCell ref="X170:X174"/>
    <mergeCell ref="Y170:Y174"/>
    <mergeCell ref="H170:H174"/>
    <mergeCell ref="I170:I174"/>
    <mergeCell ref="J170:J174"/>
    <mergeCell ref="Q170:Q174"/>
    <mergeCell ref="R170:R174"/>
    <mergeCell ref="S170:S174"/>
    <mergeCell ref="Z176:Z180"/>
    <mergeCell ref="AA176:AA180"/>
    <mergeCell ref="AB176:AB180"/>
    <mergeCell ref="AC176:AC180"/>
    <mergeCell ref="A170:B175"/>
    <mergeCell ref="C170:C174"/>
    <mergeCell ref="D170:D174"/>
    <mergeCell ref="E170:E174"/>
    <mergeCell ref="F170:F174"/>
    <mergeCell ref="G170:G174"/>
    <mergeCell ref="J164:J168"/>
    <mergeCell ref="Q164:Q168"/>
    <mergeCell ref="R164:R168"/>
    <mergeCell ref="S164:S168"/>
    <mergeCell ref="Z158:Z162"/>
    <mergeCell ref="AA158:AA162"/>
    <mergeCell ref="AB158:AB162"/>
    <mergeCell ref="AC158:AC162"/>
    <mergeCell ref="A164:B169"/>
    <mergeCell ref="C164:C168"/>
    <mergeCell ref="D164:D168"/>
    <mergeCell ref="E164:E168"/>
    <mergeCell ref="F164:F168"/>
    <mergeCell ref="G164:G168"/>
    <mergeCell ref="T158:T162"/>
    <mergeCell ref="U158:U162"/>
    <mergeCell ref="V158:V162"/>
    <mergeCell ref="W158:W162"/>
    <mergeCell ref="X158:X162"/>
    <mergeCell ref="Y158:Y162"/>
    <mergeCell ref="H158:H162"/>
    <mergeCell ref="I158:I162"/>
    <mergeCell ref="J158:J162"/>
    <mergeCell ref="Q158:Q162"/>
    <mergeCell ref="R158:R162"/>
    <mergeCell ref="S158:S162"/>
    <mergeCell ref="Z164:Z168"/>
    <mergeCell ref="AA164:AA168"/>
    <mergeCell ref="AB164:AB168"/>
    <mergeCell ref="AC164:AC168"/>
    <mergeCell ref="A158:B163"/>
    <mergeCell ref="C158:C162"/>
    <mergeCell ref="D158:D162"/>
    <mergeCell ref="E158:E162"/>
    <mergeCell ref="F158:F162"/>
    <mergeCell ref="G158:G162"/>
    <mergeCell ref="T152:T156"/>
    <mergeCell ref="U152:U156"/>
    <mergeCell ref="V152:V156"/>
    <mergeCell ref="W152:W156"/>
    <mergeCell ref="X152:X156"/>
    <mergeCell ref="Y152:Y156"/>
    <mergeCell ref="H152:H156"/>
    <mergeCell ref="I152:I156"/>
    <mergeCell ref="J152:J156"/>
    <mergeCell ref="Q152:Q156"/>
    <mergeCell ref="R152:R156"/>
    <mergeCell ref="S152:S156"/>
    <mergeCell ref="T164:T168"/>
    <mergeCell ref="U164:U168"/>
    <mergeCell ref="V164:V168"/>
    <mergeCell ref="W164:W168"/>
    <mergeCell ref="X164:X168"/>
    <mergeCell ref="Y164:Y168"/>
    <mergeCell ref="H164:H168"/>
    <mergeCell ref="I164:I168"/>
    <mergeCell ref="Z146:Z150"/>
    <mergeCell ref="AA146:AA150"/>
    <mergeCell ref="AB146:AB150"/>
    <mergeCell ref="AC146:AC150"/>
    <mergeCell ref="A152:B157"/>
    <mergeCell ref="C152:C156"/>
    <mergeCell ref="D152:D156"/>
    <mergeCell ref="E152:E156"/>
    <mergeCell ref="F152:F156"/>
    <mergeCell ref="G152:G156"/>
    <mergeCell ref="T146:T150"/>
    <mergeCell ref="U146:U150"/>
    <mergeCell ref="V146:V150"/>
    <mergeCell ref="W146:W150"/>
    <mergeCell ref="X146:X150"/>
    <mergeCell ref="Y146:Y150"/>
    <mergeCell ref="H146:H150"/>
    <mergeCell ref="I146:I150"/>
    <mergeCell ref="J146:J150"/>
    <mergeCell ref="Q146:Q150"/>
    <mergeCell ref="R146:R150"/>
    <mergeCell ref="S146:S150"/>
    <mergeCell ref="Z152:Z156"/>
    <mergeCell ref="AA152:AA156"/>
    <mergeCell ref="AB152:AB156"/>
    <mergeCell ref="AC152:AC156"/>
    <mergeCell ref="A146:B151"/>
    <mergeCell ref="C146:C150"/>
    <mergeCell ref="D146:D150"/>
    <mergeCell ref="E146:E150"/>
    <mergeCell ref="F146:F150"/>
    <mergeCell ref="G146:G150"/>
    <mergeCell ref="Z134:Z138"/>
    <mergeCell ref="AA134:AA138"/>
    <mergeCell ref="AB134:AB138"/>
    <mergeCell ref="AC134:AC138"/>
    <mergeCell ref="A140:B145"/>
    <mergeCell ref="C140:C144"/>
    <mergeCell ref="D140:D144"/>
    <mergeCell ref="E140:E144"/>
    <mergeCell ref="F140:F144"/>
    <mergeCell ref="G140:G144"/>
    <mergeCell ref="T134:T138"/>
    <mergeCell ref="U134:U138"/>
    <mergeCell ref="V134:V138"/>
    <mergeCell ref="W134:W138"/>
    <mergeCell ref="X134:X138"/>
    <mergeCell ref="Y134:Y138"/>
    <mergeCell ref="H134:H138"/>
    <mergeCell ref="I134:I138"/>
    <mergeCell ref="J134:J138"/>
    <mergeCell ref="Q134:Q138"/>
    <mergeCell ref="R134:R138"/>
    <mergeCell ref="S134:S138"/>
    <mergeCell ref="Z140:Z144"/>
    <mergeCell ref="AA140:AA144"/>
    <mergeCell ref="AB140:AB144"/>
    <mergeCell ref="AC140:AC144"/>
    <mergeCell ref="A134:B139"/>
    <mergeCell ref="C134:C138"/>
    <mergeCell ref="D134:D138"/>
    <mergeCell ref="E134:E138"/>
    <mergeCell ref="F134:F138"/>
    <mergeCell ref="G134:G138"/>
    <mergeCell ref="T128:T132"/>
    <mergeCell ref="U128:U132"/>
    <mergeCell ref="V128:V132"/>
    <mergeCell ref="W128:W132"/>
    <mergeCell ref="X128:X132"/>
    <mergeCell ref="Y128:Y132"/>
    <mergeCell ref="H128:H132"/>
    <mergeCell ref="I128:I132"/>
    <mergeCell ref="J128:J132"/>
    <mergeCell ref="Q128:Q132"/>
    <mergeCell ref="R128:R132"/>
    <mergeCell ref="S128:S132"/>
    <mergeCell ref="T140:T144"/>
    <mergeCell ref="U140:U144"/>
    <mergeCell ref="V140:V144"/>
    <mergeCell ref="W140:W144"/>
    <mergeCell ref="X140:X144"/>
    <mergeCell ref="Y140:Y144"/>
    <mergeCell ref="H140:H144"/>
    <mergeCell ref="I140:I144"/>
    <mergeCell ref="J140:J144"/>
    <mergeCell ref="Q140:Q144"/>
    <mergeCell ref="R140:R144"/>
    <mergeCell ref="S140:S144"/>
    <mergeCell ref="Z122:Z126"/>
    <mergeCell ref="AA122:AA126"/>
    <mergeCell ref="AB122:AB126"/>
    <mergeCell ref="AC122:AC126"/>
    <mergeCell ref="A128:B133"/>
    <mergeCell ref="C128:C132"/>
    <mergeCell ref="D128:D132"/>
    <mergeCell ref="E128:E132"/>
    <mergeCell ref="F128:F132"/>
    <mergeCell ref="G128:G132"/>
    <mergeCell ref="T122:T126"/>
    <mergeCell ref="U122:U126"/>
    <mergeCell ref="V122:V126"/>
    <mergeCell ref="W122:W126"/>
    <mergeCell ref="X122:X126"/>
    <mergeCell ref="Y122:Y126"/>
    <mergeCell ref="H122:H126"/>
    <mergeCell ref="I122:I126"/>
    <mergeCell ref="J122:J126"/>
    <mergeCell ref="Q122:Q126"/>
    <mergeCell ref="R122:R126"/>
    <mergeCell ref="S122:S126"/>
    <mergeCell ref="Z128:Z132"/>
    <mergeCell ref="AA128:AA132"/>
    <mergeCell ref="AB128:AB132"/>
    <mergeCell ref="AC128:AC132"/>
    <mergeCell ref="A122:B127"/>
    <mergeCell ref="C122:C126"/>
    <mergeCell ref="D122:D126"/>
    <mergeCell ref="E122:E126"/>
    <mergeCell ref="F122:F126"/>
    <mergeCell ref="G122:G126"/>
    <mergeCell ref="Z110:Z114"/>
    <mergeCell ref="AA110:AA114"/>
    <mergeCell ref="AB110:AB114"/>
    <mergeCell ref="AC110:AC114"/>
    <mergeCell ref="A116:B121"/>
    <mergeCell ref="C116:C120"/>
    <mergeCell ref="D116:D120"/>
    <mergeCell ref="E116:E120"/>
    <mergeCell ref="F116:F120"/>
    <mergeCell ref="G116:G120"/>
    <mergeCell ref="T110:T114"/>
    <mergeCell ref="U110:U114"/>
    <mergeCell ref="V110:V114"/>
    <mergeCell ref="W110:W114"/>
    <mergeCell ref="X110:X114"/>
    <mergeCell ref="Y110:Y114"/>
    <mergeCell ref="H110:H114"/>
    <mergeCell ref="I110:I114"/>
    <mergeCell ref="J110:J114"/>
    <mergeCell ref="Q110:Q114"/>
    <mergeCell ref="R110:R114"/>
    <mergeCell ref="S110:S114"/>
    <mergeCell ref="Z116:Z120"/>
    <mergeCell ref="AA116:AA120"/>
    <mergeCell ref="AB116:AB120"/>
    <mergeCell ref="AC116:AC120"/>
    <mergeCell ref="A110:B115"/>
    <mergeCell ref="C110:C114"/>
    <mergeCell ref="D110:D114"/>
    <mergeCell ref="E110:E114"/>
    <mergeCell ref="F110:F114"/>
    <mergeCell ref="G110:G114"/>
    <mergeCell ref="T104:T108"/>
    <mergeCell ref="U104:U108"/>
    <mergeCell ref="V104:V108"/>
    <mergeCell ref="W104:W108"/>
    <mergeCell ref="X104:X108"/>
    <mergeCell ref="Y104:Y108"/>
    <mergeCell ref="H104:H108"/>
    <mergeCell ref="I104:I108"/>
    <mergeCell ref="J104:J108"/>
    <mergeCell ref="Q104:Q108"/>
    <mergeCell ref="R104:R108"/>
    <mergeCell ref="S104:S108"/>
    <mergeCell ref="T116:T120"/>
    <mergeCell ref="U116:U120"/>
    <mergeCell ref="V116:V120"/>
    <mergeCell ref="W116:W120"/>
    <mergeCell ref="X116:X120"/>
    <mergeCell ref="Y116:Y120"/>
    <mergeCell ref="H116:H120"/>
    <mergeCell ref="I116:I120"/>
    <mergeCell ref="J116:J120"/>
    <mergeCell ref="Q116:Q120"/>
    <mergeCell ref="R116:R120"/>
    <mergeCell ref="S116:S120"/>
    <mergeCell ref="Z98:Z102"/>
    <mergeCell ref="AA98:AA102"/>
    <mergeCell ref="AB98:AB102"/>
    <mergeCell ref="AC98:AC102"/>
    <mergeCell ref="A104:B109"/>
    <mergeCell ref="C104:C108"/>
    <mergeCell ref="D104:D108"/>
    <mergeCell ref="E104:E108"/>
    <mergeCell ref="F104:F108"/>
    <mergeCell ref="G104:G108"/>
    <mergeCell ref="T98:T102"/>
    <mergeCell ref="U98:U102"/>
    <mergeCell ref="V98:V102"/>
    <mergeCell ref="W98:W102"/>
    <mergeCell ref="X98:X102"/>
    <mergeCell ref="Y98:Y102"/>
    <mergeCell ref="H98:H102"/>
    <mergeCell ref="I98:I102"/>
    <mergeCell ref="J98:J102"/>
    <mergeCell ref="Q98:Q102"/>
    <mergeCell ref="R98:R102"/>
    <mergeCell ref="S98:S102"/>
    <mergeCell ref="Z104:Z108"/>
    <mergeCell ref="AA104:AA108"/>
    <mergeCell ref="AB104:AB108"/>
    <mergeCell ref="AC104:AC108"/>
    <mergeCell ref="A98:B103"/>
    <mergeCell ref="C98:C102"/>
    <mergeCell ref="D98:D102"/>
    <mergeCell ref="E98:E102"/>
    <mergeCell ref="F98:F102"/>
    <mergeCell ref="G98:G102"/>
    <mergeCell ref="Z86:Z90"/>
    <mergeCell ref="AA86:AA90"/>
    <mergeCell ref="AB86:AB90"/>
    <mergeCell ref="AC86:AC90"/>
    <mergeCell ref="A92:B97"/>
    <mergeCell ref="C92:C96"/>
    <mergeCell ref="D92:D96"/>
    <mergeCell ref="E92:E96"/>
    <mergeCell ref="F92:F96"/>
    <mergeCell ref="G92:G96"/>
    <mergeCell ref="T86:T90"/>
    <mergeCell ref="U86:U90"/>
    <mergeCell ref="V86:V90"/>
    <mergeCell ref="W86:W90"/>
    <mergeCell ref="X86:X90"/>
    <mergeCell ref="Y86:Y90"/>
    <mergeCell ref="H86:H90"/>
    <mergeCell ref="I86:I90"/>
    <mergeCell ref="J86:J90"/>
    <mergeCell ref="Q86:Q90"/>
    <mergeCell ref="R86:R90"/>
    <mergeCell ref="S86:S90"/>
    <mergeCell ref="Z92:Z96"/>
    <mergeCell ref="AA92:AA96"/>
    <mergeCell ref="AB92:AB96"/>
    <mergeCell ref="AC92:AC96"/>
    <mergeCell ref="A86:B91"/>
    <mergeCell ref="C86:C90"/>
    <mergeCell ref="D86:D90"/>
    <mergeCell ref="E86:E90"/>
    <mergeCell ref="F86:F90"/>
    <mergeCell ref="G86:G90"/>
    <mergeCell ref="T80:T84"/>
    <mergeCell ref="U80:U84"/>
    <mergeCell ref="V80:V84"/>
    <mergeCell ref="W80:W84"/>
    <mergeCell ref="X80:X84"/>
    <mergeCell ref="Y80:Y84"/>
    <mergeCell ref="H80:H84"/>
    <mergeCell ref="I80:I84"/>
    <mergeCell ref="J80:J84"/>
    <mergeCell ref="Q80:Q84"/>
    <mergeCell ref="R80:R84"/>
    <mergeCell ref="S80:S84"/>
    <mergeCell ref="T92:T96"/>
    <mergeCell ref="U92:U96"/>
    <mergeCell ref="V92:V96"/>
    <mergeCell ref="W92:W96"/>
    <mergeCell ref="X92:X96"/>
    <mergeCell ref="Y92:Y96"/>
    <mergeCell ref="H92:H96"/>
    <mergeCell ref="I92:I96"/>
    <mergeCell ref="J92:J96"/>
    <mergeCell ref="Q92:Q96"/>
    <mergeCell ref="R92:R96"/>
    <mergeCell ref="S92:S96"/>
    <mergeCell ref="Z74:Z78"/>
    <mergeCell ref="AA74:AA78"/>
    <mergeCell ref="AB74:AB78"/>
    <mergeCell ref="AC74:AC78"/>
    <mergeCell ref="A80:B85"/>
    <mergeCell ref="C80:C84"/>
    <mergeCell ref="D80:D84"/>
    <mergeCell ref="E80:E84"/>
    <mergeCell ref="F80:F84"/>
    <mergeCell ref="G80:G84"/>
    <mergeCell ref="T74:T78"/>
    <mergeCell ref="U74:U78"/>
    <mergeCell ref="V74:V78"/>
    <mergeCell ref="W74:W78"/>
    <mergeCell ref="X74:X78"/>
    <mergeCell ref="Y74:Y78"/>
    <mergeCell ref="H74:H78"/>
    <mergeCell ref="I74:I78"/>
    <mergeCell ref="J74:J78"/>
    <mergeCell ref="Q74:Q78"/>
    <mergeCell ref="R74:R78"/>
    <mergeCell ref="S74:S78"/>
    <mergeCell ref="Z80:Z84"/>
    <mergeCell ref="AA80:AA84"/>
    <mergeCell ref="AB80:AB84"/>
    <mergeCell ref="AC80:AC84"/>
    <mergeCell ref="A74:B79"/>
    <mergeCell ref="C74:C78"/>
    <mergeCell ref="D74:D78"/>
    <mergeCell ref="E74:E78"/>
    <mergeCell ref="F74:F78"/>
    <mergeCell ref="G74:G78"/>
    <mergeCell ref="Z62:Z66"/>
    <mergeCell ref="AA62:AA66"/>
    <mergeCell ref="AB62:AB66"/>
    <mergeCell ref="AC62:AC66"/>
    <mergeCell ref="A68:B73"/>
    <mergeCell ref="C68:C72"/>
    <mergeCell ref="D68:D72"/>
    <mergeCell ref="E68:E72"/>
    <mergeCell ref="F68:F72"/>
    <mergeCell ref="G68:G72"/>
    <mergeCell ref="T62:T66"/>
    <mergeCell ref="U62:U66"/>
    <mergeCell ref="V62:V66"/>
    <mergeCell ref="W62:W66"/>
    <mergeCell ref="X62:X66"/>
    <mergeCell ref="Y62:Y66"/>
    <mergeCell ref="H62:H66"/>
    <mergeCell ref="I62:I66"/>
    <mergeCell ref="J62:J66"/>
    <mergeCell ref="Q62:Q66"/>
    <mergeCell ref="R62:R66"/>
    <mergeCell ref="S62:S66"/>
    <mergeCell ref="Z68:Z72"/>
    <mergeCell ref="AA68:AA72"/>
    <mergeCell ref="AB68:AB72"/>
    <mergeCell ref="AC68:AC72"/>
    <mergeCell ref="A62:B67"/>
    <mergeCell ref="C62:C66"/>
    <mergeCell ref="D62:D66"/>
    <mergeCell ref="E62:E66"/>
    <mergeCell ref="F62:F66"/>
    <mergeCell ref="G62:G66"/>
    <mergeCell ref="T56:T60"/>
    <mergeCell ref="U56:U60"/>
    <mergeCell ref="V56:V60"/>
    <mergeCell ref="W56:W60"/>
    <mergeCell ref="X56:X60"/>
    <mergeCell ref="Y56:Y60"/>
    <mergeCell ref="H56:H60"/>
    <mergeCell ref="I56:I60"/>
    <mergeCell ref="J56:J60"/>
    <mergeCell ref="Q56:Q60"/>
    <mergeCell ref="R56:R60"/>
    <mergeCell ref="S56:S60"/>
    <mergeCell ref="T68:T72"/>
    <mergeCell ref="U68:U72"/>
    <mergeCell ref="V68:V72"/>
    <mergeCell ref="W68:W72"/>
    <mergeCell ref="X68:X72"/>
    <mergeCell ref="Y68:Y72"/>
    <mergeCell ref="H68:H72"/>
    <mergeCell ref="I68:I72"/>
    <mergeCell ref="J68:J72"/>
    <mergeCell ref="Q68:Q72"/>
    <mergeCell ref="R68:R72"/>
    <mergeCell ref="S68:S72"/>
    <mergeCell ref="Z50:Z54"/>
    <mergeCell ref="AA50:AA54"/>
    <mergeCell ref="AB50:AB54"/>
    <mergeCell ref="AC50:AC54"/>
    <mergeCell ref="A56:B61"/>
    <mergeCell ref="C56:C60"/>
    <mergeCell ref="D56:D60"/>
    <mergeCell ref="E56:E60"/>
    <mergeCell ref="F56:F60"/>
    <mergeCell ref="G56:G60"/>
    <mergeCell ref="T50:T54"/>
    <mergeCell ref="U50:U54"/>
    <mergeCell ref="V50:V54"/>
    <mergeCell ref="W50:W54"/>
    <mergeCell ref="X50:X54"/>
    <mergeCell ref="Y50:Y54"/>
    <mergeCell ref="H50:H54"/>
    <mergeCell ref="I50:I54"/>
    <mergeCell ref="J50:J54"/>
    <mergeCell ref="Q50:Q54"/>
    <mergeCell ref="R50:R54"/>
    <mergeCell ref="S50:S54"/>
    <mergeCell ref="Z56:Z60"/>
    <mergeCell ref="AA56:AA60"/>
    <mergeCell ref="AB56:AB60"/>
    <mergeCell ref="AC56:AC60"/>
    <mergeCell ref="A50:B55"/>
    <mergeCell ref="C50:C54"/>
    <mergeCell ref="D50:D54"/>
    <mergeCell ref="E50:E54"/>
    <mergeCell ref="F50:F54"/>
    <mergeCell ref="G50:G54"/>
    <mergeCell ref="V44:V48"/>
    <mergeCell ref="W44:W48"/>
    <mergeCell ref="X44:X48"/>
    <mergeCell ref="Y44:Y48"/>
    <mergeCell ref="H44:H48"/>
    <mergeCell ref="I44:I48"/>
    <mergeCell ref="J44:J48"/>
    <mergeCell ref="Q44:Q48"/>
    <mergeCell ref="R44:R48"/>
    <mergeCell ref="S44:S48"/>
    <mergeCell ref="Z38:Z42"/>
    <mergeCell ref="AA38:AA42"/>
    <mergeCell ref="AB38:AB42"/>
    <mergeCell ref="AC38:AC42"/>
    <mergeCell ref="A44:B49"/>
    <mergeCell ref="C44:C48"/>
    <mergeCell ref="D44:D48"/>
    <mergeCell ref="E44:E48"/>
    <mergeCell ref="F44:F48"/>
    <mergeCell ref="G44:G48"/>
    <mergeCell ref="T38:T42"/>
    <mergeCell ref="U38:U42"/>
    <mergeCell ref="V38:V42"/>
    <mergeCell ref="W38:W42"/>
    <mergeCell ref="X38:X42"/>
    <mergeCell ref="Y38:Y42"/>
    <mergeCell ref="H38:H42"/>
    <mergeCell ref="I38:I42"/>
    <mergeCell ref="J38:J42"/>
    <mergeCell ref="Q38:Q42"/>
    <mergeCell ref="A26:B31"/>
    <mergeCell ref="C26:C30"/>
    <mergeCell ref="D26:D30"/>
    <mergeCell ref="E26:E30"/>
    <mergeCell ref="F26:F30"/>
    <mergeCell ref="G26:G30"/>
    <mergeCell ref="R38:R42"/>
    <mergeCell ref="S38:S42"/>
    <mergeCell ref="Z44:Z48"/>
    <mergeCell ref="AA44:AA48"/>
    <mergeCell ref="AB44:AB48"/>
    <mergeCell ref="AC44:AC48"/>
    <mergeCell ref="A38:B43"/>
    <mergeCell ref="C38:C42"/>
    <mergeCell ref="D38:D42"/>
    <mergeCell ref="E38:E42"/>
    <mergeCell ref="F38:F42"/>
    <mergeCell ref="G38:G42"/>
    <mergeCell ref="T32:T36"/>
    <mergeCell ref="U32:U36"/>
    <mergeCell ref="V32:V36"/>
    <mergeCell ref="W32:W36"/>
    <mergeCell ref="X32:X36"/>
    <mergeCell ref="Y32:Y36"/>
    <mergeCell ref="H32:H36"/>
    <mergeCell ref="I32:I36"/>
    <mergeCell ref="J32:J36"/>
    <mergeCell ref="Q32:Q36"/>
    <mergeCell ref="R32:R36"/>
    <mergeCell ref="S32:S36"/>
    <mergeCell ref="T44:T48"/>
    <mergeCell ref="U44:U48"/>
    <mergeCell ref="A20:B25"/>
    <mergeCell ref="C20:C24"/>
    <mergeCell ref="D20:D24"/>
    <mergeCell ref="E20:E24"/>
    <mergeCell ref="F20:F24"/>
    <mergeCell ref="G20:G24"/>
    <mergeCell ref="Z26:Z30"/>
    <mergeCell ref="AA26:AA30"/>
    <mergeCell ref="AB26:AB30"/>
    <mergeCell ref="AC26:AC30"/>
    <mergeCell ref="A32:B37"/>
    <mergeCell ref="C32:C36"/>
    <mergeCell ref="D32:D36"/>
    <mergeCell ref="E32:E36"/>
    <mergeCell ref="F32:F36"/>
    <mergeCell ref="G32:G36"/>
    <mergeCell ref="T26:T30"/>
    <mergeCell ref="U26:U30"/>
    <mergeCell ref="V26:V30"/>
    <mergeCell ref="W26:W30"/>
    <mergeCell ref="X26:X30"/>
    <mergeCell ref="Y26:Y30"/>
    <mergeCell ref="H26:H30"/>
    <mergeCell ref="I26:I30"/>
    <mergeCell ref="J26:J30"/>
    <mergeCell ref="Q26:Q30"/>
    <mergeCell ref="R26:R30"/>
    <mergeCell ref="S26:S30"/>
    <mergeCell ref="Z32:Z36"/>
    <mergeCell ref="AA32:AA36"/>
    <mergeCell ref="AB32:AB36"/>
    <mergeCell ref="AC32:AC36"/>
    <mergeCell ref="AC14:AC18"/>
    <mergeCell ref="AE14:AE18"/>
    <mergeCell ref="S14:S18"/>
    <mergeCell ref="T14:T18"/>
    <mergeCell ref="U14:U18"/>
    <mergeCell ref="V14:V18"/>
    <mergeCell ref="W14:W18"/>
    <mergeCell ref="X14:X18"/>
    <mergeCell ref="G14:G18"/>
    <mergeCell ref="H14:H18"/>
    <mergeCell ref="I14:I18"/>
    <mergeCell ref="J14:J18"/>
    <mergeCell ref="Q14:Q18"/>
    <mergeCell ref="R14:R18"/>
    <mergeCell ref="Z20:Z24"/>
    <mergeCell ref="AA20:AA24"/>
    <mergeCell ref="AB20:AB24"/>
    <mergeCell ref="AC20:AC24"/>
    <mergeCell ref="T20:T24"/>
    <mergeCell ref="U20:U24"/>
    <mergeCell ref="V20:V24"/>
    <mergeCell ref="W20:W24"/>
    <mergeCell ref="X20:X24"/>
    <mergeCell ref="Y20:Y24"/>
    <mergeCell ref="H20:H24"/>
    <mergeCell ref="I20:I24"/>
    <mergeCell ref="J20:J24"/>
    <mergeCell ref="Q20:Q24"/>
    <mergeCell ref="R20:R24"/>
    <mergeCell ref="S20:S24"/>
    <mergeCell ref="A13:B13"/>
    <mergeCell ref="A14:B19"/>
    <mergeCell ref="C14:C18"/>
    <mergeCell ref="D14:D18"/>
    <mergeCell ref="E14:E18"/>
    <mergeCell ref="F14:F18"/>
    <mergeCell ref="X10:X12"/>
    <mergeCell ref="Y10:Y12"/>
    <mergeCell ref="Z10:Z12"/>
    <mergeCell ref="AA10:AA12"/>
    <mergeCell ref="AB10:AB12"/>
    <mergeCell ref="Q11:Q12"/>
    <mergeCell ref="R11:R12"/>
    <mergeCell ref="Q10:R10"/>
    <mergeCell ref="S10:S12"/>
    <mergeCell ref="T10:T12"/>
    <mergeCell ref="U10:U12"/>
    <mergeCell ref="V10:V12"/>
    <mergeCell ref="W10:W12"/>
    <mergeCell ref="M9:M12"/>
    <mergeCell ref="N9:N12"/>
    <mergeCell ref="Q9:AB9"/>
    <mergeCell ref="Y14:Y18"/>
    <mergeCell ref="Z14:Z18"/>
    <mergeCell ref="AA14:AA18"/>
    <mergeCell ref="AB14:AB18"/>
    <mergeCell ref="AC9:AC12"/>
    <mergeCell ref="AE9:AE12"/>
    <mergeCell ref="E10:E12"/>
    <mergeCell ref="F10:F12"/>
    <mergeCell ref="G10:G12"/>
    <mergeCell ref="H10:H12"/>
    <mergeCell ref="I10:I12"/>
    <mergeCell ref="H6:I6"/>
    <mergeCell ref="A8:M8"/>
    <mergeCell ref="A9:B12"/>
    <mergeCell ref="C9:C12"/>
    <mergeCell ref="D9:D12"/>
    <mergeCell ref="E9:F9"/>
    <mergeCell ref="G9:I9"/>
    <mergeCell ref="J9:J12"/>
    <mergeCell ref="K9:K12"/>
    <mergeCell ref="L9:L12"/>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dxfId="4343" priority="141" stopIfTrue="1" operator="lessThan">
      <formula>0</formula>
    </cfRule>
  </conditionalFormatting>
  <conditionalFormatting sqref="J26:J30">
    <cfRule type="cellIs" dxfId="4342" priority="138" stopIfTrue="1" operator="lessThan">
      <formula>0</formula>
    </cfRule>
  </conditionalFormatting>
  <conditionalFormatting sqref="J50:J54">
    <cfRule type="cellIs" dxfId="4341" priority="2" stopIfTrue="1" operator="lessThan">
      <formula>0</formula>
    </cfRule>
  </conditionalFormatting>
  <conditionalFormatting sqref="J80:J84">
    <cfRule type="cellIs" dxfId="4340" priority="122" stopIfTrue="1" operator="lessThan">
      <formula>0</formula>
    </cfRule>
  </conditionalFormatting>
  <conditionalFormatting sqref="J128:J132">
    <cfRule type="cellIs" dxfId="4339" priority="137" stopIfTrue="1" operator="lessThan">
      <formula>0</formula>
    </cfRule>
  </conditionalFormatting>
  <conditionalFormatting sqref="J189:J193">
    <cfRule type="cellIs" dxfId="4338" priority="132" stopIfTrue="1" operator="lessThan">
      <formula>0</formula>
    </cfRule>
  </conditionalFormatting>
  <conditionalFormatting sqref="J213:J217">
    <cfRule type="cellIs" dxfId="4337" priority="131" stopIfTrue="1" operator="lessThan">
      <formula>0</formula>
    </cfRule>
  </conditionalFormatting>
  <conditionalFormatting sqref="J219:J223">
    <cfRule type="cellIs" dxfId="4336" priority="130" stopIfTrue="1" operator="lessThan">
      <formula>0</formula>
    </cfRule>
  </conditionalFormatting>
  <conditionalFormatting sqref="J225:J229">
    <cfRule type="cellIs" dxfId="4335" priority="136" stopIfTrue="1" operator="lessThan">
      <formula>0</formula>
    </cfRule>
  </conditionalFormatting>
  <conditionalFormatting sqref="J252:J256">
    <cfRule type="cellIs" dxfId="4334" priority="129" stopIfTrue="1" operator="lessThan">
      <formula>0</formula>
    </cfRule>
  </conditionalFormatting>
  <conditionalFormatting sqref="J258:J263">
    <cfRule type="cellIs" dxfId="4333" priority="121" stopIfTrue="1" operator="lessThan">
      <formula>0</formula>
    </cfRule>
  </conditionalFormatting>
  <conditionalFormatting sqref="J265:J269">
    <cfRule type="cellIs" dxfId="4332" priority="120" stopIfTrue="1" operator="lessThan">
      <formula>0</formula>
    </cfRule>
  </conditionalFormatting>
  <conditionalFormatting sqref="J271:J275">
    <cfRule type="cellIs" dxfId="4331" priority="128" stopIfTrue="1" operator="lessThan">
      <formula>0</formula>
    </cfRule>
  </conditionalFormatting>
  <conditionalFormatting sqref="J277:J281">
    <cfRule type="cellIs" dxfId="4330" priority="127" stopIfTrue="1" operator="lessThan">
      <formula>0</formula>
    </cfRule>
  </conditionalFormatting>
  <conditionalFormatting sqref="J283:J287">
    <cfRule type="cellIs" dxfId="4329" priority="126" stopIfTrue="1" operator="lessThan">
      <formula>0</formula>
    </cfRule>
  </conditionalFormatting>
  <conditionalFormatting sqref="J295:J299">
    <cfRule type="cellIs" dxfId="4328" priority="139" stopIfTrue="1" operator="lessThan">
      <formula>0</formula>
    </cfRule>
  </conditionalFormatting>
  <conditionalFormatting sqref="L310:L338">
    <cfRule type="cellIs" dxfId="4327" priority="123" stopIfTrue="1" operator="lessThan">
      <formula>0</formula>
    </cfRule>
  </conditionalFormatting>
  <conditionalFormatting sqref="L340:L346">
    <cfRule type="cellIs" dxfId="4326" priority="125" stopIfTrue="1" operator="lessThan">
      <formula>0</formula>
    </cfRule>
  </conditionalFormatting>
  <conditionalFormatting sqref="L348:L362">
    <cfRule type="cellIs" dxfId="4325" priority="124" stopIfTrue="1" operator="lessThan">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dxfId="4324" priority="12">
      <formula>$AC$232&lt;&gt;$I$232</formula>
    </cfRule>
  </conditionalFormatting>
  <conditionalFormatting sqref="AC295:AC299">
    <cfRule type="expression" dxfId="4323" priority="3">
      <formula>$AC295&lt;&gt;$I295</formula>
    </cfRule>
  </conditionalFormatting>
  <conditionalFormatting sqref="AC310:AC315 AC340:AC346 AC348:AC362 AC370:AC398 AC400:AC406 AC408:AC422">
    <cfRule type="expression" dxfId="4322" priority="142">
      <formula>$AC310&lt;&gt;$K310</formula>
    </cfRule>
  </conditionalFormatting>
  <conditionalFormatting sqref="AC316:AC337">
    <cfRule type="expression" dxfId="4321" priority="143">
      <formula>$AC316&lt;&gt;$K317</formula>
    </cfRule>
  </conditionalFormatting>
  <conditionalFormatting sqref="AC338">
    <cfRule type="expression" dxfId="4320" priority="144">
      <formula>$AC338&lt;&gt;#REF!</formula>
    </cfRule>
  </conditionalFormatting>
  <conditionalFormatting sqref="AE14:AE18">
    <cfRule type="cellIs" dxfId="4319" priority="112" operator="greaterThanOrEqual">
      <formula>0.65</formula>
    </cfRule>
  </conditionalFormatting>
  <dataValidations count="2">
    <dataValidation type="list" allowBlank="1" showInputMessage="1" showErrorMessage="1" sqref="F6" xr:uid="{00000000-0002-0000-0400-000000000000}">
      <formula1>$AO$14:$AO$25</formula1>
    </dataValidation>
    <dataValidation type="date" operator="greaterThan" allowBlank="1" showInputMessage="1" showErrorMessage="1" errorTitle="INGRESE LA FECHA" error="FECHA DE VENCIMIENTO" sqref="M272:O272 M259:O259 M220:N220 M213:N214" xr:uid="{00000000-0002-0000-0400-000001000000}">
      <formula1>39083</formula1>
    </dataValidation>
  </dataValidations>
  <pageMargins left="0.7" right="0.7" top="0.75" bottom="0.75" header="0.3" footer="0.3"/>
  <pageSetup orientation="portrait" horizontalDpi="4294967294" verticalDpi="4294967294"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42725-AFCF-4630-A689-3081B5CC3283}">
  <sheetPr codeName="Hoja1">
    <tabColor rgb="FF49877D"/>
  </sheetPr>
  <dimension ref="A2:D54"/>
  <sheetViews>
    <sheetView workbookViewId="0"/>
  </sheetViews>
  <sheetFormatPr baseColWidth="10" defaultRowHeight="14.4"/>
  <cols>
    <col min="1" max="1" width="6.77734375" style="218" customWidth="1"/>
    <col min="2" max="2" width="48.44140625" style="212" customWidth="1"/>
    <col min="3" max="3" width="79.21875" style="225" customWidth="1"/>
    <col min="4" max="4" width="58.77734375" customWidth="1"/>
  </cols>
  <sheetData>
    <row r="2" spans="1:3">
      <c r="A2" s="946" t="s">
        <v>1551</v>
      </c>
      <c r="B2" s="946"/>
      <c r="C2" s="946"/>
    </row>
    <row r="3" spans="1:3">
      <c r="A3" s="946" t="s">
        <v>1414</v>
      </c>
      <c r="B3" s="946"/>
      <c r="C3" s="946"/>
    </row>
    <row r="5" spans="1:3">
      <c r="A5" s="219"/>
      <c r="B5" s="214" t="s">
        <v>1393</v>
      </c>
      <c r="C5" s="221" t="s">
        <v>1379</v>
      </c>
    </row>
    <row r="6" spans="1:3" ht="33" customHeight="1">
      <c r="A6" s="951">
        <v>1</v>
      </c>
      <c r="B6" s="444" t="s">
        <v>1380</v>
      </c>
      <c r="C6" s="222" t="s">
        <v>1447</v>
      </c>
    </row>
    <row r="7" spans="1:3" ht="33" customHeight="1">
      <c r="A7" s="952"/>
      <c r="B7" s="444" t="s">
        <v>1381</v>
      </c>
      <c r="C7" s="222" t="s">
        <v>1451</v>
      </c>
    </row>
    <row r="8" spans="1:3">
      <c r="A8" s="949">
        <v>2</v>
      </c>
      <c r="B8" s="950" t="s">
        <v>1358</v>
      </c>
      <c r="C8" s="223" t="s">
        <v>1449</v>
      </c>
    </row>
    <row r="9" spans="1:3">
      <c r="A9" s="949"/>
      <c r="B9" s="950"/>
      <c r="C9" s="223" t="s">
        <v>1450</v>
      </c>
    </row>
    <row r="10" spans="1:3" ht="27.6">
      <c r="A10" s="949"/>
      <c r="B10" s="950"/>
      <c r="C10" s="223" t="s">
        <v>1448</v>
      </c>
    </row>
    <row r="11" spans="1:3" ht="61.5" customHeight="1">
      <c r="A11" s="443">
        <v>3</v>
      </c>
      <c r="B11" s="444" t="s">
        <v>62</v>
      </c>
      <c r="C11" s="222" t="s">
        <v>1554</v>
      </c>
    </row>
    <row r="12" spans="1:3" ht="17.25" customHeight="1">
      <c r="A12" s="949">
        <v>4</v>
      </c>
      <c r="B12" s="950" t="s">
        <v>1430</v>
      </c>
      <c r="C12" s="223" t="s">
        <v>1552</v>
      </c>
    </row>
    <row r="13" spans="1:3" ht="31.5" customHeight="1">
      <c r="A13" s="949"/>
      <c r="B13" s="950"/>
      <c r="C13" s="223" t="s">
        <v>1553</v>
      </c>
    </row>
    <row r="14" spans="1:3" ht="14.55" customHeight="1">
      <c r="A14" s="947">
        <v>5</v>
      </c>
      <c r="B14" s="948" t="s">
        <v>1359</v>
      </c>
      <c r="C14" s="222" t="s">
        <v>1466</v>
      </c>
    </row>
    <row r="15" spans="1:3" ht="14.55" customHeight="1">
      <c r="A15" s="947"/>
      <c r="B15" s="948"/>
      <c r="C15" s="222" t="s">
        <v>1452</v>
      </c>
    </row>
    <row r="16" spans="1:3" ht="14.55" customHeight="1">
      <c r="A16" s="947"/>
      <c r="B16" s="948"/>
      <c r="C16" s="222" t="s">
        <v>1555</v>
      </c>
    </row>
    <row r="17" spans="1:4" ht="14.55" customHeight="1">
      <c r="A17" s="947"/>
      <c r="B17" s="948"/>
      <c r="C17" s="222" t="s">
        <v>1453</v>
      </c>
    </row>
    <row r="18" spans="1:4" ht="14.55" customHeight="1">
      <c r="A18" s="947"/>
      <c r="B18" s="948"/>
      <c r="C18" s="224" t="s">
        <v>1460</v>
      </c>
    </row>
    <row r="19" spans="1:4" ht="14.55" customHeight="1">
      <c r="A19" s="947"/>
      <c r="B19" s="948"/>
      <c r="C19" s="222" t="s">
        <v>1461</v>
      </c>
    </row>
    <row r="20" spans="1:4" ht="14.55" customHeight="1">
      <c r="A20" s="947"/>
      <c r="B20" s="948"/>
      <c r="C20" s="222" t="s">
        <v>1462</v>
      </c>
    </row>
    <row r="21" spans="1:4" ht="14.55" customHeight="1">
      <c r="A21" s="949">
        <v>6</v>
      </c>
      <c r="B21" s="950" t="s">
        <v>1431</v>
      </c>
      <c r="C21" s="223" t="s">
        <v>1454</v>
      </c>
    </row>
    <row r="22" spans="1:4" ht="14.55" customHeight="1">
      <c r="A22" s="949"/>
      <c r="B22" s="950"/>
      <c r="C22" s="223" t="s">
        <v>1455</v>
      </c>
    </row>
    <row r="23" spans="1:4" ht="14.55" customHeight="1">
      <c r="A23" s="949"/>
      <c r="B23" s="950"/>
      <c r="C23" s="223" t="s">
        <v>1456</v>
      </c>
    </row>
    <row r="24" spans="1:4" ht="27.6">
      <c r="A24" s="949"/>
      <c r="B24" s="950"/>
      <c r="C24" s="223" t="s">
        <v>1606</v>
      </c>
    </row>
    <row r="25" spans="1:4" ht="29.25" customHeight="1">
      <c r="A25" s="947">
        <v>7</v>
      </c>
      <c r="B25" s="948" t="s">
        <v>66</v>
      </c>
      <c r="C25" s="222" t="s">
        <v>1556</v>
      </c>
    </row>
    <row r="26" spans="1:4" ht="14.55" customHeight="1">
      <c r="A26" s="947"/>
      <c r="B26" s="948"/>
      <c r="C26" s="222" t="s">
        <v>1457</v>
      </c>
    </row>
    <row r="27" spans="1:4" ht="14.55" customHeight="1">
      <c r="A27" s="947"/>
      <c r="B27" s="948"/>
      <c r="C27" s="222" t="s">
        <v>1516</v>
      </c>
    </row>
    <row r="28" spans="1:4" ht="14.55" customHeight="1">
      <c r="A28" s="947"/>
      <c r="B28" s="948"/>
      <c r="C28" s="224" t="s">
        <v>1458</v>
      </c>
    </row>
    <row r="29" spans="1:4" ht="20.25" customHeight="1">
      <c r="A29" s="441">
        <v>8</v>
      </c>
      <c r="B29" s="442" t="s">
        <v>67</v>
      </c>
      <c r="C29" s="223" t="s">
        <v>1459</v>
      </c>
    </row>
    <row r="30" spans="1:4" ht="14.25" customHeight="1">
      <c r="A30" s="947">
        <v>9</v>
      </c>
      <c r="B30" s="948" t="s">
        <v>61</v>
      </c>
      <c r="C30" s="222" t="s">
        <v>1472</v>
      </c>
    </row>
    <row r="31" spans="1:4" ht="14.25" customHeight="1">
      <c r="A31" s="947"/>
      <c r="B31" s="948"/>
      <c r="C31" s="224" t="s">
        <v>1473</v>
      </c>
    </row>
    <row r="32" spans="1:4" ht="45" customHeight="1">
      <c r="A32" s="949">
        <v>10</v>
      </c>
      <c r="B32" s="950" t="s">
        <v>1557</v>
      </c>
      <c r="C32" s="223" t="s">
        <v>1607</v>
      </c>
      <c r="D32" s="164"/>
    </row>
    <row r="33" spans="1:3" ht="30.75" customHeight="1">
      <c r="A33" s="949"/>
      <c r="B33" s="950"/>
      <c r="C33" s="223" t="s">
        <v>1608</v>
      </c>
    </row>
    <row r="34" spans="1:3">
      <c r="A34" s="947">
        <v>11</v>
      </c>
      <c r="B34" s="948" t="s">
        <v>68</v>
      </c>
      <c r="C34" s="222" t="s">
        <v>1463</v>
      </c>
    </row>
    <row r="35" spans="1:3">
      <c r="A35" s="947"/>
      <c r="B35" s="948"/>
      <c r="C35" s="222" t="s">
        <v>1464</v>
      </c>
    </row>
    <row r="36" spans="1:3" ht="17.25" customHeight="1">
      <c r="A36" s="947"/>
      <c r="B36" s="948"/>
      <c r="C36" s="222" t="s">
        <v>1465</v>
      </c>
    </row>
    <row r="39" spans="1:3" ht="93" customHeight="1">
      <c r="A39" s="945" t="s">
        <v>1615</v>
      </c>
      <c r="B39" s="945"/>
      <c r="C39" s="945"/>
    </row>
    <row r="40" spans="1:3">
      <c r="A40" s="946" t="s">
        <v>1414</v>
      </c>
      <c r="B40" s="946"/>
      <c r="C40" s="946"/>
    </row>
    <row r="42" spans="1:3">
      <c r="A42" s="219" t="s">
        <v>1349</v>
      </c>
      <c r="B42" s="214" t="s">
        <v>1393</v>
      </c>
      <c r="C42" s="221" t="s">
        <v>1379</v>
      </c>
    </row>
    <row r="43" spans="1:3" ht="27.6">
      <c r="A43" s="443">
        <f>+[1]Hoja1!$C$3</f>
        <v>1</v>
      </c>
      <c r="B43" s="444" t="s">
        <v>1382</v>
      </c>
      <c r="C43" s="215" t="s">
        <v>1413</v>
      </c>
    </row>
    <row r="44" spans="1:3" ht="19.5" customHeight="1">
      <c r="A44" s="441">
        <f>+[1]Hoja1!$C4</f>
        <v>2</v>
      </c>
      <c r="B44" s="442" t="s">
        <v>1394</v>
      </c>
      <c r="C44" s="216" t="s">
        <v>1402</v>
      </c>
    </row>
    <row r="45" spans="1:3" ht="59.25" customHeight="1">
      <c r="A45" s="443">
        <f>+[1]Hoja1!$C5</f>
        <v>3</v>
      </c>
      <c r="B45" s="444" t="s">
        <v>1383</v>
      </c>
      <c r="C45" s="217" t="s">
        <v>1403</v>
      </c>
    </row>
    <row r="46" spans="1:3" ht="75.75" customHeight="1">
      <c r="A46" s="441">
        <f>+[1]Hoja1!$C6</f>
        <v>4</v>
      </c>
      <c r="B46" s="442" t="s">
        <v>1384</v>
      </c>
      <c r="C46" s="216" t="s">
        <v>1404</v>
      </c>
    </row>
    <row r="47" spans="1:3" ht="45.75" customHeight="1">
      <c r="A47" s="443">
        <f>+[1]Hoja1!$C7</f>
        <v>5</v>
      </c>
      <c r="B47" s="444" t="s">
        <v>1385</v>
      </c>
      <c r="C47" s="217" t="s">
        <v>1405</v>
      </c>
    </row>
    <row r="48" spans="1:3" ht="27.6">
      <c r="A48" s="441">
        <f>+[1]Hoja1!$C8</f>
        <v>6</v>
      </c>
      <c r="B48" s="442" t="s">
        <v>1386</v>
      </c>
      <c r="C48" s="216" t="s">
        <v>1406</v>
      </c>
    </row>
    <row r="49" spans="1:3" ht="49.5" customHeight="1">
      <c r="A49" s="443">
        <f>+[1]Hoja1!$C9</f>
        <v>7</v>
      </c>
      <c r="B49" s="444" t="s">
        <v>1387</v>
      </c>
      <c r="C49" s="217" t="s">
        <v>1407</v>
      </c>
    </row>
    <row r="50" spans="1:3" ht="31.5" customHeight="1">
      <c r="A50" s="441">
        <f>+[1]Hoja1!$C10</f>
        <v>8</v>
      </c>
      <c r="B50" s="442" t="s">
        <v>1388</v>
      </c>
      <c r="C50" s="216" t="s">
        <v>1408</v>
      </c>
    </row>
    <row r="51" spans="1:3" ht="33" customHeight="1">
      <c r="A51" s="443">
        <f>+[1]Hoja1!$C11</f>
        <v>9</v>
      </c>
      <c r="B51" s="444" t="s">
        <v>1389</v>
      </c>
      <c r="C51" s="217" t="s">
        <v>1409</v>
      </c>
    </row>
    <row r="52" spans="1:3" ht="58.5" customHeight="1">
      <c r="A52" s="441">
        <f>+[1]Hoja1!$C12</f>
        <v>10</v>
      </c>
      <c r="B52" s="442" t="s">
        <v>1390</v>
      </c>
      <c r="C52" s="216" t="s">
        <v>1410</v>
      </c>
    </row>
    <row r="53" spans="1:3" ht="33" customHeight="1">
      <c r="A53" s="443">
        <v>11</v>
      </c>
      <c r="B53" s="444" t="s">
        <v>1391</v>
      </c>
      <c r="C53" s="217" t="s">
        <v>1411</v>
      </c>
    </row>
    <row r="54" spans="1:3" ht="27.6">
      <c r="A54" s="441">
        <v>12</v>
      </c>
      <c r="B54" s="442" t="s">
        <v>1392</v>
      </c>
      <c r="C54" s="216" t="s">
        <v>1412</v>
      </c>
    </row>
  </sheetData>
  <sheetProtection algorithmName="SHA-512" hashValue="B/R8yAiMo2AuFNR90OVskG2UjxExbAUmQ+63sylCi1T9ecPPzOcsnqMY1hm3wLW4Of7imXlJ6mwe0FYbvnvMfg==" saltValue="beKsmPQupJ1EFxTUJ4/fHg==" spinCount="100000" sheet="1" objects="1" scenarios="1"/>
  <mergeCells count="21">
    <mergeCell ref="A12:A13"/>
    <mergeCell ref="B12:B13"/>
    <mergeCell ref="A2:C2"/>
    <mergeCell ref="A3:C3"/>
    <mergeCell ref="A6:A7"/>
    <mergeCell ref="A8:A10"/>
    <mergeCell ref="B8:B10"/>
    <mergeCell ref="A14:A20"/>
    <mergeCell ref="B14:B20"/>
    <mergeCell ref="A21:A24"/>
    <mergeCell ref="B21:B24"/>
    <mergeCell ref="A25:A28"/>
    <mergeCell ref="B25:B28"/>
    <mergeCell ref="A39:C39"/>
    <mergeCell ref="A40:C40"/>
    <mergeCell ref="A30:A31"/>
    <mergeCell ref="B30:B31"/>
    <mergeCell ref="A32:A33"/>
    <mergeCell ref="B32:B33"/>
    <mergeCell ref="A34:A36"/>
    <mergeCell ref="B34:B36"/>
  </mergeCells>
  <pageMargins left="0.7" right="0.7" top="0.75" bottom="0.75" header="0.3" footer="0.3"/>
  <pageSetup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D325A-DE94-4702-B684-DD897220EC9D}">
  <sheetPr codeName="Hoja2">
    <tabColor theme="5" tint="-0.249977111117893"/>
  </sheetPr>
  <dimension ref="A1:A63"/>
  <sheetViews>
    <sheetView workbookViewId="0"/>
  </sheetViews>
  <sheetFormatPr baseColWidth="10" defaultColWidth="11.44140625" defaultRowHeight="14.4"/>
  <cols>
    <col min="1" max="1" width="144.5546875" style="203" customWidth="1"/>
    <col min="2" max="16384" width="11.44140625" style="204"/>
  </cols>
  <sheetData>
    <row r="1" spans="1:1" ht="66.75" customHeight="1"/>
    <row r="2" spans="1:1" ht="47.55" customHeight="1">
      <c r="A2" s="205" t="s">
        <v>1415</v>
      </c>
    </row>
    <row r="3" spans="1:1" ht="19.5" customHeight="1">
      <c r="A3" s="435" t="s">
        <v>1568</v>
      </c>
    </row>
    <row r="4" spans="1:1" ht="64.05" customHeight="1">
      <c r="A4" s="206" t="s">
        <v>1597</v>
      </c>
    </row>
    <row r="5" spans="1:1" ht="30" customHeight="1">
      <c r="A5" s="435" t="s">
        <v>0</v>
      </c>
    </row>
    <row r="6" spans="1:1" ht="20.100000000000001" customHeight="1">
      <c r="A6" s="207" t="s">
        <v>1366</v>
      </c>
    </row>
    <row r="7" spans="1:1" ht="18" customHeight="1">
      <c r="A7" s="208" t="s">
        <v>1367</v>
      </c>
    </row>
    <row r="8" spans="1:1" ht="18.75" customHeight="1">
      <c r="A8" s="208" t="s">
        <v>1368</v>
      </c>
    </row>
    <row r="9" spans="1:1" ht="23.1" customHeight="1">
      <c r="A9" s="208" t="s">
        <v>1369</v>
      </c>
    </row>
    <row r="10" spans="1:1" ht="75.599999999999994" customHeight="1">
      <c r="A10" s="226" t="s">
        <v>1584</v>
      </c>
    </row>
    <row r="11" spans="1:1" ht="75" customHeight="1">
      <c r="A11" s="436" t="s">
        <v>1583</v>
      </c>
    </row>
    <row r="12" spans="1:1" ht="87" customHeight="1">
      <c r="A12" s="206" t="s">
        <v>1599</v>
      </c>
    </row>
    <row r="13" spans="1:1" ht="102" customHeight="1">
      <c r="A13" s="209" t="s">
        <v>1625</v>
      </c>
    </row>
    <row r="14" spans="1:1" s="202" customFormat="1" ht="63" customHeight="1">
      <c r="A14" s="448" t="s">
        <v>1598</v>
      </c>
    </row>
    <row r="15" spans="1:1" ht="89.1" customHeight="1">
      <c r="A15" s="470" t="s">
        <v>1596</v>
      </c>
    </row>
    <row r="16" spans="1:1" ht="54" customHeight="1">
      <c r="A16" s="471" t="s">
        <v>1600</v>
      </c>
    </row>
    <row r="17" spans="1:1" ht="41.1" customHeight="1">
      <c r="A17" s="210" t="s">
        <v>1566</v>
      </c>
    </row>
    <row r="18" spans="1:1" ht="48" customHeight="1">
      <c r="A18" s="449" t="s">
        <v>1370</v>
      </c>
    </row>
    <row r="19" spans="1:1" ht="51.6" customHeight="1">
      <c r="A19" s="211" t="s">
        <v>1570</v>
      </c>
    </row>
    <row r="20" spans="1:1" ht="71.099999999999994" customHeight="1">
      <c r="A20" s="227" t="s">
        <v>1581</v>
      </c>
    </row>
    <row r="21" spans="1:1" ht="47.25" customHeight="1">
      <c r="A21" s="211" t="s">
        <v>1571</v>
      </c>
    </row>
    <row r="22" spans="1:1" ht="71.55" customHeight="1" thickBot="1">
      <c r="A22" s="450" t="s">
        <v>1569</v>
      </c>
    </row>
    <row r="23" spans="1:1" ht="38.549999999999997" customHeight="1" thickBot="1">
      <c r="A23" s="438" t="s">
        <v>1567</v>
      </c>
    </row>
    <row r="24" spans="1:1" ht="60" customHeight="1">
      <c r="A24" s="451" t="s">
        <v>1604</v>
      </c>
    </row>
    <row r="25" spans="1:1" ht="99.75" customHeight="1">
      <c r="A25" s="437" t="s">
        <v>1601</v>
      </c>
    </row>
    <row r="26" spans="1:1" ht="105" customHeight="1">
      <c r="A26" s="227" t="s">
        <v>1572</v>
      </c>
    </row>
    <row r="27" spans="1:1" ht="36" customHeight="1">
      <c r="A27" s="437" t="s">
        <v>1573</v>
      </c>
    </row>
    <row r="28" spans="1:1" ht="49.5" customHeight="1">
      <c r="A28" s="452" t="s">
        <v>1574</v>
      </c>
    </row>
    <row r="29" spans="1:1" s="212" customFormat="1" ht="39.6" customHeight="1">
      <c r="A29" s="437" t="s">
        <v>1575</v>
      </c>
    </row>
    <row r="30" spans="1:1" ht="48.6" customHeight="1">
      <c r="A30" s="220" t="s">
        <v>1576</v>
      </c>
    </row>
    <row r="31" spans="1:1" ht="78" customHeight="1">
      <c r="A31" s="437" t="s">
        <v>1577</v>
      </c>
    </row>
    <row r="32" spans="1:1" ht="76.5" customHeight="1">
      <c r="A32" s="220" t="s">
        <v>1569</v>
      </c>
    </row>
    <row r="33" spans="1:1" ht="64.05" customHeight="1">
      <c r="A33" s="220" t="s">
        <v>1582</v>
      </c>
    </row>
    <row r="34" spans="1:1" ht="38.25" customHeight="1" thickBot="1">
      <c r="A34" s="439" t="s">
        <v>1428</v>
      </c>
    </row>
    <row r="35" spans="1:1" ht="51" customHeight="1">
      <c r="A35" s="440" t="s">
        <v>1578</v>
      </c>
    </row>
    <row r="36" spans="1:1" ht="60.75" customHeight="1">
      <c r="A36" s="453" t="s">
        <v>1579</v>
      </c>
    </row>
    <row r="37" spans="1:1" ht="35.25" customHeight="1">
      <c r="A37" s="472" t="s">
        <v>1376</v>
      </c>
    </row>
    <row r="38" spans="1:1" ht="34.5" customHeight="1">
      <c r="A38" s="454" t="s">
        <v>1605</v>
      </c>
    </row>
    <row r="39" spans="1:1" ht="32.1" customHeight="1">
      <c r="A39" s="213" t="s">
        <v>1371</v>
      </c>
    </row>
    <row r="40" spans="1:1" ht="40.5" customHeight="1">
      <c r="A40" s="211" t="s">
        <v>1580</v>
      </c>
    </row>
    <row r="41" spans="1:1" ht="64.5" customHeight="1">
      <c r="A41" s="227" t="s">
        <v>1470</v>
      </c>
    </row>
    <row r="42" spans="1:1" ht="36.75" customHeight="1">
      <c r="A42" s="210" t="s">
        <v>1471</v>
      </c>
    </row>
    <row r="43" spans="1:1" ht="46.5" customHeight="1">
      <c r="A43" s="213" t="s">
        <v>1474</v>
      </c>
    </row>
    <row r="44" spans="1:1" ht="105" customHeight="1">
      <c r="A44" s="211" t="s">
        <v>1372</v>
      </c>
    </row>
    <row r="45" spans="1:1" ht="35.25" customHeight="1">
      <c r="A45" s="213" t="s">
        <v>1626</v>
      </c>
    </row>
    <row r="46" spans="1:1" ht="46.5" customHeight="1">
      <c r="A46" s="211" t="s">
        <v>1373</v>
      </c>
    </row>
    <row r="47" spans="1:1" ht="60" customHeight="1">
      <c r="A47" s="213" t="s">
        <v>1374</v>
      </c>
    </row>
    <row r="48" spans="1:1" ht="372.6">
      <c r="A48" s="464" t="s">
        <v>1469</v>
      </c>
    </row>
    <row r="49" spans="1:1" ht="37.5" customHeight="1">
      <c r="A49" s="227" t="s">
        <v>1375</v>
      </c>
    </row>
    <row r="51" spans="1:1" ht="15.6">
      <c r="A51" s="465" t="s">
        <v>1603</v>
      </c>
    </row>
    <row r="52" spans="1:1" ht="409.6" customHeight="1">
      <c r="A52" s="466" t="s">
        <v>1602</v>
      </c>
    </row>
    <row r="53" spans="1:1" ht="409.6" customHeight="1">
      <c r="A53" s="466" t="s">
        <v>1585</v>
      </c>
    </row>
    <row r="54" spans="1:1" ht="263.10000000000002" customHeight="1">
      <c r="A54" s="466" t="s">
        <v>1586</v>
      </c>
    </row>
    <row r="55" spans="1:1" ht="409.5" customHeight="1">
      <c r="A55" s="466" t="s">
        <v>1587</v>
      </c>
    </row>
    <row r="56" spans="1:1" ht="373.5" customHeight="1">
      <c r="A56" s="466" t="s">
        <v>1588</v>
      </c>
    </row>
    <row r="57" spans="1:1" ht="384.6" customHeight="1">
      <c r="A57" s="466" t="s">
        <v>1589</v>
      </c>
    </row>
    <row r="58" spans="1:1" ht="400.5" customHeight="1">
      <c r="A58" s="467" t="s">
        <v>1590</v>
      </c>
    </row>
    <row r="59" spans="1:1" ht="15.6">
      <c r="A59" s="468" t="s">
        <v>1591</v>
      </c>
    </row>
    <row r="60" spans="1:1" ht="336.6" customHeight="1">
      <c r="A60" s="466" t="s">
        <v>1592</v>
      </c>
    </row>
    <row r="61" spans="1:1" ht="315.60000000000002" customHeight="1">
      <c r="A61" s="466" t="s">
        <v>1593</v>
      </c>
    </row>
    <row r="62" spans="1:1" ht="306.60000000000002" customHeight="1">
      <c r="A62" s="466" t="s">
        <v>1594</v>
      </c>
    </row>
    <row r="63" spans="1:1">
      <c r="A63" s="469" t="s">
        <v>1595</v>
      </c>
    </row>
  </sheetData>
  <sheetProtection algorithmName="SHA-512" hashValue="lFyFWWOOS7TcfseMOWoLRjDUUULWuYcnOyn7UOmf5qIxyHzpBAGaiHoutrCHRVsV3ENHuOUaDfOSNAUwZfuvAg==" saltValue="kaVeC/iXqTPi4N+NgKrrZQ==" spinCount="100000" sheet="1" objects="1" scenarios="1"/>
  <pageMargins left="0.7" right="0.7" top="0.75" bottom="0.75" header="0.3" footer="0.3"/>
  <pageSetup orientation="portrait" horizontalDpi="4294967294" verticalDpi="4294967294"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3">
    <tabColor theme="9" tint="0.39997558519241921"/>
  </sheetPr>
  <dimension ref="A1:AZ919"/>
  <sheetViews>
    <sheetView topLeftCell="A277" zoomScale="50" zoomScaleNormal="50" workbookViewId="0">
      <selection activeCell="L359" sqref="L359:O362"/>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40</v>
      </c>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623"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623"/>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623"/>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623"/>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601">
        <v>7870</v>
      </c>
      <c r="E13" s="601"/>
      <c r="F13" s="601"/>
      <c r="G13" s="708">
        <f>E13+F13</f>
        <v>0</v>
      </c>
      <c r="H13" s="601"/>
      <c r="I13" s="601"/>
      <c r="J13" s="703">
        <f>AM13</f>
        <v>0</v>
      </c>
      <c r="K13" s="738">
        <f>+(D13+G13)-(H13+I13+J13)</f>
        <v>7870</v>
      </c>
      <c r="L13" s="253">
        <v>1870</v>
      </c>
      <c r="M13" s="254" t="s">
        <v>1716</v>
      </c>
      <c r="N13" s="254"/>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602"/>
      <c r="E14" s="602"/>
      <c r="F14" s="602"/>
      <c r="G14" s="709"/>
      <c r="H14" s="602"/>
      <c r="I14" s="602"/>
      <c r="J14" s="704"/>
      <c r="K14" s="706"/>
      <c r="L14" s="253">
        <v>6000</v>
      </c>
      <c r="M14" s="254" t="s">
        <v>1717</v>
      </c>
      <c r="N14" s="254"/>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76</v>
      </c>
    </row>
    <row r="15" spans="1:52" ht="18.75" customHeight="1">
      <c r="A15" s="750"/>
      <c r="B15" s="733"/>
      <c r="C15" s="733"/>
      <c r="D15" s="602"/>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602"/>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602"/>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603"/>
      <c r="E18" s="603"/>
      <c r="F18" s="603"/>
      <c r="G18" s="710"/>
      <c r="H18" s="603"/>
      <c r="I18" s="603"/>
      <c r="J18" s="705"/>
      <c r="K18" s="447" t="b">
        <f>K13=L18</f>
        <v>1</v>
      </c>
      <c r="L18" s="491">
        <f>SUM(L13:L17)</f>
        <v>7870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601">
        <v>1841</v>
      </c>
      <c r="E19" s="601"/>
      <c r="F19" s="601"/>
      <c r="G19" s="708">
        <f t="shared" ref="G19" si="0">E19+F19</f>
        <v>0</v>
      </c>
      <c r="H19" s="601"/>
      <c r="I19" s="601"/>
      <c r="J19" s="703">
        <f>AM19</f>
        <v>0</v>
      </c>
      <c r="K19" s="738">
        <f>+(D19+G19)-(H19+I19+J19)</f>
        <v>1841</v>
      </c>
      <c r="L19" s="253">
        <v>91</v>
      </c>
      <c r="M19" s="254" t="s">
        <v>1635</v>
      </c>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602"/>
      <c r="E20" s="602"/>
      <c r="F20" s="602"/>
      <c r="G20" s="709"/>
      <c r="H20" s="602"/>
      <c r="I20" s="602"/>
      <c r="J20" s="704"/>
      <c r="K20" s="706"/>
      <c r="L20" s="253">
        <v>1750</v>
      </c>
      <c r="M20" s="254" t="s">
        <v>1636</v>
      </c>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602"/>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602"/>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602"/>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603"/>
      <c r="E24" s="603"/>
      <c r="F24" s="603"/>
      <c r="G24" s="710"/>
      <c r="H24" s="603"/>
      <c r="I24" s="603"/>
      <c r="J24" s="705"/>
      <c r="K24" s="447" t="b">
        <f>K19=L24</f>
        <v>1</v>
      </c>
      <c r="L24" s="491">
        <f>SUM(L19:L23)</f>
        <v>1841</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601">
        <v>0</v>
      </c>
      <c r="E25" s="601"/>
      <c r="F25" s="601"/>
      <c r="G25" s="708">
        <f t="shared" ref="G25" si="1">E25+F25</f>
        <v>0</v>
      </c>
      <c r="H25" s="601"/>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602"/>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602"/>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602"/>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602"/>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603"/>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601">
        <v>13095</v>
      </c>
      <c r="E31" s="601"/>
      <c r="F31" s="601"/>
      <c r="G31" s="708">
        <f t="shared" ref="G31" si="2">E31+F31</f>
        <v>0</v>
      </c>
      <c r="H31" s="601"/>
      <c r="I31" s="601"/>
      <c r="J31" s="703">
        <f>AM31</f>
        <v>0</v>
      </c>
      <c r="K31" s="738">
        <f>+(D31+G31)-(H31+I31+J31)</f>
        <v>13095</v>
      </c>
      <c r="L31" s="253">
        <v>3295</v>
      </c>
      <c r="M31" s="254" t="s">
        <v>1643</v>
      </c>
      <c r="N31" s="254"/>
      <c r="O31" s="255" t="s">
        <v>1743</v>
      </c>
      <c r="P31" s="256" t="str">
        <f ca="1">IF(O31=0," ",IFERROR(IF(DATEDIF(TODAY(),O31,"M")&lt;=5,"ROJO",IF(DATEDIF(TODAY(),O31,"M")&gt;=12,"VERDE",IF(AND(DATEDIF(TODAY(),O31,"M")&gt;=6,DATEDIF(TODAY(),O31,"M")&lt;=11),"AMARILLO"))),Q31))</f>
        <v>AMARILLO</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602"/>
      <c r="E32" s="602"/>
      <c r="F32" s="602"/>
      <c r="G32" s="709"/>
      <c r="H32" s="602"/>
      <c r="I32" s="602"/>
      <c r="J32" s="704"/>
      <c r="K32" s="706"/>
      <c r="L32" s="253">
        <v>9800</v>
      </c>
      <c r="M32" s="254" t="s">
        <v>1718</v>
      </c>
      <c r="N32" s="254"/>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602"/>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602"/>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602"/>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603"/>
      <c r="E36" s="603"/>
      <c r="F36" s="603"/>
      <c r="G36" s="710"/>
      <c r="H36" s="603"/>
      <c r="I36" s="603"/>
      <c r="J36" s="705"/>
      <c r="K36" s="447" t="b">
        <f>K31=L36</f>
        <v>1</v>
      </c>
      <c r="L36" s="491">
        <f>SUM(L31:L35)</f>
        <v>13095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601">
        <v>7550</v>
      </c>
      <c r="E37" s="601"/>
      <c r="F37" s="601"/>
      <c r="G37" s="708">
        <f t="shared" ref="G37" si="3">E37+F37</f>
        <v>0</v>
      </c>
      <c r="H37" s="601">
        <v>50</v>
      </c>
      <c r="I37" s="601"/>
      <c r="J37" s="703">
        <f>AM37</f>
        <v>0</v>
      </c>
      <c r="K37" s="738">
        <f>+(D37+G37)-(H37+I37+J37)</f>
        <v>7500</v>
      </c>
      <c r="L37" s="253">
        <v>850</v>
      </c>
      <c r="M37" s="254" t="s">
        <v>1646</v>
      </c>
      <c r="N37" s="254"/>
      <c r="O37" s="255" t="s">
        <v>1745</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602"/>
      <c r="E38" s="602"/>
      <c r="F38" s="602"/>
      <c r="G38" s="709"/>
      <c r="H38" s="602"/>
      <c r="I38" s="602"/>
      <c r="J38" s="704"/>
      <c r="K38" s="706"/>
      <c r="L38" s="253">
        <v>6650</v>
      </c>
      <c r="M38" s="254" t="s">
        <v>1647</v>
      </c>
      <c r="N38" s="254"/>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602"/>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602"/>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602"/>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603"/>
      <c r="E42" s="603"/>
      <c r="F42" s="603"/>
      <c r="G42" s="710"/>
      <c r="H42" s="603"/>
      <c r="I42" s="603"/>
      <c r="J42" s="705"/>
      <c r="K42" s="447" t="b">
        <f>K37=L42</f>
        <v>1</v>
      </c>
      <c r="L42" s="491">
        <f>SUM(L37:L41)</f>
        <v>7500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601">
        <v>0</v>
      </c>
      <c r="E43" s="601"/>
      <c r="F43" s="601"/>
      <c r="G43" s="708">
        <f t="shared" ref="G43" si="4">E43+F43</f>
        <v>0</v>
      </c>
      <c r="H43" s="601"/>
      <c r="I43" s="601"/>
      <c r="J43" s="703">
        <f>AM43</f>
        <v>0</v>
      </c>
      <c r="K43" s="739">
        <f>+(D43+G43)-(H43+I43+J43)</f>
        <v>0</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602"/>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602"/>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602"/>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602"/>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603"/>
      <c r="E48" s="603"/>
      <c r="F48" s="603"/>
      <c r="G48" s="710"/>
      <c r="H48" s="603"/>
      <c r="I48" s="603"/>
      <c r="J48" s="705"/>
      <c r="K48" s="447" t="b">
        <f>K43=L48</f>
        <v>1</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601">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602"/>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602"/>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602"/>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602"/>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603"/>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601">
        <v>2070</v>
      </c>
      <c r="E55" s="601"/>
      <c r="F55" s="601"/>
      <c r="G55" s="708">
        <f t="shared" ref="G55" si="6">E55+F55</f>
        <v>0</v>
      </c>
      <c r="H55" s="601"/>
      <c r="I55" s="601"/>
      <c r="J55" s="703">
        <f>AM55</f>
        <v>0</v>
      </c>
      <c r="K55" s="738">
        <f>+(D55+G55)-(H55+I55+J55)</f>
        <v>2070</v>
      </c>
      <c r="L55" s="253">
        <v>2070</v>
      </c>
      <c r="M55" s="254" t="s">
        <v>1649</v>
      </c>
      <c r="N55" s="254"/>
      <c r="O55" s="255" t="s">
        <v>1747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602"/>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602"/>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602"/>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602"/>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603"/>
      <c r="E60" s="603"/>
      <c r="F60" s="603"/>
      <c r="G60" s="710"/>
      <c r="H60" s="603"/>
      <c r="I60" s="603"/>
      <c r="J60" s="705"/>
      <c r="K60" s="447" t="b">
        <f>K55=L60</f>
        <v>1</v>
      </c>
      <c r="L60" s="491">
        <f>SUM(L55:L59)</f>
        <v>2070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601">
        <v>18</v>
      </c>
      <c r="E61" s="601"/>
      <c r="F61" s="601"/>
      <c r="G61" s="708">
        <f t="shared" ref="G61" si="7">E61+F61</f>
        <v>0</v>
      </c>
      <c r="H61" s="601"/>
      <c r="I61" s="601"/>
      <c r="J61" s="703">
        <f>AM61</f>
        <v>0</v>
      </c>
      <c r="K61" s="738">
        <f>+(D61+G61)-(H61+I61+J61)</f>
        <v>18</v>
      </c>
      <c r="L61" s="253">
        <v>18</v>
      </c>
      <c r="M61" s="254" t="s">
        <v>1650</v>
      </c>
      <c r="N61" s="254"/>
      <c r="O61" s="255" t="s">
        <v>1748</v>
      </c>
      <c r="P61" s="256" t="str">
        <f ca="1">IF(O61=0," ",IFERROR(IF(DATEDIF(TODAY(),O61,"M")&lt;=5,"ROJO",IF(DATEDIF(TODAY(),O61,"M")&gt;=12,"VERDE",IF(AND(DATEDIF(TODAY(),O61,"M")&gt;=6,DATEDIF(TODAY(),O61,"M")&lt;=11),"AMARILLO"))),Q61))</f>
        <v>ROJO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602"/>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602"/>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602"/>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602"/>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603"/>
      <c r="E66" s="603"/>
      <c r="F66" s="603"/>
      <c r="G66" s="710"/>
      <c r="H66" s="603"/>
      <c r="I66" s="603"/>
      <c r="J66" s="705"/>
      <c r="K66" s="447" t="b">
        <f>K61=L66</f>
        <v>1</v>
      </c>
      <c r="L66" s="491">
        <f>SUM(L61:L65)</f>
        <v>18</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601">
        <v>2138</v>
      </c>
      <c r="E67" s="601"/>
      <c r="F67" s="601"/>
      <c r="G67" s="708">
        <f t="shared" ref="G67" si="8">E67+F67</f>
        <v>0</v>
      </c>
      <c r="H67" s="601"/>
      <c r="I67" s="601"/>
      <c r="J67" s="703">
        <f>AM67</f>
        <v>0</v>
      </c>
      <c r="K67" s="738">
        <f>+(D67+G67)-(H67+I67+J67)</f>
        <v>2138</v>
      </c>
      <c r="L67" s="253">
        <v>38</v>
      </c>
      <c r="M67" s="254" t="s">
        <v>1654</v>
      </c>
      <c r="N67" s="254"/>
      <c r="O67" s="255" t="s">
        <v>1749</v>
      </c>
      <c r="P67" s="256" t="str">
        <f ca="1">IF(O67=0," ",IFERROR(IF(DATEDIF(TODAY(),O67,"M")&lt;=5,"ROJO",IF(DATEDIF(TODAY(),O67,"M")&gt;=12,"VERDE",IF(AND(DATEDIF(TODAY(),O67,"M")&gt;=6,DATEDIF(TODAY(),O67,"M")&lt;=11),"AMARILLO"))),Q67))</f>
        <v>AMARILLO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602"/>
      <c r="E68" s="602"/>
      <c r="F68" s="602"/>
      <c r="G68" s="709"/>
      <c r="H68" s="602"/>
      <c r="I68" s="602"/>
      <c r="J68" s="704"/>
      <c r="K68" s="706"/>
      <c r="L68" s="253">
        <v>2100</v>
      </c>
      <c r="M68" s="254" t="s">
        <v>1655</v>
      </c>
      <c r="N68" s="254"/>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602"/>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602"/>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602"/>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603"/>
      <c r="E72" s="603"/>
      <c r="F72" s="603"/>
      <c r="G72" s="710"/>
      <c r="H72" s="603"/>
      <c r="I72" s="603"/>
      <c r="J72" s="705"/>
      <c r="K72" s="447" t="b">
        <f>K67=L72</f>
        <v>1</v>
      </c>
      <c r="L72" s="491">
        <f>SUM(L67:L71)</f>
        <v>2138</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601">
        <v>3835</v>
      </c>
      <c r="E73" s="601"/>
      <c r="F73" s="601"/>
      <c r="G73" s="708">
        <f t="shared" ref="G73" si="9">E73+F73</f>
        <v>0</v>
      </c>
      <c r="H73" s="601"/>
      <c r="I73" s="601"/>
      <c r="J73" s="703">
        <f>AM73</f>
        <v>0</v>
      </c>
      <c r="K73" s="738">
        <f>+(D73+G73)-(H73+I73+J73)</f>
        <v>3835</v>
      </c>
      <c r="L73" s="253">
        <v>3835</v>
      </c>
      <c r="M73" s="254" t="s">
        <v>1660</v>
      </c>
      <c r="N73" s="254"/>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602"/>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602"/>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602"/>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602"/>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603"/>
      <c r="E78" s="603"/>
      <c r="F78" s="603"/>
      <c r="G78" s="710"/>
      <c r="H78" s="603"/>
      <c r="I78" s="603"/>
      <c r="J78" s="705"/>
      <c r="K78" s="447" t="b">
        <f>K73=L78</f>
        <v>1</v>
      </c>
      <c r="L78" s="491">
        <f>SUM(L73:L77)</f>
        <v>3835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601">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602"/>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602"/>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602"/>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602"/>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603"/>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601">
        <v>11678</v>
      </c>
      <c r="E85" s="601"/>
      <c r="F85" s="601"/>
      <c r="G85" s="708">
        <f t="shared" ref="G85" si="11">E85+F85</f>
        <v>0</v>
      </c>
      <c r="H85" s="601"/>
      <c r="I85" s="601"/>
      <c r="J85" s="703">
        <f>AM85</f>
        <v>0</v>
      </c>
      <c r="K85" s="738">
        <f>+(D85+G85)-(H85+I85+J85)</f>
        <v>11678</v>
      </c>
      <c r="L85" s="253">
        <v>1678</v>
      </c>
      <c r="M85" s="254" t="s">
        <v>1662</v>
      </c>
      <c r="N85" s="254"/>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602"/>
      <c r="E86" s="602"/>
      <c r="F86" s="602"/>
      <c r="G86" s="709"/>
      <c r="H86" s="602"/>
      <c r="I86" s="602"/>
      <c r="J86" s="704"/>
      <c r="K86" s="706"/>
      <c r="L86" s="253">
        <v>5000</v>
      </c>
      <c r="M86" s="254" t="s">
        <v>1719</v>
      </c>
      <c r="N86" s="254"/>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602"/>
      <c r="E87" s="602"/>
      <c r="F87" s="602"/>
      <c r="G87" s="709"/>
      <c r="H87" s="602"/>
      <c r="I87" s="602"/>
      <c r="J87" s="704"/>
      <c r="K87" s="706"/>
      <c r="L87" s="253">
        <v>5000</v>
      </c>
      <c r="M87" s="254" t="s">
        <v>1720</v>
      </c>
      <c r="N87" s="254"/>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602"/>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602"/>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603"/>
      <c r="E90" s="603"/>
      <c r="F90" s="603"/>
      <c r="G90" s="710"/>
      <c r="H90" s="603"/>
      <c r="I90" s="603"/>
      <c r="J90" s="705"/>
      <c r="K90" s="447" t="b">
        <f>K85=L90</f>
        <v>1</v>
      </c>
      <c r="L90" s="491">
        <f>SUM(L85:L89)</f>
        <v>11678</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601">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602"/>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602"/>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602"/>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602"/>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603"/>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601">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602"/>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602"/>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602"/>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602"/>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603"/>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601">
        <v>5622</v>
      </c>
      <c r="E103" s="601"/>
      <c r="F103" s="601"/>
      <c r="G103" s="708">
        <f t="shared" ref="G103" si="14">E103+F103</f>
        <v>0</v>
      </c>
      <c r="H103" s="601"/>
      <c r="I103" s="601"/>
      <c r="J103" s="703">
        <f>AM103</f>
        <v>0</v>
      </c>
      <c r="K103" s="738">
        <f>+(D103+G103)-(H103+I103+J103)</f>
        <v>5622</v>
      </c>
      <c r="L103" s="253">
        <v>2397</v>
      </c>
      <c r="M103" s="254" t="s">
        <v>1721</v>
      </c>
      <c r="N103" s="254"/>
      <c r="O103" s="255" t="s">
        <v>1747</v>
      </c>
      <c r="P103" s="256" t="str">
        <f ca="1">IF(O103=0," ",IFERROR(IF(DATEDIF(TODAY(),O103,"M")&lt;=5,"ROJO",IF(DATEDIF(TODAY(),O103,"M")&gt;=12,"VERDE",IF(AND(DATEDIF(TODAY(),O103,"M")&gt;=6,DATEDIF(TODAY(),O103,"M")&lt;=11),"AMARILLO"))),Q103))</f>
        <v>ROJO</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602"/>
      <c r="E104" s="602"/>
      <c r="F104" s="602"/>
      <c r="G104" s="709"/>
      <c r="H104" s="602"/>
      <c r="I104" s="602"/>
      <c r="J104" s="704"/>
      <c r="K104" s="706"/>
      <c r="L104" s="253">
        <v>3225</v>
      </c>
      <c r="M104" s="254" t="s">
        <v>1722</v>
      </c>
      <c r="N104" s="254"/>
      <c r="O104" s="255" t="s">
        <v>1753</v>
      </c>
      <c r="P104" s="256" t="str">
        <f ca="1">IF(O104=0," ",IFERROR(IF(DATEDIF(TODAY(),O104,"M")&lt;=5,"ROJO",IF(DATEDIF(TODAY(),O104,"M")&gt;=12,"VERDE",IF(AND(DATEDIF(TODAY(),O104,"M")&gt;=6,DATEDIF(TODAY(),O104,"M")&lt;=11),"AMARILLO"))),Q104))</f>
        <v>ROJO</v>
      </c>
      <c r="Q104" s="262" t="str">
        <f ca="1">IF(O104=0," ",IF(O104&lt;=$L$6,"VENCIDO","NO VENCIDO"))</f>
        <v>NO VENCIDO</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602"/>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602"/>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602"/>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603"/>
      <c r="E108" s="603"/>
      <c r="F108" s="603"/>
      <c r="G108" s="710"/>
      <c r="H108" s="603"/>
      <c r="I108" s="603"/>
      <c r="J108" s="705"/>
      <c r="K108" s="447" t="b">
        <f>K103=L108</f>
        <v>1</v>
      </c>
      <c r="L108" s="491">
        <f>SUM(L103:L107)</f>
        <v>5622</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601">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602"/>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602"/>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602"/>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602"/>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603"/>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601">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602"/>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602"/>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602"/>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602"/>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603"/>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601">
        <v>41400</v>
      </c>
      <c r="E121" s="601"/>
      <c r="F121" s="601"/>
      <c r="G121" s="708">
        <f t="shared" ref="G121" si="17">E121+F121</f>
        <v>0</v>
      </c>
      <c r="H121" s="601"/>
      <c r="I121" s="601"/>
      <c r="J121" s="703">
        <f>AM121</f>
        <v>0</v>
      </c>
      <c r="K121" s="738">
        <f>+(D121+G121)-(H121+I121+J121)</f>
        <v>41400</v>
      </c>
      <c r="L121" s="253">
        <v>11400</v>
      </c>
      <c r="M121" s="254" t="s">
        <v>1668</v>
      </c>
      <c r="N121" s="254"/>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602"/>
      <c r="E122" s="602"/>
      <c r="F122" s="602"/>
      <c r="G122" s="709"/>
      <c r="H122" s="602"/>
      <c r="I122" s="602"/>
      <c r="J122" s="704"/>
      <c r="K122" s="706"/>
      <c r="L122" s="253">
        <v>30000</v>
      </c>
      <c r="M122" s="254" t="s">
        <v>1723</v>
      </c>
      <c r="N122" s="254"/>
      <c r="O122" s="255" t="s">
        <v>1754</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602"/>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602"/>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602"/>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603"/>
      <c r="E126" s="603"/>
      <c r="F126" s="603"/>
      <c r="G126" s="710"/>
      <c r="H126" s="603"/>
      <c r="I126" s="603"/>
      <c r="J126" s="705"/>
      <c r="K126" s="447" t="b">
        <f>K121=L126</f>
        <v>1</v>
      </c>
      <c r="L126" s="491">
        <f>SUM(L121:L125)</f>
        <v>41400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601">
        <v>2665</v>
      </c>
      <c r="E127" s="601"/>
      <c r="F127" s="601"/>
      <c r="G127" s="708">
        <f t="shared" ref="G127" si="18">E127+F127</f>
        <v>0</v>
      </c>
      <c r="H127" s="601"/>
      <c r="I127" s="601"/>
      <c r="J127" s="703">
        <f>AM127</f>
        <v>0</v>
      </c>
      <c r="K127" s="738">
        <f>+(D127+G127)-(H127+I127+J127)</f>
        <v>2665</v>
      </c>
      <c r="L127" s="253">
        <v>950</v>
      </c>
      <c r="M127" s="254" t="s">
        <v>1737</v>
      </c>
      <c r="N127" s="254"/>
      <c r="O127" s="255" t="s">
        <v>1741</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602"/>
      <c r="E128" s="602"/>
      <c r="F128" s="602"/>
      <c r="G128" s="709"/>
      <c r="H128" s="602"/>
      <c r="I128" s="602"/>
      <c r="J128" s="704"/>
      <c r="K128" s="706"/>
      <c r="L128" s="253">
        <v>1715</v>
      </c>
      <c r="M128" s="254" t="s">
        <v>1670</v>
      </c>
      <c r="N128" s="254"/>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602"/>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602"/>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602"/>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603"/>
      <c r="E132" s="603"/>
      <c r="F132" s="603"/>
      <c r="G132" s="710"/>
      <c r="H132" s="603"/>
      <c r="I132" s="603"/>
      <c r="J132" s="705"/>
      <c r="K132" s="447" t="b">
        <f>K127=L132</f>
        <v>1</v>
      </c>
      <c r="L132" s="491">
        <f>SUM(L127:L131)</f>
        <v>2665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601">
        <v>3705</v>
      </c>
      <c r="E133" s="601"/>
      <c r="F133" s="601"/>
      <c r="G133" s="708">
        <f t="shared" ref="G133" si="19">E133+F133</f>
        <v>0</v>
      </c>
      <c r="H133" s="601"/>
      <c r="I133" s="601"/>
      <c r="J133" s="703">
        <f>AM133</f>
        <v>0</v>
      </c>
      <c r="K133" s="738">
        <f>+(D133+G133)-(H133+I133+J133)</f>
        <v>3705</v>
      </c>
      <c r="L133" s="253">
        <v>3705</v>
      </c>
      <c r="M133" s="254" t="s">
        <v>1673</v>
      </c>
      <c r="N133" s="254"/>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602"/>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602"/>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602"/>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602"/>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603"/>
      <c r="E138" s="603"/>
      <c r="F138" s="603"/>
      <c r="G138" s="710"/>
      <c r="H138" s="603"/>
      <c r="I138" s="603"/>
      <c r="J138" s="705"/>
      <c r="K138" s="447" t="b">
        <f>K133=L138</f>
        <v>1</v>
      </c>
      <c r="L138" s="491">
        <f>SUM(L133:L137)</f>
        <v>3705</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601">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602"/>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602"/>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602"/>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602"/>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603"/>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601">
        <v>4330</v>
      </c>
      <c r="E145" s="601"/>
      <c r="F145" s="601"/>
      <c r="G145" s="708">
        <f t="shared" ref="G145" si="21">E145+F145</f>
        <v>0</v>
      </c>
      <c r="H145" s="601"/>
      <c r="I145" s="601"/>
      <c r="J145" s="703">
        <f>AM145</f>
        <v>0</v>
      </c>
      <c r="K145" s="738">
        <f>+(D145+G145)-(H145+I145+J145)</f>
        <v>4330</v>
      </c>
      <c r="L145" s="253">
        <v>4330</v>
      </c>
      <c r="M145" s="254" t="s">
        <v>1679</v>
      </c>
      <c r="N145" s="254"/>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602"/>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602"/>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602"/>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602"/>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603"/>
      <c r="E150" s="603"/>
      <c r="F150" s="603"/>
      <c r="G150" s="710"/>
      <c r="H150" s="603"/>
      <c r="I150" s="603"/>
      <c r="J150" s="705"/>
      <c r="K150" s="447" t="b">
        <f>K145=L150</f>
        <v>1</v>
      </c>
      <c r="L150" s="491">
        <f>SUM(L145:L149)</f>
        <v>4330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601">
        <v>1234</v>
      </c>
      <c r="E151" s="601">
        <v>0</v>
      </c>
      <c r="F151" s="601"/>
      <c r="G151" s="708">
        <f t="shared" ref="G151" si="22">E151+F151</f>
        <v>0</v>
      </c>
      <c r="H151" s="601">
        <v>50</v>
      </c>
      <c r="I151" s="601"/>
      <c r="J151" s="703">
        <f>AM151</f>
        <v>0</v>
      </c>
      <c r="K151" s="738">
        <f>+(D151+G151)-(H151+I151+J151)</f>
        <v>1184</v>
      </c>
      <c r="L151" s="253">
        <v>1184</v>
      </c>
      <c r="M151" s="254" t="s">
        <v>1681</v>
      </c>
      <c r="N151" s="254"/>
      <c r="O151" s="255" t="s">
        <v>1756</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602"/>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602"/>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602"/>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602"/>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603"/>
      <c r="E156" s="603"/>
      <c r="F156" s="603"/>
      <c r="G156" s="710"/>
      <c r="H156" s="603"/>
      <c r="I156" s="603"/>
      <c r="J156" s="705"/>
      <c r="K156" s="447" t="b">
        <f>K151=L156</f>
        <v>1</v>
      </c>
      <c r="L156" s="491">
        <f>SUM(L151:L155)</f>
        <v>1184</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601">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602"/>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602"/>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602"/>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602"/>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603"/>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601">
        <v>0</v>
      </c>
      <c r="E163" s="601"/>
      <c r="F163" s="601"/>
      <c r="G163" s="708">
        <f t="shared" ref="G163" si="24">E163+F163</f>
        <v>0</v>
      </c>
      <c r="H163" s="601"/>
      <c r="I163" s="601"/>
      <c r="J163" s="703">
        <f>AM163</f>
        <v>0</v>
      </c>
      <c r="K163" s="738">
        <f>+(D163+G163)-(H163+I163+J163)</f>
        <v>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602"/>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602"/>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602"/>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602"/>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603"/>
      <c r="E168" s="603"/>
      <c r="F168" s="603"/>
      <c r="G168" s="710"/>
      <c r="H168" s="603"/>
      <c r="I168" s="603"/>
      <c r="J168" s="705"/>
      <c r="K168" s="447" t="b">
        <f>K163=L168</f>
        <v>1</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601">
        <v>0</v>
      </c>
      <c r="E169" s="601"/>
      <c r="F169" s="601"/>
      <c r="G169" s="708">
        <f t="shared" ref="G169" si="25">E169+F169</f>
        <v>0</v>
      </c>
      <c r="H169" s="601"/>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602"/>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602"/>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602"/>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602"/>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603"/>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601">
        <v>2048</v>
      </c>
      <c r="E175" s="601"/>
      <c r="F175" s="601"/>
      <c r="G175" s="708">
        <f t="shared" ref="G175" si="26">E175+F175</f>
        <v>0</v>
      </c>
      <c r="H175" s="601"/>
      <c r="I175" s="601"/>
      <c r="J175" s="703">
        <f>AM175</f>
        <v>0</v>
      </c>
      <c r="K175" s="738">
        <f>+(D175+G175)-(H175+I175+J175)</f>
        <v>2048</v>
      </c>
      <c r="L175" s="253">
        <v>2048</v>
      </c>
      <c r="M175" s="254" t="s">
        <v>1690</v>
      </c>
      <c r="N175" s="254"/>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602"/>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602"/>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602"/>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602"/>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603"/>
      <c r="E180" s="603"/>
      <c r="F180" s="603"/>
      <c r="G180" s="710"/>
      <c r="H180" s="603"/>
      <c r="I180" s="603"/>
      <c r="J180" s="705"/>
      <c r="K180" s="447" t="b">
        <f>K175=L180</f>
        <v>1</v>
      </c>
      <c r="L180" s="491">
        <f>SUM(L175:L179)</f>
        <v>2048</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601">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602"/>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602"/>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602"/>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602"/>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603"/>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601">
        <v>90</v>
      </c>
      <c r="E187" s="601"/>
      <c r="F187" s="601"/>
      <c r="G187" s="708">
        <f t="shared" ref="G187" si="28">E187+F187</f>
        <v>0</v>
      </c>
      <c r="H187" s="601"/>
      <c r="I187" s="601"/>
      <c r="J187" s="703">
        <f>AM187</f>
        <v>0</v>
      </c>
      <c r="K187" s="738">
        <f>+(D187+G187)-(H187+I187+J187)</f>
        <v>90</v>
      </c>
      <c r="L187" s="253">
        <v>90</v>
      </c>
      <c r="M187" s="254" t="s">
        <v>1691</v>
      </c>
      <c r="N187" s="254"/>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602"/>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602"/>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602"/>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602"/>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603"/>
      <c r="E192" s="603"/>
      <c r="F192" s="603"/>
      <c r="G192" s="710"/>
      <c r="H192" s="603"/>
      <c r="I192" s="603"/>
      <c r="J192" s="705"/>
      <c r="K192" s="447" t="b">
        <f>K187=L192</f>
        <v>1</v>
      </c>
      <c r="L192" s="491">
        <f>SUM(L187:L191)</f>
        <v>90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601">
        <v>78</v>
      </c>
      <c r="E193" s="601"/>
      <c r="F193" s="601"/>
      <c r="G193" s="708">
        <f t="shared" ref="G193" si="29">E193+F193</f>
        <v>0</v>
      </c>
      <c r="H193" s="601"/>
      <c r="I193" s="601"/>
      <c r="J193" s="703">
        <f>AM193</f>
        <v>0</v>
      </c>
      <c r="K193" s="738">
        <f>+(D193+G193)-(H193+I193+J193)</f>
        <v>78</v>
      </c>
      <c r="L193" s="253">
        <v>78</v>
      </c>
      <c r="M193" s="254" t="s">
        <v>1694</v>
      </c>
      <c r="N193" s="254"/>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602"/>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602"/>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602"/>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602"/>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603"/>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601">
        <v>356</v>
      </c>
      <c r="E199" s="601"/>
      <c r="F199" s="601"/>
      <c r="G199" s="708">
        <f t="shared" ref="G199" si="30">E199+F199</f>
        <v>0</v>
      </c>
      <c r="H199" s="601">
        <v>12</v>
      </c>
      <c r="I199" s="601"/>
      <c r="J199" s="703">
        <f>AM199</f>
        <v>0</v>
      </c>
      <c r="K199" s="738">
        <f>+(D199+G199)-(H199+I199+J199)</f>
        <v>344</v>
      </c>
      <c r="L199" s="253">
        <v>344</v>
      </c>
      <c r="M199" s="254" t="s">
        <v>1693</v>
      </c>
      <c r="N199" s="254"/>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602"/>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602"/>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602"/>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602"/>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603"/>
      <c r="E204" s="603"/>
      <c r="F204" s="603"/>
      <c r="G204" s="710"/>
      <c r="H204" s="603"/>
      <c r="I204" s="603"/>
      <c r="J204" s="705"/>
      <c r="K204" s="447" t="b">
        <f>K199=L204</f>
        <v>1</v>
      </c>
      <c r="L204" s="491">
        <f>SUM(L199:L203)</f>
        <v>344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601">
        <v>43</v>
      </c>
      <c r="E205" s="601"/>
      <c r="F205" s="601"/>
      <c r="G205" s="708">
        <f t="shared" ref="G205" si="31">E205+F205</f>
        <v>0</v>
      </c>
      <c r="H205" s="601"/>
      <c r="I205" s="601"/>
      <c r="J205" s="703">
        <f>AM205</f>
        <v>0</v>
      </c>
      <c r="K205" s="738">
        <f>+(D205+G205)-(H205+I205+J205)</f>
        <v>43</v>
      </c>
      <c r="L205" s="253">
        <v>43</v>
      </c>
      <c r="M205" s="254" t="s">
        <v>1699</v>
      </c>
      <c r="N205" s="254"/>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602"/>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602"/>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602"/>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602"/>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603"/>
      <c r="E210" s="603"/>
      <c r="F210" s="603"/>
      <c r="G210" s="710"/>
      <c r="H210" s="603"/>
      <c r="I210" s="603"/>
      <c r="J210" s="705"/>
      <c r="K210" s="447" t="b">
        <f>K205=L210</f>
        <v>1</v>
      </c>
      <c r="L210" s="491">
        <f>SUM(L205:L209)</f>
        <v>43</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601">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602"/>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602"/>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602"/>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602"/>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603"/>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601">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602"/>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602"/>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602"/>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602"/>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603"/>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601">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602"/>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602"/>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602"/>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602"/>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603"/>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601">
        <v>8230</v>
      </c>
      <c r="E230" s="601"/>
      <c r="F230" s="601"/>
      <c r="G230" s="708">
        <f t="shared" ref="G230" si="35">E230+F230</f>
        <v>0</v>
      </c>
      <c r="H230" s="601"/>
      <c r="I230" s="601"/>
      <c r="J230" s="703">
        <f>AM230</f>
        <v>0</v>
      </c>
      <c r="K230" s="738">
        <f>+(D230+G230)-(H230+I230+J230)</f>
        <v>8230</v>
      </c>
      <c r="L230" s="253">
        <v>8230</v>
      </c>
      <c r="M230" s="521" t="s">
        <v>1633</v>
      </c>
      <c r="N230" s="254"/>
      <c r="O230" s="255" t="s">
        <v>1740</v>
      </c>
      <c r="P230" s="256" t="str">
        <f ca="1">IF(O230=0," ",IFERROR(IF(DATEDIF(TODAY(),O230,"M")&lt;=5,"ROJO",IF(DATEDIF(TODAY(),O230,"M")&gt;=12,"VERDE",IF(AND(DATEDIF(TODAY(),O230,"M")&gt;=6,DATEDIF(TODAY(),O230,"M")&lt;=11),"AMARILLO"))),Q230))</f>
        <v>ROJO</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602"/>
      <c r="E231" s="602"/>
      <c r="F231" s="602"/>
      <c r="G231" s="709"/>
      <c r="H231" s="602"/>
      <c r="I231" s="602"/>
      <c r="J231" s="704"/>
      <c r="K231" s="706"/>
      <c r="L231" s="253"/>
      <c r="M231" s="254"/>
      <c r="N231" s="254"/>
      <c r="O231" s="255" t="s">
        <v>1740</v>
      </c>
      <c r="P231" s="256" t="str">
        <f ca="1">IF(O231=0," ",IFERROR(IF(DATEDIF(TODAY(),O231,"M")&lt;=5,"ROJO",IF(DATEDIF(TODAY(),O231,"M")&gt;=12,"VERDE",IF(AND(DATEDIF(TODAY(),O231,"M")&gt;=6,DATEDIF(TODAY(),O231,"M")&lt;=11),"AMARILLO"))),Q231))</f>
        <v>ROJO</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602"/>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602"/>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602"/>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603"/>
      <c r="E235" s="603"/>
      <c r="F235" s="603"/>
      <c r="G235" s="710"/>
      <c r="H235" s="603"/>
      <c r="I235" s="603"/>
      <c r="J235" s="705"/>
      <c r="K235" s="447" t="b">
        <f>K230=L235</f>
        <v>1</v>
      </c>
      <c r="L235" s="491">
        <f>SUM(L230:L234)</f>
        <v>8230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601">
        <v>14793</v>
      </c>
      <c r="E236" s="601"/>
      <c r="F236" s="601"/>
      <c r="G236" s="708">
        <f t="shared" ref="G236" si="36">E236+F236</f>
        <v>0</v>
      </c>
      <c r="H236" s="601"/>
      <c r="I236" s="601"/>
      <c r="J236" s="703">
        <f>AM236</f>
        <v>0</v>
      </c>
      <c r="K236" s="738">
        <f>+(D236+G236)-(H236+I236+J236)</f>
        <v>14793</v>
      </c>
      <c r="L236" s="253">
        <v>4793</v>
      </c>
      <c r="M236" s="254" t="s">
        <v>1700</v>
      </c>
      <c r="N236" s="254"/>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602"/>
      <c r="E237" s="602"/>
      <c r="F237" s="602"/>
      <c r="G237" s="709"/>
      <c r="H237" s="602"/>
      <c r="I237" s="602"/>
      <c r="J237" s="704"/>
      <c r="K237" s="706"/>
      <c r="L237" s="253">
        <v>10000</v>
      </c>
      <c r="M237" s="254" t="s">
        <v>1724</v>
      </c>
      <c r="N237" s="254"/>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602"/>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602"/>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602"/>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603"/>
      <c r="E241" s="603"/>
      <c r="F241" s="603"/>
      <c r="G241" s="710"/>
      <c r="H241" s="603"/>
      <c r="I241" s="603"/>
      <c r="J241" s="705"/>
      <c r="K241" s="447" t="b">
        <f>K236=L241</f>
        <v>1</v>
      </c>
      <c r="L241" s="491">
        <f>SUM(L236:L240)</f>
        <v>14793</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601">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602"/>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602"/>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602"/>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602"/>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603"/>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601">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602"/>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602"/>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602"/>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602"/>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603"/>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601">
        <v>5939</v>
      </c>
      <c r="E254" s="601"/>
      <c r="F254" s="601"/>
      <c r="G254" s="708">
        <f t="shared" ref="G254" si="39">E254+F254</f>
        <v>0</v>
      </c>
      <c r="H254" s="601"/>
      <c r="I254" s="601"/>
      <c r="J254" s="703">
        <f>AM254</f>
        <v>0</v>
      </c>
      <c r="K254" s="738">
        <f>+(D254+G254)-(H254+I254+J254)</f>
        <v>5939</v>
      </c>
      <c r="L254" s="253">
        <v>39</v>
      </c>
      <c r="M254" s="254" t="s">
        <v>1666</v>
      </c>
      <c r="N254" s="254"/>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602"/>
      <c r="E255" s="602"/>
      <c r="F255" s="602"/>
      <c r="G255" s="709"/>
      <c r="H255" s="602"/>
      <c r="I255" s="602"/>
      <c r="J255" s="704"/>
      <c r="K255" s="706"/>
      <c r="L255" s="253">
        <v>5900</v>
      </c>
      <c r="M255" s="254" t="s">
        <v>1725</v>
      </c>
      <c r="N255" s="254"/>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602"/>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602"/>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602"/>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603"/>
      <c r="E259" s="603"/>
      <c r="F259" s="603"/>
      <c r="G259" s="710"/>
      <c r="H259" s="603"/>
      <c r="I259" s="603"/>
      <c r="J259" s="705"/>
      <c r="K259" s="447" t="b">
        <f>K254=L259</f>
        <v>1</v>
      </c>
      <c r="L259" s="491">
        <f>SUM(L254:L258)</f>
        <v>5939</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601">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602"/>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602"/>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602"/>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602"/>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603"/>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601">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602"/>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602"/>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602"/>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602"/>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603"/>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601">
        <v>42000</v>
      </c>
      <c r="E272" s="601"/>
      <c r="F272" s="601"/>
      <c r="G272" s="708">
        <f t="shared" ref="G272" si="42">E272+F272</f>
        <v>0</v>
      </c>
      <c r="H272" s="601"/>
      <c r="I272" s="601"/>
      <c r="J272" s="703">
        <f>AM272</f>
        <v>0</v>
      </c>
      <c r="K272" s="738">
        <f>+(D272+G272)-(H272+I272+J272)</f>
        <v>42000</v>
      </c>
      <c r="L272" s="253">
        <v>12000</v>
      </c>
      <c r="M272" s="254" t="s">
        <v>1703</v>
      </c>
      <c r="N272" s="254"/>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602"/>
      <c r="E273" s="602"/>
      <c r="F273" s="602"/>
      <c r="G273" s="709"/>
      <c r="H273" s="602"/>
      <c r="I273" s="602"/>
      <c r="J273" s="704"/>
      <c r="K273" s="706"/>
      <c r="L273" s="253">
        <v>30000</v>
      </c>
      <c r="M273" s="254" t="s">
        <v>1726</v>
      </c>
      <c r="N273" s="254"/>
      <c r="O273" s="255" t="s">
        <v>1754</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602"/>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602"/>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602"/>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603"/>
      <c r="E277" s="603"/>
      <c r="F277" s="603"/>
      <c r="G277" s="710"/>
      <c r="H277" s="603"/>
      <c r="I277" s="603"/>
      <c r="J277" s="705"/>
      <c r="K277" s="447" t="b">
        <f>K272=L277</f>
        <v>1</v>
      </c>
      <c r="L277" s="491">
        <f>SUM(L272:L276)</f>
        <v>42000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601">
        <v>3695</v>
      </c>
      <c r="E278" s="601"/>
      <c r="F278" s="601"/>
      <c r="G278" s="708">
        <f t="shared" ref="G278" si="43">E278+F278</f>
        <v>0</v>
      </c>
      <c r="H278" s="601"/>
      <c r="I278" s="601"/>
      <c r="J278" s="703">
        <f>AM278</f>
        <v>0</v>
      </c>
      <c r="K278" s="738">
        <f>+(D278+G278)-(H278+I278+J278)</f>
        <v>3695</v>
      </c>
      <c r="L278" s="253">
        <v>3695</v>
      </c>
      <c r="M278" s="254" t="s">
        <v>1704</v>
      </c>
      <c r="N278" s="254"/>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602"/>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602"/>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602"/>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602"/>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603"/>
      <c r="E283" s="603"/>
      <c r="F283" s="603"/>
      <c r="G283" s="710"/>
      <c r="H283" s="603"/>
      <c r="I283" s="603"/>
      <c r="J283" s="705"/>
      <c r="K283" s="447" t="b">
        <f>K278=L283</f>
        <v>1</v>
      </c>
      <c r="L283" s="491">
        <f>SUM(L278:L282)</f>
        <v>3695</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601">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602"/>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602"/>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602"/>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602"/>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603"/>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601">
        <v>70</v>
      </c>
      <c r="E290" s="601"/>
      <c r="F290" s="601"/>
      <c r="G290" s="708">
        <f t="shared" ref="G290" si="45">E290+F290</f>
        <v>0</v>
      </c>
      <c r="H290" s="601"/>
      <c r="I290" s="601"/>
      <c r="J290" s="703">
        <f>AM290</f>
        <v>0</v>
      </c>
      <c r="K290" s="738">
        <f>+(D290+G290)-(H290+I290+J290)</f>
        <v>70</v>
      </c>
      <c r="L290" s="253">
        <v>70</v>
      </c>
      <c r="M290" s="254" t="s">
        <v>1708</v>
      </c>
      <c r="N290" s="254"/>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602"/>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602"/>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602"/>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602"/>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603"/>
      <c r="E295" s="603"/>
      <c r="F295" s="603"/>
      <c r="G295" s="710"/>
      <c r="H295" s="603"/>
      <c r="I295" s="603"/>
      <c r="J295" s="705"/>
      <c r="K295" s="447" t="b">
        <f>K290=L295</f>
        <v>1</v>
      </c>
      <c r="L295" s="491">
        <f>SUM(L290:L294)</f>
        <v>70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601">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602"/>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602"/>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602"/>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602"/>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603"/>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957" t="s">
        <v>140</v>
      </c>
      <c r="C302" s="957"/>
      <c r="D302" s="279"/>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601">
        <v>14960</v>
      </c>
      <c r="E303" s="601"/>
      <c r="F303" s="731"/>
      <c r="G303" s="730">
        <f>E303+F303</f>
        <v>0</v>
      </c>
      <c r="H303" s="731"/>
      <c r="I303" s="731"/>
      <c r="J303" s="732">
        <f>+AM303</f>
        <v>0</v>
      </c>
      <c r="K303" s="706">
        <f>+(D303+G303)-(H303+I303+J303)</f>
        <v>14960</v>
      </c>
      <c r="L303" s="253">
        <v>20</v>
      </c>
      <c r="M303" s="254" t="s">
        <v>1727</v>
      </c>
      <c r="N303" s="254"/>
      <c r="O303" s="255" t="s">
        <v>1765</v>
      </c>
      <c r="P303" s="256" t="str">
        <f t="shared" ref="P303:P308" ca="1" si="47">IF(O303=0," ",IFERROR(IF(DATEDIF(TODAY(),O303,"M")&lt;=5,"ROJO",IF(DATEDIF(TODAY(),O303,"M")&gt;=12,"VERDE",IF(AND(DATEDIF(TODAY(),O303,"M")&gt;=6,DATEDIF(TODAY(),O303,"M")&lt;=11),"AMARILLO"))),Q303))</f>
        <v>NO VENCIDO</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602"/>
      <c r="E304" s="602"/>
      <c r="F304" s="731"/>
      <c r="G304" s="730"/>
      <c r="H304" s="731"/>
      <c r="I304" s="731"/>
      <c r="J304" s="732"/>
      <c r="K304" s="706"/>
      <c r="L304" s="253">
        <v>40</v>
      </c>
      <c r="M304" s="254" t="s">
        <v>1728</v>
      </c>
      <c r="N304" s="254"/>
      <c r="O304" s="255" t="s">
        <v>1752</v>
      </c>
      <c r="P304" s="256" t="str">
        <f t="shared" ca="1" si="47"/>
        <v>ROJO</v>
      </c>
      <c r="Q304" s="262" t="str">
        <f t="shared" ca="1" si="48"/>
        <v>NO VENCIDO</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602"/>
      <c r="E305" s="602"/>
      <c r="F305" s="731"/>
      <c r="G305" s="730"/>
      <c r="H305" s="731"/>
      <c r="I305" s="731"/>
      <c r="J305" s="732"/>
      <c r="K305" s="706"/>
      <c r="L305" s="253">
        <v>14900</v>
      </c>
      <c r="M305" s="254" t="s">
        <v>1729</v>
      </c>
      <c r="N305" s="254"/>
      <c r="O305" s="255" t="s">
        <v>1766</v>
      </c>
      <c r="P305" s="256" t="str">
        <f t="shared" ca="1" si="47"/>
        <v>VERDE</v>
      </c>
      <c r="Q305" s="262" t="str">
        <f t="shared" ca="1" si="48"/>
        <v>NO VENCIDO</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602"/>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602"/>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602"/>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603"/>
      <c r="E309" s="603"/>
      <c r="F309" s="731"/>
      <c r="G309" s="730"/>
      <c r="H309" s="731"/>
      <c r="I309" s="731"/>
      <c r="J309" s="732"/>
      <c r="K309" s="447" t="b">
        <f>K303=L309</f>
        <v>1</v>
      </c>
      <c r="L309" s="491">
        <f>SUM(L303:L308)</f>
        <v>14960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601">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602"/>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602"/>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602"/>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602"/>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602"/>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603"/>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601">
        <v>12020</v>
      </c>
      <c r="E317" s="601"/>
      <c r="F317" s="731"/>
      <c r="G317" s="730">
        <f t="shared" ref="G317" si="52">E317+F317</f>
        <v>0</v>
      </c>
      <c r="H317" s="731"/>
      <c r="I317" s="731"/>
      <c r="J317" s="732">
        <f>+AM317</f>
        <v>0</v>
      </c>
      <c r="K317" s="706">
        <f>+(D317+G317)-(H317+I317+J317)</f>
        <v>12020</v>
      </c>
      <c r="L317" s="253">
        <v>9000</v>
      </c>
      <c r="M317" s="254" t="s">
        <v>1711</v>
      </c>
      <c r="N317" s="254"/>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602"/>
      <c r="E318" s="602"/>
      <c r="F318" s="731"/>
      <c r="G318" s="730"/>
      <c r="H318" s="731"/>
      <c r="I318" s="731"/>
      <c r="J318" s="732"/>
      <c r="K318" s="706"/>
      <c r="L318" s="253">
        <v>3020</v>
      </c>
      <c r="M318" s="254" t="s">
        <v>1710</v>
      </c>
      <c r="N318" s="254"/>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602"/>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602"/>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602"/>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602"/>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603"/>
      <c r="E323" s="603"/>
      <c r="F323" s="731"/>
      <c r="G323" s="730"/>
      <c r="H323" s="731"/>
      <c r="I323" s="731"/>
      <c r="J323" s="732"/>
      <c r="K323" s="447" t="b">
        <f>K317=L323</f>
        <v>1</v>
      </c>
      <c r="L323" s="491">
        <f>SUM(L317:L322)</f>
        <v>12020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601">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602"/>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602"/>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602"/>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602"/>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602"/>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603"/>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601">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602"/>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602"/>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602"/>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602"/>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602"/>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603"/>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601">
        <v>2320</v>
      </c>
      <c r="E338" s="601"/>
      <c r="F338" s="731">
        <v>15000</v>
      </c>
      <c r="G338" s="730">
        <f t="shared" ref="G338" si="61">E338+F338</f>
        <v>15000</v>
      </c>
      <c r="H338" s="731">
        <v>5500</v>
      </c>
      <c r="I338" s="731"/>
      <c r="J338" s="732">
        <f>+AM338</f>
        <v>0</v>
      </c>
      <c r="K338" s="706">
        <f>+(D338+G338)-(H338+I338+J338)</f>
        <v>11820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602"/>
      <c r="E339" s="602"/>
      <c r="F339" s="731"/>
      <c r="G339" s="730"/>
      <c r="H339" s="731"/>
      <c r="I339" s="731"/>
      <c r="J339" s="732"/>
      <c r="K339" s="706"/>
      <c r="L339" s="253">
        <v>2820</v>
      </c>
      <c r="M339" s="254" t="s">
        <v>1714</v>
      </c>
      <c r="N339" s="254"/>
      <c r="O339" s="255" t="s">
        <v>1753</v>
      </c>
      <c r="P339" s="256" t="str">
        <f t="shared" ca="1" si="62"/>
        <v>ROJO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602"/>
      <c r="E340" s="602"/>
      <c r="F340" s="731"/>
      <c r="G340" s="730"/>
      <c r="H340" s="731"/>
      <c r="I340" s="731"/>
      <c r="J340" s="732"/>
      <c r="K340" s="706"/>
      <c r="L340" s="253">
        <v>9000</v>
      </c>
      <c r="M340" s="254" t="s">
        <v>1715</v>
      </c>
      <c r="N340" s="254"/>
      <c r="O340" s="255" t="s">
        <v>1753</v>
      </c>
      <c r="P340" s="256" t="str">
        <f t="shared" ca="1" si="62"/>
        <v>ROJO</v>
      </c>
      <c r="Q340" s="262" t="str">
        <f t="shared" ca="1" si="63"/>
        <v>NO VENCIDO</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602"/>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602"/>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602"/>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603"/>
      <c r="E344" s="603"/>
      <c r="F344" s="731"/>
      <c r="G344" s="730"/>
      <c r="H344" s="731"/>
      <c r="I344" s="731"/>
      <c r="J344" s="732"/>
      <c r="K344" s="447" t="b">
        <f>K338=L344</f>
        <v>1</v>
      </c>
      <c r="L344" s="491">
        <f>SUM(L338:L343)</f>
        <v>11820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601">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602"/>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602"/>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602"/>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602"/>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602"/>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603"/>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601">
        <v>32848</v>
      </c>
      <c r="E352" s="601"/>
      <c r="F352" s="731"/>
      <c r="G352" s="730">
        <f t="shared" ref="G352" si="65">E352+F352</f>
        <v>0</v>
      </c>
      <c r="H352" s="731"/>
      <c r="I352" s="731"/>
      <c r="J352" s="732">
        <f>AM352</f>
        <v>0</v>
      </c>
      <c r="K352" s="706">
        <f>+(D352+G352)-(H352+I352+J352)</f>
        <v>32848</v>
      </c>
      <c r="L352" s="253">
        <v>32800</v>
      </c>
      <c r="M352" s="254" t="s">
        <v>1730</v>
      </c>
      <c r="N352" s="254"/>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602"/>
      <c r="E353" s="602"/>
      <c r="F353" s="731"/>
      <c r="G353" s="730"/>
      <c r="H353" s="731"/>
      <c r="I353" s="731"/>
      <c r="J353" s="732"/>
      <c r="K353" s="706"/>
      <c r="L353" s="253">
        <v>48</v>
      </c>
      <c r="M353" s="254" t="s">
        <v>1712</v>
      </c>
      <c r="N353" s="254"/>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602"/>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602"/>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602"/>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602"/>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603"/>
      <c r="E358" s="603"/>
      <c r="F358" s="731"/>
      <c r="G358" s="730"/>
      <c r="H358" s="731"/>
      <c r="I358" s="731"/>
      <c r="J358" s="732"/>
      <c r="K358" s="447" t="b">
        <f>K352=L358</f>
        <v>1</v>
      </c>
      <c r="L358" s="491">
        <f>SUM(L352:L357)</f>
        <v>32848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601">
        <v>16600</v>
      </c>
      <c r="E359" s="601"/>
      <c r="F359" s="731"/>
      <c r="G359" s="730">
        <f t="shared" ref="G359" si="66">E359+F359</f>
        <v>0</v>
      </c>
      <c r="H359" s="731"/>
      <c r="I359" s="731"/>
      <c r="J359" s="732">
        <f>AM359</f>
        <v>0</v>
      </c>
      <c r="K359" s="706">
        <f>+(D359+G359)-(H359+I359+J359)</f>
        <v>16600</v>
      </c>
      <c r="L359" s="253">
        <v>5100</v>
      </c>
      <c r="M359" s="254" t="s">
        <v>1731</v>
      </c>
      <c r="N359" s="254"/>
      <c r="O359" s="255" t="s">
        <v>1749</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602"/>
      <c r="E360" s="602"/>
      <c r="F360" s="731"/>
      <c r="G360" s="730"/>
      <c r="H360" s="731"/>
      <c r="I360" s="731"/>
      <c r="J360" s="732"/>
      <c r="K360" s="706"/>
      <c r="L360" s="253">
        <v>5500</v>
      </c>
      <c r="M360" s="254" t="s">
        <v>1732</v>
      </c>
      <c r="N360" s="254"/>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602"/>
      <c r="E361" s="602"/>
      <c r="F361" s="731"/>
      <c r="G361" s="730"/>
      <c r="H361" s="731"/>
      <c r="I361" s="731"/>
      <c r="J361" s="732"/>
      <c r="K361" s="706"/>
      <c r="L361" s="253">
        <v>3000</v>
      </c>
      <c r="M361" s="254" t="s">
        <v>1733</v>
      </c>
      <c r="N361" s="254"/>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602"/>
      <c r="E362" s="602"/>
      <c r="F362" s="731"/>
      <c r="G362" s="730"/>
      <c r="H362" s="731"/>
      <c r="I362" s="731"/>
      <c r="J362" s="732"/>
      <c r="K362" s="706"/>
      <c r="L362" s="253">
        <v>3000</v>
      </c>
      <c r="M362" s="254" t="s">
        <v>1734</v>
      </c>
      <c r="N362" s="254"/>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602"/>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602"/>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603"/>
      <c r="E365" s="603"/>
      <c r="F365" s="731"/>
      <c r="G365" s="730"/>
      <c r="H365" s="731"/>
      <c r="I365" s="731"/>
      <c r="J365" s="732"/>
      <c r="K365" s="447" t="b">
        <f>K359=L365</f>
        <v>1</v>
      </c>
      <c r="L365" s="491">
        <f>SUM(L359:L364)</f>
        <v>16600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601">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602"/>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602"/>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602"/>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602"/>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602"/>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603"/>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5">
        <v>7770</v>
      </c>
      <c r="E373" s="495"/>
      <c r="F373" s="495"/>
      <c r="G373" s="294">
        <f>E373+F373</f>
        <v>0</v>
      </c>
      <c r="H373" s="495"/>
      <c r="I373" s="495"/>
      <c r="J373" s="461">
        <f t="shared" ref="J373:J378" si="68">AM373</f>
        <v>0</v>
      </c>
      <c r="K373" s="476">
        <f>+(D373+G373)-(H373+I373+J373)</f>
        <v>7770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5">
        <v>16400</v>
      </c>
      <c r="E374" s="495"/>
      <c r="F374" s="495"/>
      <c r="G374" s="294">
        <f t="shared" ref="G374:G379" si="73">E374+F374</f>
        <v>0</v>
      </c>
      <c r="H374" s="495"/>
      <c r="I374" s="495"/>
      <c r="J374" s="461">
        <f t="shared" si="68"/>
        <v>0</v>
      </c>
      <c r="K374" s="476">
        <f t="shared" ref="K374:K379" si="74">+(D374+G374)-(H374+I374+J374)</f>
        <v>16400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5"/>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5">
        <v>2375</v>
      </c>
      <c r="E376" s="495"/>
      <c r="F376" s="495"/>
      <c r="G376" s="294">
        <f t="shared" si="73"/>
        <v>0</v>
      </c>
      <c r="H376" s="495">
        <v>50</v>
      </c>
      <c r="I376" s="495"/>
      <c r="J376" s="461">
        <f t="shared" si="68"/>
        <v>0</v>
      </c>
      <c r="K376" s="476">
        <f t="shared" si="74"/>
        <v>2325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5"/>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5"/>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5"/>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601">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602"/>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602"/>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602"/>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603"/>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601">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602"/>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602"/>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602"/>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603"/>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601">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602"/>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602"/>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602"/>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603"/>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601">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602"/>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602"/>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602"/>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603"/>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601">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602"/>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602"/>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602"/>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603"/>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546" t="s">
        <v>1349</v>
      </c>
      <c r="B413" s="617" t="s">
        <v>43</v>
      </c>
      <c r="C413" s="61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547"/>
      <c r="B414" s="619"/>
      <c r="C414" s="62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547"/>
      <c r="B415" s="619"/>
      <c r="C415" s="62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548"/>
      <c r="B416" s="621"/>
      <c r="C416" s="62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4">
        <v>3950</v>
      </c>
      <c r="E417" s="595">
        <f>H13</f>
        <v>0</v>
      </c>
      <c r="F417" s="644">
        <v>611</v>
      </c>
      <c r="G417" s="644">
        <v>37</v>
      </c>
      <c r="H417" s="574">
        <f>+F417+G417</f>
        <v>648</v>
      </c>
      <c r="I417" s="577">
        <f>+AM417</f>
        <v>1323</v>
      </c>
      <c r="J417" s="580">
        <f>+H417+I417</f>
        <v>1971</v>
      </c>
      <c r="K417" s="583">
        <f>+(D417+E417)-(J417)</f>
        <v>1979</v>
      </c>
      <c r="L417" s="253">
        <v>20</v>
      </c>
      <c r="M417" s="254" t="s">
        <v>1631</v>
      </c>
      <c r="N417" s="254"/>
      <c r="O417" s="255" t="s">
        <v>1749</v>
      </c>
      <c r="P417" s="256" t="str">
        <f ca="1">IF(O417=0," ",IFERROR(IF(DATEDIF(TODAY(),O417,"M")&lt;=5,"ROJO",IF(DATEDIF(TODAY(),O417,"M")&gt;=12,"VERDE",IF(AND(DATEDIF(TODAY(),O417,"M")&gt;=6,DATEDIF(TODAY(),O417,"M")&lt;=11),"AMARILLO"))),Q417))</f>
        <v>AMARILLO</v>
      </c>
      <c r="Q417" s="256" t="str">
        <f ca="1">IF(O417=0," ",IF(O417&lt;=$L$6,"VENCIDO","NO VENCIDO"))</f>
        <v>NO VENCIDO</v>
      </c>
      <c r="R417" s="257"/>
      <c r="S417" s="258"/>
      <c r="T417" s="258"/>
      <c r="U417" s="259"/>
      <c r="V417" s="259"/>
      <c r="W417" s="634">
        <f>+AR417</f>
        <v>3.041666666666667</v>
      </c>
      <c r="X417" s="425"/>
      <c r="Y417" s="232"/>
      <c r="Z417" s="648">
        <v>957</v>
      </c>
      <c r="AA417" s="648">
        <v>366</v>
      </c>
      <c r="AB417" s="649">
        <f>+Z417+AA417</f>
        <v>1323</v>
      </c>
      <c r="AC417" s="648">
        <v>0</v>
      </c>
      <c r="AD417" s="648">
        <v>0</v>
      </c>
      <c r="AE417" s="648">
        <v>0</v>
      </c>
      <c r="AF417" s="648">
        <v>0</v>
      </c>
      <c r="AG417" s="648">
        <v>0</v>
      </c>
      <c r="AH417" s="648">
        <v>0</v>
      </c>
      <c r="AI417" s="648">
        <v>0</v>
      </c>
      <c r="AJ417" s="648">
        <v>0</v>
      </c>
      <c r="AK417" s="648">
        <v>0</v>
      </c>
      <c r="AL417" s="648">
        <v>0</v>
      </c>
      <c r="AM417" s="630">
        <f>SUM(AB417:AL421)</f>
        <v>1323</v>
      </c>
      <c r="AN417" s="460"/>
      <c r="AQ417" s="604">
        <f>IFERROR(I417/J417*100,"0")</f>
        <v>67.123287671232873</v>
      </c>
      <c r="AR417" s="650">
        <f>IFERROR(1/(1-(AQ417/100)),"0")</f>
        <v>3.041666666666667</v>
      </c>
      <c r="AS417" s="653">
        <v>75</v>
      </c>
      <c r="AT417" s="607">
        <v>20</v>
      </c>
      <c r="AU417" s="334"/>
      <c r="AV417" s="656"/>
      <c r="AW417" s="659">
        <f>+H417-AV417</f>
        <v>648</v>
      </c>
    </row>
    <row r="418" spans="1:49" ht="17.25" customHeight="1">
      <c r="A418" s="666"/>
      <c r="B418" s="670"/>
      <c r="C418" s="671"/>
      <c r="D418" s="645"/>
      <c r="E418" s="596"/>
      <c r="F418" s="645"/>
      <c r="G418" s="645"/>
      <c r="H418" s="575"/>
      <c r="I418" s="578"/>
      <c r="J418" s="581"/>
      <c r="K418" s="584"/>
      <c r="L418" s="253">
        <v>389</v>
      </c>
      <c r="M418" s="254" t="s">
        <v>1632</v>
      </c>
      <c r="N418" s="254"/>
      <c r="O418" s="255" t="s">
        <v>1770</v>
      </c>
      <c r="P418" s="256" t="str">
        <f ca="1">IF(O418=0," ",IFERROR(IF(DATEDIF(TODAY(),O418,"M")&lt;=5,"ROJO",IF(DATEDIF(TODAY(),O418,"M")&gt;=12,"VERDE",IF(AND(DATEDIF(TODAY(),O418,"M")&gt;=6,DATEDIF(TODAY(),O418,"M")&lt;=11),"AMARILLO"))),Q418))</f>
        <v>VERDE</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5"/>
      <c r="E419" s="596"/>
      <c r="F419" s="645"/>
      <c r="G419" s="645"/>
      <c r="H419" s="575"/>
      <c r="I419" s="578"/>
      <c r="J419" s="581"/>
      <c r="K419" s="584"/>
      <c r="L419" s="253">
        <v>1570</v>
      </c>
      <c r="M419" s="254" t="s">
        <v>1633</v>
      </c>
      <c r="N419" s="254"/>
      <c r="O419" s="255" t="s">
        <v>1771</v>
      </c>
      <c r="P419" s="256" t="str">
        <f ca="1">IF(O419=0," ",IFERROR(IF(DATEDIF(TODAY(),O419,"M")&lt;=5,"ROJO",IF(DATEDIF(TODAY(),O419,"M")&gt;=12,"VERDE",IF(AND(DATEDIF(TODAY(),O419,"M")&gt;=6,DATEDIF(TODAY(),O419,"M")&lt;=11),"AMARILLO"))),Q419))</f>
        <v>VERDE</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5"/>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5"/>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6"/>
      <c r="E422" s="597"/>
      <c r="F422" s="646"/>
      <c r="G422" s="646"/>
      <c r="H422" s="576"/>
      <c r="I422" s="579"/>
      <c r="J422" s="582"/>
      <c r="K422" s="447" t="b">
        <f>K417=L422</f>
        <v>1</v>
      </c>
      <c r="L422" s="491">
        <f>SUM(L417:L421)</f>
        <v>1979</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4">
        <v>1625</v>
      </c>
      <c r="E423" s="595">
        <f>H19</f>
        <v>0</v>
      </c>
      <c r="F423" s="644">
        <v>594</v>
      </c>
      <c r="G423" s="644">
        <v>38</v>
      </c>
      <c r="H423" s="574">
        <f>+F423+G423</f>
        <v>632</v>
      </c>
      <c r="I423" s="577">
        <f>+AM423</f>
        <v>0</v>
      </c>
      <c r="J423" s="580">
        <f>+H423+I423</f>
        <v>632</v>
      </c>
      <c r="K423" s="583">
        <f>+(D423+E423)-(J423)</f>
        <v>993</v>
      </c>
      <c r="L423" s="253">
        <v>12</v>
      </c>
      <c r="M423" s="254" t="s">
        <v>1738</v>
      </c>
      <c r="N423" s="254"/>
      <c r="O423" s="255" t="s">
        <v>1772</v>
      </c>
      <c r="P423" s="256" t="str">
        <f ca="1">IF(O423=0," ",IFERROR(IF(DATEDIF(TODAY(),O423,"M")&lt;=5,"ROJO",IF(DATEDIF(TODAY(),O423,"M")&gt;=12,"VERDE",IF(AND(DATEDIF(TODAY(),O423,"M")&gt;=6,DATEDIF(TODAY(),O423,"M")&lt;=11),"AMARILLO"))),Q423))</f>
        <v>NO VENCIDO</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632</v>
      </c>
    </row>
    <row r="424" spans="1:49" ht="17.25" customHeight="1">
      <c r="A424" s="666"/>
      <c r="B424" s="670"/>
      <c r="C424" s="671"/>
      <c r="D424" s="645"/>
      <c r="E424" s="596"/>
      <c r="F424" s="645"/>
      <c r="G424" s="645"/>
      <c r="H424" s="575"/>
      <c r="I424" s="578"/>
      <c r="J424" s="581"/>
      <c r="K424" s="584"/>
      <c r="L424" s="253">
        <v>147</v>
      </c>
      <c r="M424" s="254" t="s">
        <v>1634</v>
      </c>
      <c r="N424" s="254"/>
      <c r="O424" s="255" t="s">
        <v>1765</v>
      </c>
      <c r="P424" s="256" t="str">
        <f ca="1">IF(O424=0," ",IFERROR(IF(DATEDIF(TODAY(),O424,"M")&lt;=5,"ROJO",IF(DATEDIF(TODAY(),O424,"M")&gt;=12,"VERDE",IF(AND(DATEDIF(TODAY(),O424,"M")&gt;=6,DATEDIF(TODAY(),O424,"M")&lt;=11),"AMARILLO"))),Q424))</f>
        <v>NO VENCIDO</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5"/>
      <c r="E425" s="596"/>
      <c r="F425" s="645"/>
      <c r="G425" s="645"/>
      <c r="H425" s="575"/>
      <c r="I425" s="578"/>
      <c r="J425" s="581"/>
      <c r="K425" s="584"/>
      <c r="L425" s="253">
        <v>303</v>
      </c>
      <c r="M425" s="254" t="s">
        <v>1635</v>
      </c>
      <c r="N425" s="254"/>
      <c r="O425" s="255" t="s">
        <v>1773</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5"/>
      <c r="E426" s="596"/>
      <c r="F426" s="645"/>
      <c r="G426" s="645"/>
      <c r="H426" s="575"/>
      <c r="I426" s="578"/>
      <c r="J426" s="581"/>
      <c r="K426" s="584"/>
      <c r="L426" s="253">
        <v>514</v>
      </c>
      <c r="M426" s="254" t="s">
        <v>1636</v>
      </c>
      <c r="N426" s="254"/>
      <c r="O426" s="255" t="s">
        <v>1773</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5"/>
      <c r="E427" s="596"/>
      <c r="F427" s="645"/>
      <c r="G427" s="645"/>
      <c r="H427" s="575"/>
      <c r="I427" s="578"/>
      <c r="J427" s="581"/>
      <c r="K427" s="633"/>
      <c r="L427" s="253">
        <v>17</v>
      </c>
      <c r="M427" s="254" t="s">
        <v>1637</v>
      </c>
      <c r="N427" s="254"/>
      <c r="O427" s="255" t="s">
        <v>1751</v>
      </c>
      <c r="P427" s="256" t="str">
        <f ca="1">IF(O427=0," ",IFERROR(IF(DATEDIF(TODAY(),O427,"M")&lt;=5,"ROJO",IF(DATEDIF(TODAY(),O427,"M")&gt;=12,"VERDE",IF(AND(DATEDIF(TODAY(),O427,"M")&gt;=6,DATEDIF(TODAY(),O427,"M")&lt;=11),"AMARILLO"))),Q427))</f>
        <v>AMARILLO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6"/>
      <c r="E428" s="597"/>
      <c r="F428" s="646"/>
      <c r="G428" s="646"/>
      <c r="H428" s="576"/>
      <c r="I428" s="579"/>
      <c r="J428" s="582"/>
      <c r="K428" s="447" t="b">
        <f>K423=L428</f>
        <v>1</v>
      </c>
      <c r="L428" s="491">
        <f>SUM(L423:L427)</f>
        <v>993</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4">
        <v>550</v>
      </c>
      <c r="E429" s="595">
        <f>H25</f>
        <v>0</v>
      </c>
      <c r="F429" s="644">
        <v>73</v>
      </c>
      <c r="G429" s="644">
        <v>0</v>
      </c>
      <c r="H429" s="574">
        <f>+F429+G429</f>
        <v>73</v>
      </c>
      <c r="I429" s="577">
        <f>+AM429</f>
        <v>0</v>
      </c>
      <c r="J429" s="580">
        <f>+H429+I429</f>
        <v>73</v>
      </c>
      <c r="K429" s="583">
        <f>+(D429+E429)-(J429)</f>
        <v>477</v>
      </c>
      <c r="L429" s="253">
        <v>62</v>
      </c>
      <c r="M429" s="254" t="s">
        <v>1638</v>
      </c>
      <c r="N429" s="254"/>
      <c r="O429" s="255" t="s">
        <v>1772</v>
      </c>
      <c r="P429" s="256" t="str">
        <f ca="1">IF(O429=0," ",IFERROR(IF(DATEDIF(TODAY(),O429,"M")&lt;=5,"ROJO",IF(DATEDIF(TODAY(),O429,"M")&gt;=12,"VERDE",IF(AND(DATEDIF(TODAY(),O429,"M")&gt;=6,DATEDIF(TODAY(),O429,"M")&lt;=11),"AMARILLO"))),Q429))</f>
        <v>NO VENCIDO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73</v>
      </c>
    </row>
    <row r="430" spans="1:49" ht="17.25" customHeight="1">
      <c r="A430" s="666"/>
      <c r="B430" s="670"/>
      <c r="C430" s="671"/>
      <c r="D430" s="645"/>
      <c r="E430" s="596"/>
      <c r="F430" s="645"/>
      <c r="G430" s="645"/>
      <c r="H430" s="575"/>
      <c r="I430" s="578"/>
      <c r="J430" s="581"/>
      <c r="K430" s="584"/>
      <c r="L430" s="253">
        <v>186</v>
      </c>
      <c r="M430" s="254" t="s">
        <v>1639</v>
      </c>
      <c r="N430" s="254"/>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5"/>
      <c r="E431" s="596"/>
      <c r="F431" s="645"/>
      <c r="G431" s="645"/>
      <c r="H431" s="575"/>
      <c r="I431" s="578"/>
      <c r="J431" s="581"/>
      <c r="K431" s="584"/>
      <c r="L431" s="253">
        <v>229</v>
      </c>
      <c r="M431" s="254" t="s">
        <v>1640</v>
      </c>
      <c r="N431" s="254"/>
      <c r="O431" s="255" t="s">
        <v>1746</v>
      </c>
      <c r="P431" s="256" t="str">
        <f ca="1">IF(O431=0," ",IFERROR(IF(DATEDIF(TODAY(),O431,"M")&lt;=5,"ROJO",IF(DATEDIF(TODAY(),O431,"M")&gt;=12,"VERDE",IF(AND(DATEDIF(TODAY(),O431,"M")&gt;=6,DATEDIF(TODAY(),O431,"M")&lt;=11),"AMARILLO"))),Q431))</f>
        <v>AMARILLO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5"/>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5"/>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6"/>
      <c r="E434" s="597"/>
      <c r="F434" s="646"/>
      <c r="G434" s="646"/>
      <c r="H434" s="576"/>
      <c r="I434" s="579"/>
      <c r="J434" s="582"/>
      <c r="K434" s="447" t="b">
        <f>K429=L434</f>
        <v>1</v>
      </c>
      <c r="L434" s="491">
        <f>SUM(L429:L433)</f>
        <v>477</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4">
        <v>7442</v>
      </c>
      <c r="E435" s="595">
        <f>H31</f>
        <v>0</v>
      </c>
      <c r="F435" s="644">
        <v>3552</v>
      </c>
      <c r="G435" s="644">
        <v>30</v>
      </c>
      <c r="H435" s="574">
        <f>+F435+G435</f>
        <v>3582</v>
      </c>
      <c r="I435" s="577">
        <f>+AM435</f>
        <v>45</v>
      </c>
      <c r="J435" s="580">
        <f>+H435+I435</f>
        <v>3627</v>
      </c>
      <c r="K435" s="583">
        <f>+(D435+E435)-(J435)</f>
        <v>3815</v>
      </c>
      <c r="L435" s="253">
        <v>16</v>
      </c>
      <c r="M435" s="254" t="s">
        <v>1641</v>
      </c>
      <c r="N435" s="254"/>
      <c r="O435" s="255" t="s">
        <v>1775</v>
      </c>
      <c r="P435" s="256" t="str">
        <f ca="1">IF(O435=0," ",IFERROR(IF(DATEDIF(TODAY(),O435,"M")&lt;=5,"ROJO",IF(DATEDIF(TODAY(),O435,"M")&gt;=12,"VERDE",IF(AND(DATEDIF(TODAY(),O435,"M")&gt;=6,DATEDIF(TODAY(),O435,"M")&lt;=11),"AMARILLO"))),Q435))</f>
        <v>NO VENCIDO</v>
      </c>
      <c r="Q435" s="256" t="str">
        <f ca="1">IF(O435=0," ",IF(O435&lt;=$L$6,"VENCIDO","NO VENCIDO"))</f>
        <v>NO VENCIDO</v>
      </c>
      <c r="R435" s="257"/>
      <c r="S435" s="258"/>
      <c r="T435" s="258"/>
      <c r="U435" s="259"/>
      <c r="V435" s="259"/>
      <c r="W435" s="634">
        <f>+AR435</f>
        <v>1.0125628140703518</v>
      </c>
      <c r="X435" s="425"/>
      <c r="Y435" s="232"/>
      <c r="Z435" s="648">
        <v>13</v>
      </c>
      <c r="AA435" s="648">
        <v>32</v>
      </c>
      <c r="AB435" s="649">
        <f>+Z435+AA435</f>
        <v>45</v>
      </c>
      <c r="AC435" s="648">
        <v>0</v>
      </c>
      <c r="AD435" s="648">
        <v>0</v>
      </c>
      <c r="AE435" s="648">
        <v>0</v>
      </c>
      <c r="AF435" s="648">
        <v>0</v>
      </c>
      <c r="AG435" s="648">
        <v>0</v>
      </c>
      <c r="AH435" s="648">
        <v>0</v>
      </c>
      <c r="AI435" s="648">
        <v>0</v>
      </c>
      <c r="AJ435" s="648">
        <v>0</v>
      </c>
      <c r="AK435" s="648">
        <v>0</v>
      </c>
      <c r="AL435" s="648">
        <v>0</v>
      </c>
      <c r="AM435" s="630">
        <f>SUM(AB435:AL439)</f>
        <v>45</v>
      </c>
      <c r="AN435" s="460"/>
      <c r="AQ435" s="604">
        <f>IFERROR(I435/J435*100,"0")</f>
        <v>1.240694789081886</v>
      </c>
      <c r="AR435" s="650">
        <f>IFERROR(1/(1-(AQ435/100)),"0")</f>
        <v>1.0125628140703518</v>
      </c>
      <c r="AS435" s="653">
        <v>15</v>
      </c>
      <c r="AT435" s="607">
        <v>5</v>
      </c>
      <c r="AU435" s="334"/>
      <c r="AV435" s="656"/>
      <c r="AW435" s="659">
        <f>+H435-AV435</f>
        <v>3582</v>
      </c>
    </row>
    <row r="436" spans="1:49" ht="17.25" customHeight="1">
      <c r="A436" s="666"/>
      <c r="B436" s="670"/>
      <c r="C436" s="671"/>
      <c r="D436" s="645"/>
      <c r="E436" s="596"/>
      <c r="F436" s="645"/>
      <c r="G436" s="645"/>
      <c r="H436" s="575"/>
      <c r="I436" s="578"/>
      <c r="J436" s="581"/>
      <c r="K436" s="584"/>
      <c r="L436" s="253">
        <v>709</v>
      </c>
      <c r="M436" s="254" t="s">
        <v>1642</v>
      </c>
      <c r="N436" s="254"/>
      <c r="O436" s="255" t="s">
        <v>1776</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5"/>
      <c r="E437" s="596"/>
      <c r="F437" s="645"/>
      <c r="G437" s="645"/>
      <c r="H437" s="575"/>
      <c r="I437" s="578"/>
      <c r="J437" s="581"/>
      <c r="K437" s="584"/>
      <c r="L437" s="253">
        <v>3090</v>
      </c>
      <c r="M437" s="254" t="s">
        <v>1643</v>
      </c>
      <c r="N437" s="254"/>
      <c r="O437" s="255" t="s">
        <v>1743</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5"/>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5"/>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6"/>
      <c r="E440" s="597"/>
      <c r="F440" s="646"/>
      <c r="G440" s="646"/>
      <c r="H440" s="576"/>
      <c r="I440" s="579"/>
      <c r="J440" s="582"/>
      <c r="K440" s="447" t="b">
        <f>K435=L440</f>
        <v>1</v>
      </c>
      <c r="L440" s="491">
        <f>SUM(L435:L439)</f>
        <v>3815</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4">
        <v>4912</v>
      </c>
      <c r="E441" s="595">
        <f>H37</f>
        <v>50</v>
      </c>
      <c r="F441" s="644">
        <v>2543</v>
      </c>
      <c r="G441" s="644">
        <v>14</v>
      </c>
      <c r="H441" s="574">
        <f>+F441+G441</f>
        <v>2557</v>
      </c>
      <c r="I441" s="577">
        <f>+AM441</f>
        <v>0</v>
      </c>
      <c r="J441" s="580">
        <f>+H441+I441</f>
        <v>2557</v>
      </c>
      <c r="K441" s="583">
        <f>+(D441+E441)-(J441)</f>
        <v>2405</v>
      </c>
      <c r="L441" s="253">
        <v>100</v>
      </c>
      <c r="M441" s="254" t="s">
        <v>1644</v>
      </c>
      <c r="N441" s="254"/>
      <c r="O441" s="255" t="s">
        <v>1772</v>
      </c>
      <c r="P441" s="256" t="str">
        <f ca="1">IF(O441=0," ",IFERROR(IF(DATEDIF(TODAY(),O441,"M")&lt;=5,"ROJO",IF(DATEDIF(TODAY(),O441,"M")&gt;=12,"VERDE",IF(AND(DATEDIF(TODAY(),O441,"M")&gt;=6,DATEDIF(TODAY(),O441,"M")&lt;=11),"AMARILLO"))),Q441))</f>
        <v>NO VENCIDO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2557</v>
      </c>
    </row>
    <row r="442" spans="1:49" ht="17.25" customHeight="1">
      <c r="A442" s="666"/>
      <c r="B442" s="640"/>
      <c r="C442" s="640"/>
      <c r="D442" s="645"/>
      <c r="E442" s="596"/>
      <c r="F442" s="645"/>
      <c r="G442" s="645"/>
      <c r="H442" s="575"/>
      <c r="I442" s="578"/>
      <c r="J442" s="581"/>
      <c r="K442" s="584"/>
      <c r="L442" s="253">
        <v>251</v>
      </c>
      <c r="M442" s="254" t="s">
        <v>1645</v>
      </c>
      <c r="N442" s="254"/>
      <c r="O442" s="255" t="s">
        <v>1747</v>
      </c>
      <c r="P442" s="256" t="str">
        <f ca="1">IF(O442=0," ",IFERROR(IF(DATEDIF(TODAY(),O442,"M")&lt;=5,"ROJO",IF(DATEDIF(TODAY(),O442,"M")&gt;=12,"VERDE",IF(AND(DATEDIF(TODAY(),O442,"M")&gt;=6,DATEDIF(TODAY(),O442,"M")&lt;=11),"AMARILLO"))),Q442))</f>
        <v>ROJO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5"/>
      <c r="E443" s="596"/>
      <c r="F443" s="645"/>
      <c r="G443" s="645"/>
      <c r="H443" s="575"/>
      <c r="I443" s="578"/>
      <c r="J443" s="581"/>
      <c r="K443" s="584"/>
      <c r="L443" s="253">
        <v>1878</v>
      </c>
      <c r="M443" s="254" t="s">
        <v>1646</v>
      </c>
      <c r="N443" s="254"/>
      <c r="O443" s="255" t="s">
        <v>1745</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5"/>
      <c r="E444" s="596"/>
      <c r="F444" s="645"/>
      <c r="G444" s="645"/>
      <c r="H444" s="575"/>
      <c r="I444" s="578"/>
      <c r="J444" s="581"/>
      <c r="K444" s="584"/>
      <c r="L444" s="253">
        <v>176</v>
      </c>
      <c r="M444" s="254" t="s">
        <v>1647</v>
      </c>
      <c r="N444" s="254"/>
      <c r="O444" s="255" t="s">
        <v>1746</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5"/>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6"/>
      <c r="E446" s="597"/>
      <c r="F446" s="646"/>
      <c r="G446" s="646"/>
      <c r="H446" s="576"/>
      <c r="I446" s="579"/>
      <c r="J446" s="582"/>
      <c r="K446" s="447" t="b">
        <f>K441=L446</f>
        <v>1</v>
      </c>
      <c r="L446" s="491">
        <f>SUM(L441:L445)</f>
        <v>2405</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4">
        <v>153</v>
      </c>
      <c r="E447" s="595">
        <f>H43</f>
        <v>0</v>
      </c>
      <c r="F447" s="644">
        <v>26</v>
      </c>
      <c r="G447" s="644">
        <v>0</v>
      </c>
      <c r="H447" s="574">
        <f>+F447+G447</f>
        <v>26</v>
      </c>
      <c r="I447" s="577">
        <f>+AM447</f>
        <v>0</v>
      </c>
      <c r="J447" s="580">
        <f>+H447+I447</f>
        <v>26</v>
      </c>
      <c r="K447" s="583">
        <f>+(D447+E447)-(J447)</f>
        <v>127</v>
      </c>
      <c r="L447" s="253">
        <v>40</v>
      </c>
      <c r="M447" s="254" t="s">
        <v>1646</v>
      </c>
      <c r="N447" s="254"/>
      <c r="O447" s="255" t="s">
        <v>1745</v>
      </c>
      <c r="P447" s="256" t="str">
        <f ca="1">IF(O447=0," ",IFERROR(IF(DATEDIF(TODAY(),O447,"M")&lt;=5,"ROJO",IF(DATEDIF(TODAY(),O447,"M")&gt;=12,"VERDE",IF(AND(DATEDIF(TODAY(),O447,"M")&gt;=6,DATEDIF(TODAY(),O447,"M")&lt;=11),"AMARILLO"))),Q447))</f>
        <v>AMARILLO</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26</v>
      </c>
    </row>
    <row r="448" spans="1:49" ht="17.25" customHeight="1">
      <c r="A448" s="666"/>
      <c r="B448" s="640"/>
      <c r="C448" s="640"/>
      <c r="D448" s="645"/>
      <c r="E448" s="596"/>
      <c r="F448" s="645"/>
      <c r="G448" s="645"/>
      <c r="H448" s="575"/>
      <c r="I448" s="578"/>
      <c r="J448" s="581"/>
      <c r="K448" s="584"/>
      <c r="L448" s="253">
        <v>87</v>
      </c>
      <c r="M448" s="254" t="s">
        <v>1648</v>
      </c>
      <c r="N448" s="254"/>
      <c r="O448" s="255" t="s">
        <v>1777</v>
      </c>
      <c r="P448" s="256" t="str">
        <f ca="1">IF(O448=0," ",IFERROR(IF(DATEDIF(TODAY(),O448,"M")&lt;=5,"ROJO",IF(DATEDIF(TODAY(),O448,"M")&gt;=12,"VERDE",IF(AND(DATEDIF(TODAY(),O448,"M")&gt;=6,DATEDIF(TODAY(),O448,"M")&lt;=11),"AMARILLO"))),Q448))</f>
        <v>VERDE</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5"/>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5"/>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5"/>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6"/>
      <c r="E452" s="597"/>
      <c r="F452" s="646"/>
      <c r="G452" s="646"/>
      <c r="H452" s="576"/>
      <c r="I452" s="579"/>
      <c r="J452" s="582"/>
      <c r="K452" s="447" t="b">
        <f>K447=L452</f>
        <v>1</v>
      </c>
      <c r="L452" s="491">
        <f>SUM(L447:L451)</f>
        <v>127</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4">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5"/>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5"/>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5"/>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5"/>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6"/>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4">
        <v>3326</v>
      </c>
      <c r="E459" s="595">
        <f>H55</f>
        <v>0</v>
      </c>
      <c r="F459" s="644">
        <v>988</v>
      </c>
      <c r="G459" s="644">
        <v>15</v>
      </c>
      <c r="H459" s="574">
        <f>+F459+G459</f>
        <v>1003</v>
      </c>
      <c r="I459" s="577">
        <f>+AM459</f>
        <v>192</v>
      </c>
      <c r="J459" s="580">
        <f>+H459+I459</f>
        <v>1195</v>
      </c>
      <c r="K459" s="583">
        <f>+(D459+E459)-(J459)</f>
        <v>2131</v>
      </c>
      <c r="L459" s="253">
        <v>2131</v>
      </c>
      <c r="M459" s="254" t="s">
        <v>1649</v>
      </c>
      <c r="N459" s="254"/>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1.1914257228315055</v>
      </c>
      <c r="X459" s="425"/>
      <c r="Y459" s="232"/>
      <c r="Z459" s="648">
        <v>76</v>
      </c>
      <c r="AA459" s="648">
        <v>116</v>
      </c>
      <c r="AB459" s="649">
        <f>+Z459+AA459</f>
        <v>192</v>
      </c>
      <c r="AC459" s="648">
        <v>0</v>
      </c>
      <c r="AD459" s="648">
        <v>0</v>
      </c>
      <c r="AE459" s="648">
        <v>0</v>
      </c>
      <c r="AF459" s="648">
        <v>0</v>
      </c>
      <c r="AG459" s="648">
        <v>0</v>
      </c>
      <c r="AH459" s="648">
        <v>0</v>
      </c>
      <c r="AI459" s="648">
        <v>0</v>
      </c>
      <c r="AJ459" s="648">
        <v>0</v>
      </c>
      <c r="AK459" s="648">
        <v>0</v>
      </c>
      <c r="AL459" s="648">
        <v>0</v>
      </c>
      <c r="AM459" s="630">
        <f>SUM(AB459:AL463)</f>
        <v>192</v>
      </c>
      <c r="AN459" s="460"/>
      <c r="AQ459" s="604">
        <f>IFERROR(I459/J459*100,"0")</f>
        <v>16.06694560669456</v>
      </c>
      <c r="AR459" s="650">
        <f>IFERROR(1/(1-(AQ459/100)),"0")</f>
        <v>1.1914257228315055</v>
      </c>
      <c r="AS459" s="653">
        <v>30</v>
      </c>
      <c r="AT459" s="607">
        <v>10</v>
      </c>
      <c r="AU459" s="334"/>
      <c r="AV459" s="656"/>
      <c r="AW459" s="659">
        <f>+H459-AV459</f>
        <v>1003</v>
      </c>
    </row>
    <row r="460" spans="1:49" ht="17.25" customHeight="1">
      <c r="A460" s="666"/>
      <c r="B460" s="670"/>
      <c r="C460" s="671"/>
      <c r="D460" s="645"/>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5"/>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5"/>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5"/>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6"/>
      <c r="E464" s="597"/>
      <c r="F464" s="646"/>
      <c r="G464" s="646"/>
      <c r="H464" s="576"/>
      <c r="I464" s="579"/>
      <c r="J464" s="582"/>
      <c r="K464" s="447" t="b">
        <f>K459=L464</f>
        <v>1</v>
      </c>
      <c r="L464" s="491">
        <f>SUM(L459:L463)</f>
        <v>2131</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4">
        <v>56</v>
      </c>
      <c r="E465" s="595">
        <f>H61</f>
        <v>0</v>
      </c>
      <c r="F465" s="644">
        <v>6</v>
      </c>
      <c r="G465" s="644">
        <v>0</v>
      </c>
      <c r="H465" s="574">
        <f>+F465+G465</f>
        <v>6</v>
      </c>
      <c r="I465" s="577">
        <f>+AM465</f>
        <v>0</v>
      </c>
      <c r="J465" s="580">
        <f>+H465+I465</f>
        <v>6</v>
      </c>
      <c r="K465" s="583">
        <f>+(D465+E465)-(J465)</f>
        <v>50</v>
      </c>
      <c r="L465" s="253">
        <v>50</v>
      </c>
      <c r="M465" s="254" t="s">
        <v>1650</v>
      </c>
      <c r="N465" s="254"/>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6</v>
      </c>
    </row>
    <row r="466" spans="1:49" ht="17.25" customHeight="1">
      <c r="A466" s="666"/>
      <c r="B466" s="670"/>
      <c r="C466" s="671"/>
      <c r="D466" s="645"/>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5"/>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5"/>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5"/>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6"/>
      <c r="E470" s="597"/>
      <c r="F470" s="646"/>
      <c r="G470" s="646"/>
      <c r="H470" s="576"/>
      <c r="I470" s="579"/>
      <c r="J470" s="582"/>
      <c r="K470" s="447" t="b">
        <f>K465=L470</f>
        <v>1</v>
      </c>
      <c r="L470" s="491">
        <f>SUM(L465:L469)</f>
        <v>50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4">
        <v>3022</v>
      </c>
      <c r="E471" s="595">
        <f>H67</f>
        <v>0</v>
      </c>
      <c r="F471" s="644">
        <v>1498</v>
      </c>
      <c r="G471" s="644">
        <v>2</v>
      </c>
      <c r="H471" s="574">
        <f>+F471+G471</f>
        <v>1500</v>
      </c>
      <c r="I471" s="577">
        <f>+AM471</f>
        <v>2</v>
      </c>
      <c r="J471" s="580">
        <f>+H471+I471</f>
        <v>1502</v>
      </c>
      <c r="K471" s="583">
        <f>+(D471+E471)-(J471)</f>
        <v>1520</v>
      </c>
      <c r="L471" s="253">
        <v>30</v>
      </c>
      <c r="M471" s="254" t="s">
        <v>1651</v>
      </c>
      <c r="N471" s="254"/>
      <c r="O471" s="255" t="s">
        <v>1748</v>
      </c>
      <c r="P471" s="256" t="str">
        <f ca="1">IF(O471=0," ",IFERROR(IF(DATEDIF(TODAY(),O471,"M")&lt;=5,"ROJO",IF(DATEDIF(TODAY(),O471,"M")&gt;=12,"VERDE",IF(AND(DATEDIF(TODAY(),O471,"M")&gt;=6,DATEDIF(TODAY(),O471,"M")&lt;=11),"AMARILLO"))),Q471))</f>
        <v>ROJO</v>
      </c>
      <c r="Q471" s="256" t="str">
        <f ca="1">IF(O471=0," ",IF(O471&lt;=$L$6,"VENCIDO","NO VENCIDO"))</f>
        <v>NO VENCIDO</v>
      </c>
      <c r="R471" s="257"/>
      <c r="S471" s="258"/>
      <c r="T471" s="258"/>
      <c r="U471" s="259"/>
      <c r="V471" s="259"/>
      <c r="W471" s="634">
        <f>+AR471</f>
        <v>1.0013333333333334</v>
      </c>
      <c r="X471" s="425"/>
      <c r="Y471" s="232"/>
      <c r="Z471" s="648">
        <v>1</v>
      </c>
      <c r="AA471" s="648">
        <v>0</v>
      </c>
      <c r="AB471" s="649">
        <f>+Z471+AA471</f>
        <v>1</v>
      </c>
      <c r="AC471" s="648">
        <v>0</v>
      </c>
      <c r="AD471" s="648">
        <v>0</v>
      </c>
      <c r="AE471" s="648">
        <v>0</v>
      </c>
      <c r="AF471" s="648">
        <v>0</v>
      </c>
      <c r="AG471" s="648">
        <v>0</v>
      </c>
      <c r="AH471" s="648">
        <v>0</v>
      </c>
      <c r="AI471" s="648">
        <v>1</v>
      </c>
      <c r="AJ471" s="648">
        <v>0</v>
      </c>
      <c r="AK471" s="648">
        <v>0</v>
      </c>
      <c r="AL471" s="648">
        <v>0</v>
      </c>
      <c r="AM471" s="630">
        <f>SUM(AB471:AL475)</f>
        <v>2</v>
      </c>
      <c r="AN471" s="460"/>
      <c r="AQ471" s="604">
        <f>IFERROR(I471/J471*100,"0")</f>
        <v>0.13315579227696406</v>
      </c>
      <c r="AR471" s="650">
        <f>IFERROR(1/(1-(AQ471/100)),"0")</f>
        <v>1.0013333333333334</v>
      </c>
      <c r="AS471" s="653">
        <v>0</v>
      </c>
      <c r="AT471" s="607">
        <v>1</v>
      </c>
      <c r="AU471" s="334"/>
      <c r="AV471" s="656"/>
      <c r="AW471" s="659">
        <f>+H471-AV471</f>
        <v>1500</v>
      </c>
    </row>
    <row r="472" spans="1:49" ht="17.25" customHeight="1">
      <c r="A472" s="666"/>
      <c r="B472" s="670"/>
      <c r="C472" s="671"/>
      <c r="D472" s="645"/>
      <c r="E472" s="596"/>
      <c r="F472" s="645"/>
      <c r="G472" s="645"/>
      <c r="H472" s="575"/>
      <c r="I472" s="578"/>
      <c r="J472" s="581"/>
      <c r="K472" s="584"/>
      <c r="L472" s="253">
        <v>47</v>
      </c>
      <c r="M472" s="254" t="s">
        <v>1652</v>
      </c>
      <c r="N472" s="254"/>
      <c r="O472" s="255" t="s">
        <v>1748</v>
      </c>
      <c r="P472" s="256" t="str">
        <f ca="1">IF(O472=0," ",IFERROR(IF(DATEDIF(TODAY(),O472,"M")&lt;=5,"ROJO",IF(DATEDIF(TODAY(),O472,"M")&gt;=12,"VERDE",IF(AND(DATEDIF(TODAY(),O472,"M")&gt;=6,DATEDIF(TODAY(),O472,"M")&lt;=11),"AMARILLO"))),Q472))</f>
        <v>ROJO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5"/>
      <c r="E473" s="596"/>
      <c r="F473" s="645"/>
      <c r="G473" s="645"/>
      <c r="H473" s="575"/>
      <c r="I473" s="578"/>
      <c r="J473" s="581"/>
      <c r="K473" s="584"/>
      <c r="L473" s="253">
        <v>21</v>
      </c>
      <c r="M473" s="254" t="s">
        <v>1653</v>
      </c>
      <c r="N473" s="254"/>
      <c r="O473" s="255" t="s">
        <v>1753</v>
      </c>
      <c r="P473" s="256" t="str">
        <f ca="1">IF(O473=0," ",IFERROR(IF(DATEDIF(TODAY(),O473,"M")&lt;=5,"ROJO",IF(DATEDIF(TODAY(),O473,"M")&gt;=12,"VERDE",IF(AND(DATEDIF(TODAY(),O473,"M")&gt;=6,DATEDIF(TODAY(),O473,"M")&lt;=11),"AMARILLO"))),Q473))</f>
        <v>ROJO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5"/>
      <c r="E474" s="596"/>
      <c r="F474" s="645"/>
      <c r="G474" s="645"/>
      <c r="H474" s="575"/>
      <c r="I474" s="578"/>
      <c r="J474" s="581"/>
      <c r="K474" s="584"/>
      <c r="L474" s="253">
        <v>1122</v>
      </c>
      <c r="M474" s="254" t="s">
        <v>1654</v>
      </c>
      <c r="N474" s="254"/>
      <c r="O474" s="255" t="s">
        <v>1749</v>
      </c>
      <c r="P474" s="256" t="str">
        <f ca="1">IF(O474=0," ",IFERROR(IF(DATEDIF(TODAY(),O474,"M")&lt;=5,"ROJO",IF(DATEDIF(TODAY(),O474,"M")&gt;=12,"VERDE",IF(AND(DATEDIF(TODAY(),O474,"M")&gt;=6,DATEDIF(TODAY(),O474,"M")&lt;=11),"AMARILLO"))),Q474))</f>
        <v>AMARILLO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5"/>
      <c r="E475" s="596"/>
      <c r="F475" s="645"/>
      <c r="G475" s="645"/>
      <c r="H475" s="575"/>
      <c r="I475" s="578"/>
      <c r="J475" s="581"/>
      <c r="K475" s="633"/>
      <c r="L475" s="253">
        <v>300</v>
      </c>
      <c r="M475" s="254" t="s">
        <v>1655</v>
      </c>
      <c r="N475" s="254"/>
      <c r="O475" s="255" t="s">
        <v>1750</v>
      </c>
      <c r="P475" s="256" t="str">
        <f ca="1">IF(O475=0," ",IFERROR(IF(DATEDIF(TODAY(),O475,"M")&lt;=5,"ROJO",IF(DATEDIF(TODAY(),O475,"M")&gt;=12,"VERDE",IF(AND(DATEDIF(TODAY(),O475,"M")&gt;=6,DATEDIF(TODAY(),O475,"M")&lt;=11),"AMARILLO"))),Q475))</f>
        <v>AMARILLO</v>
      </c>
      <c r="Q475" s="262" t="str">
        <f ca="1">IF(O475=0," ",IF(O475&lt;=$L$6,"VENCIDO","NO VENCIDO"))</f>
        <v>NO VENCIDO</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6"/>
      <c r="E476" s="597"/>
      <c r="F476" s="646"/>
      <c r="G476" s="646"/>
      <c r="H476" s="576"/>
      <c r="I476" s="579"/>
      <c r="J476" s="582"/>
      <c r="K476" s="447" t="b">
        <f>K471=L476</f>
        <v>1</v>
      </c>
      <c r="L476" s="491">
        <f>SUM(L471:L475)</f>
        <v>1520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4">
        <v>5043</v>
      </c>
      <c r="E477" s="595">
        <f>H73</f>
        <v>0</v>
      </c>
      <c r="F477" s="644">
        <v>2163</v>
      </c>
      <c r="G477" s="644">
        <v>14</v>
      </c>
      <c r="H477" s="574">
        <f>+F477+G477</f>
        <v>2177</v>
      </c>
      <c r="I477" s="577">
        <f>+AM477</f>
        <v>1</v>
      </c>
      <c r="J477" s="580">
        <f>+H477+I477</f>
        <v>2178</v>
      </c>
      <c r="K477" s="583">
        <f>+(D477+E477)-(J477)</f>
        <v>2865</v>
      </c>
      <c r="L477" s="253">
        <v>26</v>
      </c>
      <c r="M477" s="254" t="s">
        <v>1656</v>
      </c>
      <c r="N477" s="254"/>
      <c r="O477" s="255" t="s">
        <v>1774</v>
      </c>
      <c r="P477" s="256" t="str">
        <f ca="1">IF(O477=0," ",IFERROR(IF(DATEDIF(TODAY(),O477,"M")&lt;=5,"ROJO",IF(DATEDIF(TODAY(),O477,"M")&gt;=12,"VERDE",IF(AND(DATEDIF(TODAY(),O477,"M")&gt;=6,DATEDIF(TODAY(),O477,"M")&lt;=11),"AMARILLO"))),Q477))</f>
        <v>NO VENCIDO</v>
      </c>
      <c r="Q477" s="256" t="str">
        <f ca="1">IF(O477=0," ",IF(O477&lt;=$L$6,"VENCIDO","NO VENCIDO"))</f>
        <v>NO VENCIDO</v>
      </c>
      <c r="R477" s="257"/>
      <c r="S477" s="258"/>
      <c r="T477" s="258"/>
      <c r="U477" s="259"/>
      <c r="V477" s="259"/>
      <c r="W477" s="634">
        <f>+AR477</f>
        <v>1.0004593477262287</v>
      </c>
      <c r="X477" s="425"/>
      <c r="Y477" s="232"/>
      <c r="Z477" s="648">
        <v>1</v>
      </c>
      <c r="AA477" s="648">
        <v>0</v>
      </c>
      <c r="AB477" s="649">
        <f>+Z477+AA477</f>
        <v>1</v>
      </c>
      <c r="AC477" s="648">
        <v>0</v>
      </c>
      <c r="AD477" s="648">
        <v>0</v>
      </c>
      <c r="AE477" s="648">
        <v>0</v>
      </c>
      <c r="AF477" s="648">
        <v>0</v>
      </c>
      <c r="AG477" s="648">
        <v>0</v>
      </c>
      <c r="AH477" s="648">
        <v>0</v>
      </c>
      <c r="AI477" s="648">
        <v>0</v>
      </c>
      <c r="AJ477" s="648">
        <v>0</v>
      </c>
      <c r="AK477" s="648">
        <v>0</v>
      </c>
      <c r="AL477" s="648">
        <v>0</v>
      </c>
      <c r="AM477" s="630">
        <f>SUM(AB477:AL481)</f>
        <v>1</v>
      </c>
      <c r="AN477" s="460"/>
      <c r="AQ477" s="604">
        <f>IFERROR(I477/J477*100,"0")</f>
        <v>4.5913682277318638E-2</v>
      </c>
      <c r="AR477" s="650">
        <f>IFERROR(1/(1-(AQ477/100)),"0")</f>
        <v>1.0004593477262287</v>
      </c>
      <c r="AS477" s="653">
        <v>0</v>
      </c>
      <c r="AT477" s="607">
        <v>1</v>
      </c>
      <c r="AU477" s="334"/>
      <c r="AV477" s="656"/>
      <c r="AW477" s="659">
        <f>+H477-AV477</f>
        <v>2177</v>
      </c>
    </row>
    <row r="478" spans="1:49" ht="17.25" customHeight="1">
      <c r="A478" s="666"/>
      <c r="B478" s="670"/>
      <c r="C478" s="671"/>
      <c r="D478" s="645"/>
      <c r="E478" s="596"/>
      <c r="F478" s="645"/>
      <c r="G478" s="645"/>
      <c r="H478" s="575"/>
      <c r="I478" s="578"/>
      <c r="J478" s="581"/>
      <c r="K478" s="584"/>
      <c r="L478" s="253">
        <v>100</v>
      </c>
      <c r="M478" s="254" t="s">
        <v>1657</v>
      </c>
      <c r="N478" s="254"/>
      <c r="O478" s="255" t="s">
        <v>1778</v>
      </c>
      <c r="P478" s="256" t="str">
        <f ca="1">IF(O478=0," ",IFERROR(IF(DATEDIF(TODAY(),O478,"M")&lt;=5,"ROJO",IF(DATEDIF(TODAY(),O478,"M")&gt;=12,"VERDE",IF(AND(DATEDIF(TODAY(),O478,"M")&gt;=6,DATEDIF(TODAY(),O478,"M")&lt;=11),"AMARILLO"))),Q478))</f>
        <v>NO VENCIDO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5"/>
      <c r="E479" s="596"/>
      <c r="F479" s="645"/>
      <c r="G479" s="645"/>
      <c r="H479" s="575"/>
      <c r="I479" s="578"/>
      <c r="J479" s="581"/>
      <c r="K479" s="584"/>
      <c r="L479" s="253">
        <v>20</v>
      </c>
      <c r="M479" s="254" t="s">
        <v>1658</v>
      </c>
      <c r="N479" s="254"/>
      <c r="O479" s="255" t="s">
        <v>1747</v>
      </c>
      <c r="P479" s="256" t="str">
        <f ca="1">IF(O479=0," ",IFERROR(IF(DATEDIF(TODAY(),O479,"M")&lt;=5,"ROJO",IF(DATEDIF(TODAY(),O479,"M")&gt;=12,"VERDE",IF(AND(DATEDIF(TODAY(),O479,"M")&gt;=6,DATEDIF(TODAY(),O479,"M")&lt;=11),"AMARILLO"))),Q479))</f>
        <v>ROJO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5"/>
      <c r="E480" s="596"/>
      <c r="F480" s="645"/>
      <c r="G480" s="645"/>
      <c r="H480" s="575"/>
      <c r="I480" s="578"/>
      <c r="J480" s="581"/>
      <c r="K480" s="584"/>
      <c r="L480" s="253">
        <v>1257</v>
      </c>
      <c r="M480" s="254" t="s">
        <v>1659</v>
      </c>
      <c r="N480" s="254"/>
      <c r="O480" s="255" t="s">
        <v>1751</v>
      </c>
      <c r="P480" s="256" t="str">
        <f ca="1">IF(O480=0," ",IFERROR(IF(DATEDIF(TODAY(),O480,"M")&lt;=5,"ROJO",IF(DATEDIF(TODAY(),O480,"M")&gt;=12,"VERDE",IF(AND(DATEDIF(TODAY(),O480,"M")&gt;=6,DATEDIF(TODAY(),O480,"M")&lt;=11),"AMARILLO"))),Q480))</f>
        <v>AMARILLO</v>
      </c>
      <c r="Q480" s="262" t="str">
        <f ca="1">IF(O480=0," ",IF(O480&lt;=$L$6,"VENCIDO","NO VENCIDO"))</f>
        <v>NO VENCIDO</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5"/>
      <c r="E481" s="596"/>
      <c r="F481" s="645"/>
      <c r="G481" s="645"/>
      <c r="H481" s="575"/>
      <c r="I481" s="578"/>
      <c r="J481" s="581"/>
      <c r="K481" s="633"/>
      <c r="L481" s="253">
        <v>1462</v>
      </c>
      <c r="M481" s="254" t="s">
        <v>1660</v>
      </c>
      <c r="N481" s="254"/>
      <c r="O481" s="255" t="s">
        <v>1751</v>
      </c>
      <c r="P481" s="256" t="str">
        <f ca="1">IF(O481=0," ",IFERROR(IF(DATEDIF(TODAY(),O481,"M")&lt;=5,"ROJO",IF(DATEDIF(TODAY(),O481,"M")&gt;=12,"VERDE",IF(AND(DATEDIF(TODAY(),O481,"M")&gt;=6,DATEDIF(TODAY(),O481,"M")&lt;=11),"AMARILLO"))),Q481))</f>
        <v>AMARILLO</v>
      </c>
      <c r="Q481" s="262" t="str">
        <f ca="1">IF(O481=0," ",IF(O481&lt;=$L$6,"VENCIDO","NO VENCIDO"))</f>
        <v>NO VENCIDO</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6"/>
      <c r="E482" s="597"/>
      <c r="F482" s="646"/>
      <c r="G482" s="646"/>
      <c r="H482" s="576"/>
      <c r="I482" s="579"/>
      <c r="J482" s="582"/>
      <c r="K482" s="447" t="b">
        <f>K477=L482</f>
        <v>1</v>
      </c>
      <c r="L482" s="491">
        <f>SUM(L477:L481)</f>
        <v>2865</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4">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5"/>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5"/>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5"/>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5"/>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6"/>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4">
        <v>5001</v>
      </c>
      <c r="E489" s="595">
        <f>H85</f>
        <v>0</v>
      </c>
      <c r="F489" s="644">
        <v>1612</v>
      </c>
      <c r="G489" s="644">
        <v>31</v>
      </c>
      <c r="H489" s="574">
        <f>+F489+G489</f>
        <v>1643</v>
      </c>
      <c r="I489" s="577">
        <f>+AM489</f>
        <v>0</v>
      </c>
      <c r="J489" s="580">
        <f>+H489+I489</f>
        <v>1643</v>
      </c>
      <c r="K489" s="583">
        <f>+(D489+E489)-(J489)</f>
        <v>3358</v>
      </c>
      <c r="L489" s="253">
        <v>60</v>
      </c>
      <c r="M489" s="254" t="s">
        <v>1661</v>
      </c>
      <c r="N489" s="254"/>
      <c r="O489" s="255" t="s">
        <v>1779</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v>
      </c>
      <c r="X489" s="425"/>
      <c r="Y489" s="232"/>
      <c r="Z489" s="648">
        <v>0</v>
      </c>
      <c r="AA489" s="648">
        <v>0</v>
      </c>
      <c r="AB489" s="649">
        <f>+Z489+AA489</f>
        <v>0</v>
      </c>
      <c r="AC489" s="648">
        <v>0</v>
      </c>
      <c r="AD489" s="648">
        <v>0</v>
      </c>
      <c r="AE489" s="648">
        <v>0</v>
      </c>
      <c r="AF489" s="648">
        <v>0</v>
      </c>
      <c r="AG489" s="648">
        <v>0</v>
      </c>
      <c r="AH489" s="648">
        <v>0</v>
      </c>
      <c r="AI489" s="648">
        <v>0</v>
      </c>
      <c r="AJ489" s="648">
        <v>0</v>
      </c>
      <c r="AK489" s="648">
        <v>0</v>
      </c>
      <c r="AL489" s="648">
        <v>0</v>
      </c>
      <c r="AM489" s="630">
        <f>SUM(AB489:AL493)</f>
        <v>0</v>
      </c>
      <c r="AN489" s="460"/>
      <c r="AQ489" s="604">
        <f>IFERROR(I489/J489*100,"0")</f>
        <v>0</v>
      </c>
      <c r="AR489" s="650">
        <f>IFERROR(1/(1-(AQ489/100)),"0")</f>
        <v>1</v>
      </c>
      <c r="AS489" s="653">
        <v>0</v>
      </c>
      <c r="AT489" s="607">
        <v>1</v>
      </c>
      <c r="AU489" s="334"/>
      <c r="AV489" s="656"/>
      <c r="AW489" s="659">
        <f>+H489-AV489</f>
        <v>1643</v>
      </c>
    </row>
    <row r="490" spans="1:49" ht="17.25" customHeight="1">
      <c r="A490" s="666"/>
      <c r="B490" s="640"/>
      <c r="C490" s="640"/>
      <c r="D490" s="645"/>
      <c r="E490" s="596"/>
      <c r="F490" s="645"/>
      <c r="G490" s="645"/>
      <c r="H490" s="575"/>
      <c r="I490" s="578"/>
      <c r="J490" s="581"/>
      <c r="K490" s="584"/>
      <c r="L490" s="253">
        <v>3276</v>
      </c>
      <c r="M490" s="254" t="s">
        <v>1662</v>
      </c>
      <c r="N490" s="254"/>
      <c r="O490" s="255" t="s">
        <v>1752</v>
      </c>
      <c r="P490" s="256" t="str">
        <f ca="1">IF(O490=0," ",IFERROR(IF(DATEDIF(TODAY(),O490,"M")&lt;=5,"ROJO",IF(DATEDIF(TODAY(),O490,"M")&gt;=12,"VERDE",IF(AND(DATEDIF(TODAY(),O490,"M")&gt;=6,DATEDIF(TODAY(),O490,"M")&lt;=11),"AMARILLO"))),Q490))</f>
        <v>ROJO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5"/>
      <c r="E491" s="596"/>
      <c r="F491" s="645"/>
      <c r="G491" s="645"/>
      <c r="H491" s="575"/>
      <c r="I491" s="578"/>
      <c r="J491" s="581"/>
      <c r="K491" s="584"/>
      <c r="L491" s="253">
        <v>22</v>
      </c>
      <c r="M491" s="254" t="s">
        <v>1663</v>
      </c>
      <c r="N491" s="254"/>
      <c r="O491" s="255" t="s">
        <v>1780</v>
      </c>
      <c r="P491" s="256" t="str">
        <f ca="1">IF(O491=0," ",IFERROR(IF(DATEDIF(TODAY(),O491,"M")&lt;=5,"ROJO",IF(DATEDIF(TODAY(),O491,"M")&gt;=12,"VERDE",IF(AND(DATEDIF(TODAY(),O491,"M")&gt;=6,DATEDIF(TODAY(),O491,"M")&lt;=11),"AMARILLO"))),Q491))</f>
        <v>NO VENCIDO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5"/>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5"/>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6"/>
      <c r="E494" s="597"/>
      <c r="F494" s="646"/>
      <c r="G494" s="646"/>
      <c r="H494" s="576"/>
      <c r="I494" s="579"/>
      <c r="J494" s="582"/>
      <c r="K494" s="447" t="b">
        <f>K489=L494</f>
        <v>1</v>
      </c>
      <c r="L494" s="491">
        <f>SUM(L489:L493)</f>
        <v>3358</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4">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5"/>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5"/>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5"/>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5"/>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6"/>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4">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5"/>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5"/>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5"/>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5"/>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6"/>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4">
        <v>333</v>
      </c>
      <c r="E507" s="595">
        <f>H103</f>
        <v>0</v>
      </c>
      <c r="F507" s="644">
        <v>43</v>
      </c>
      <c r="G507" s="644">
        <v>2</v>
      </c>
      <c r="H507" s="574">
        <f>+F507+G507</f>
        <v>45</v>
      </c>
      <c r="I507" s="577">
        <f>+AM507</f>
        <v>0</v>
      </c>
      <c r="J507" s="580">
        <f>+H507+I507</f>
        <v>45</v>
      </c>
      <c r="K507" s="583">
        <f>+(D507+E507)-(J507)</f>
        <v>288</v>
      </c>
      <c r="L507" s="253">
        <v>40</v>
      </c>
      <c r="M507" s="254" t="s">
        <v>1664</v>
      </c>
      <c r="N507" s="254"/>
      <c r="O507" s="255" t="s">
        <v>1781</v>
      </c>
      <c r="P507" s="256" t="str">
        <f ca="1">IF(O507=0," ",IFERROR(IF(DATEDIF(TODAY(),O507,"M")&lt;=5,"ROJO",IF(DATEDIF(TODAY(),O507,"M")&gt;=12,"VERDE",IF(AND(DATEDIF(TODAY(),O507,"M")&gt;=6,DATEDIF(TODAY(),O507,"M")&lt;=11),"AMARILLO"))),Q507))</f>
        <v>NO VENCIDO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45</v>
      </c>
    </row>
    <row r="508" spans="1:49" ht="17.25" customHeight="1">
      <c r="A508" s="666"/>
      <c r="B508" s="670"/>
      <c r="C508" s="671"/>
      <c r="D508" s="645"/>
      <c r="E508" s="596"/>
      <c r="F508" s="645"/>
      <c r="G508" s="645"/>
      <c r="H508" s="575"/>
      <c r="I508" s="578"/>
      <c r="J508" s="581"/>
      <c r="K508" s="584"/>
      <c r="L508" s="253">
        <v>42</v>
      </c>
      <c r="M508" s="254" t="s">
        <v>1665</v>
      </c>
      <c r="N508" s="254"/>
      <c r="O508" s="255" t="s">
        <v>1781</v>
      </c>
      <c r="P508" s="256" t="str">
        <f ca="1">IF(O508=0," ",IFERROR(IF(DATEDIF(TODAY(),O508,"M")&lt;=5,"ROJO",IF(DATEDIF(TODAY(),O508,"M")&gt;=12,"VERDE",IF(AND(DATEDIF(TODAY(),O508,"M")&gt;=6,DATEDIF(TODAY(),O508,"M")&lt;=11),"AMARILLO"))),Q508))</f>
        <v>NO VENCIDO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5"/>
      <c r="E509" s="596"/>
      <c r="F509" s="645"/>
      <c r="G509" s="645"/>
      <c r="H509" s="575"/>
      <c r="I509" s="578"/>
      <c r="J509" s="581"/>
      <c r="K509" s="584"/>
      <c r="L509" s="253">
        <v>206</v>
      </c>
      <c r="M509" s="254" t="s">
        <v>1666</v>
      </c>
      <c r="N509" s="254"/>
      <c r="O509" s="255" t="s">
        <v>1760</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5"/>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5"/>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6"/>
      <c r="E512" s="597"/>
      <c r="F512" s="646"/>
      <c r="G512" s="646"/>
      <c r="H512" s="576"/>
      <c r="I512" s="579"/>
      <c r="J512" s="582"/>
      <c r="K512" s="447" t="b">
        <f>K507=L512</f>
        <v>1</v>
      </c>
      <c r="L512" s="491">
        <f>SUM(L507:L511)</f>
        <v>288</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4">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5"/>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5"/>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5"/>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5"/>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6"/>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4">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5"/>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5"/>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5"/>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5"/>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6"/>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4">
        <v>32954</v>
      </c>
      <c r="E525" s="595">
        <f>H121</f>
        <v>0</v>
      </c>
      <c r="F525" s="644">
        <v>2344</v>
      </c>
      <c r="G525" s="644">
        <v>35</v>
      </c>
      <c r="H525" s="574">
        <f>+F525+G525</f>
        <v>2379</v>
      </c>
      <c r="I525" s="577">
        <f>+AM525</f>
        <v>3213</v>
      </c>
      <c r="J525" s="580">
        <f>+H525+I525</f>
        <v>5592</v>
      </c>
      <c r="K525" s="583">
        <f>+(D525+E525)-(J525)</f>
        <v>27362</v>
      </c>
      <c r="L525" s="253">
        <v>270</v>
      </c>
      <c r="M525" s="254" t="s">
        <v>1739</v>
      </c>
      <c r="N525" s="254"/>
      <c r="O525" s="255" t="s">
        <v>1751</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2.3505674653215638</v>
      </c>
      <c r="X525" s="425"/>
      <c r="Y525" s="232"/>
      <c r="Z525" s="648">
        <v>2653</v>
      </c>
      <c r="AA525" s="648">
        <v>560</v>
      </c>
      <c r="AB525" s="649">
        <f>+Z525+AA525</f>
        <v>3213</v>
      </c>
      <c r="AC525" s="648">
        <v>0</v>
      </c>
      <c r="AD525" s="648">
        <v>0</v>
      </c>
      <c r="AE525" s="648">
        <v>0</v>
      </c>
      <c r="AF525" s="648">
        <v>0</v>
      </c>
      <c r="AG525" s="648">
        <v>0</v>
      </c>
      <c r="AH525" s="648">
        <v>0</v>
      </c>
      <c r="AI525" s="648">
        <v>0</v>
      </c>
      <c r="AJ525" s="648">
        <v>0</v>
      </c>
      <c r="AK525" s="648">
        <v>0</v>
      </c>
      <c r="AL525" s="648">
        <v>0</v>
      </c>
      <c r="AM525" s="630">
        <f>SUM(AB525:AL529)</f>
        <v>3213</v>
      </c>
      <c r="AN525" s="460"/>
      <c r="AQ525" s="604">
        <f>IFERROR(I525/J525*100,"0")</f>
        <v>57.457081545064383</v>
      </c>
      <c r="AR525" s="650">
        <f>IFERROR(1/(1-(AQ525/100)),"0")</f>
        <v>2.3505674653215638</v>
      </c>
      <c r="AS525" s="653">
        <v>70</v>
      </c>
      <c r="AT525" s="607">
        <v>10</v>
      </c>
      <c r="AU525" s="334"/>
      <c r="AV525" s="656"/>
      <c r="AW525" s="659">
        <f>+H525-AV525</f>
        <v>2379</v>
      </c>
    </row>
    <row r="526" spans="1:49" ht="17.25" customHeight="1">
      <c r="A526" s="666"/>
      <c r="B526" s="670"/>
      <c r="C526" s="671"/>
      <c r="D526" s="645"/>
      <c r="E526" s="596"/>
      <c r="F526" s="645"/>
      <c r="G526" s="645"/>
      <c r="H526" s="575"/>
      <c r="I526" s="578"/>
      <c r="J526" s="581"/>
      <c r="K526" s="584"/>
      <c r="L526" s="253">
        <v>18582</v>
      </c>
      <c r="M526" s="254" t="s">
        <v>1667</v>
      </c>
      <c r="N526" s="254"/>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5"/>
      <c r="E527" s="596"/>
      <c r="F527" s="645"/>
      <c r="G527" s="645"/>
      <c r="H527" s="575"/>
      <c r="I527" s="578"/>
      <c r="J527" s="581"/>
      <c r="K527" s="584"/>
      <c r="L527" s="253">
        <v>8510</v>
      </c>
      <c r="M527" s="254" t="s">
        <v>1668</v>
      </c>
      <c r="N527" s="254"/>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5"/>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5"/>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6"/>
      <c r="E530" s="597"/>
      <c r="F530" s="646"/>
      <c r="G530" s="646"/>
      <c r="H530" s="576"/>
      <c r="I530" s="579"/>
      <c r="J530" s="582"/>
      <c r="K530" s="447" t="b">
        <f>K525=L530</f>
        <v>1</v>
      </c>
      <c r="L530" s="491">
        <f>SUM(L525:L529)</f>
        <v>27362</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4">
        <v>2659</v>
      </c>
      <c r="E531" s="595">
        <f>H127</f>
        <v>0</v>
      </c>
      <c r="F531" s="644">
        <v>627</v>
      </c>
      <c r="G531" s="644">
        <v>17</v>
      </c>
      <c r="H531" s="574">
        <f>+F531+G531</f>
        <v>644</v>
      </c>
      <c r="I531" s="577">
        <f>+AM531</f>
        <v>5</v>
      </c>
      <c r="J531" s="580">
        <f>+H531+I531</f>
        <v>649</v>
      </c>
      <c r="K531" s="583">
        <f>+(D531+E531)-(J531)</f>
        <v>2010</v>
      </c>
      <c r="L531" s="253">
        <v>1266</v>
      </c>
      <c r="M531" s="254" t="s">
        <v>1669</v>
      </c>
      <c r="N531" s="254"/>
      <c r="O531" s="255" t="s">
        <v>1741</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1.0077639751552794</v>
      </c>
      <c r="X531" s="425"/>
      <c r="Y531" s="232"/>
      <c r="Z531" s="648">
        <v>0</v>
      </c>
      <c r="AA531" s="648">
        <v>0</v>
      </c>
      <c r="AB531" s="649">
        <f>+Z531+AA531</f>
        <v>0</v>
      </c>
      <c r="AC531" s="648">
        <v>0</v>
      </c>
      <c r="AD531" s="648">
        <v>0</v>
      </c>
      <c r="AE531" s="648">
        <v>0</v>
      </c>
      <c r="AF531" s="648">
        <v>0</v>
      </c>
      <c r="AG531" s="648">
        <v>5</v>
      </c>
      <c r="AH531" s="648">
        <v>0</v>
      </c>
      <c r="AI531" s="648">
        <v>0</v>
      </c>
      <c r="AJ531" s="648">
        <v>0</v>
      </c>
      <c r="AK531" s="648">
        <v>0</v>
      </c>
      <c r="AL531" s="648">
        <v>0</v>
      </c>
      <c r="AM531" s="630">
        <f>SUM(AB531:AL535)</f>
        <v>5</v>
      </c>
      <c r="AN531" s="460"/>
      <c r="AQ531" s="604">
        <f>IFERROR(I531/J531*100,"0")</f>
        <v>0.77041602465331283</v>
      </c>
      <c r="AR531" s="650">
        <f>IFERROR(1/(1-(AQ531/100)),"0")</f>
        <v>1.0077639751552794</v>
      </c>
      <c r="AS531" s="653">
        <v>0</v>
      </c>
      <c r="AT531" s="607">
        <v>1</v>
      </c>
      <c r="AU531" s="334"/>
      <c r="AV531" s="656"/>
      <c r="AW531" s="659">
        <f>+H531-AV531</f>
        <v>644</v>
      </c>
    </row>
    <row r="532" spans="1:49" ht="17.25" customHeight="1">
      <c r="A532" s="666"/>
      <c r="B532" s="670"/>
      <c r="C532" s="671"/>
      <c r="D532" s="645"/>
      <c r="E532" s="596"/>
      <c r="F532" s="645"/>
      <c r="G532" s="645"/>
      <c r="H532" s="575"/>
      <c r="I532" s="578"/>
      <c r="J532" s="581"/>
      <c r="K532" s="584"/>
      <c r="L532" s="253">
        <v>723</v>
      </c>
      <c r="M532" s="254" t="s">
        <v>1670</v>
      </c>
      <c r="N532" s="254"/>
      <c r="O532" s="255" t="s">
        <v>1742</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5"/>
      <c r="E533" s="596"/>
      <c r="F533" s="645"/>
      <c r="G533" s="645"/>
      <c r="H533" s="575"/>
      <c r="I533" s="578"/>
      <c r="J533" s="581"/>
      <c r="K533" s="584"/>
      <c r="L533" s="253">
        <v>11</v>
      </c>
      <c r="M533" s="254" t="s">
        <v>1671</v>
      </c>
      <c r="N533" s="254"/>
      <c r="O533" s="255" t="s">
        <v>1782</v>
      </c>
      <c r="P533" s="256" t="str">
        <f ca="1">IF(O533=0," ",IFERROR(IF(DATEDIF(TODAY(),O533,"M")&lt;=5,"ROJO",IF(DATEDIF(TODAY(),O533,"M")&gt;=12,"VERDE",IF(AND(DATEDIF(TODAY(),O533,"M")&gt;=6,DATEDIF(TODAY(),O533,"M")&lt;=11),"AMARILLO"))),Q533))</f>
        <v>NO VENCIDO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5"/>
      <c r="E534" s="596"/>
      <c r="F534" s="645"/>
      <c r="G534" s="645"/>
      <c r="H534" s="575"/>
      <c r="I534" s="578"/>
      <c r="J534" s="581"/>
      <c r="K534" s="584"/>
      <c r="L534" s="253">
        <v>10</v>
      </c>
      <c r="M534" s="254" t="s">
        <v>1672</v>
      </c>
      <c r="N534" s="254"/>
      <c r="O534" s="255" t="s">
        <v>1783</v>
      </c>
      <c r="P534" s="256" t="str">
        <f ca="1">IF(O534=0," ",IFERROR(IF(DATEDIF(TODAY(),O534,"M")&lt;=5,"ROJO",IF(DATEDIF(TODAY(),O534,"M")&gt;=12,"VERDE",IF(AND(DATEDIF(TODAY(),O534,"M")&gt;=6,DATEDIF(TODAY(),O534,"M")&lt;=11),"AMARILLO"))),Q534))</f>
        <v>NO VENCIDO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5"/>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6"/>
      <c r="E536" s="597"/>
      <c r="F536" s="646"/>
      <c r="G536" s="646"/>
      <c r="H536" s="576"/>
      <c r="I536" s="579"/>
      <c r="J536" s="582"/>
      <c r="K536" s="447" t="b">
        <f>K531=L536</f>
        <v>1</v>
      </c>
      <c r="L536" s="491">
        <f>SUM(L531:L535)</f>
        <v>2010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4">
        <v>4495</v>
      </c>
      <c r="E537" s="595">
        <f>H133</f>
        <v>0</v>
      </c>
      <c r="F537" s="644">
        <v>1635</v>
      </c>
      <c r="G537" s="644">
        <v>27</v>
      </c>
      <c r="H537" s="574">
        <f>+F537+G537</f>
        <v>1662</v>
      </c>
      <c r="I537" s="577">
        <f>+AM537</f>
        <v>2</v>
      </c>
      <c r="J537" s="580">
        <f>+H537+I537</f>
        <v>1664</v>
      </c>
      <c r="K537" s="583">
        <f>+(D537+E537)-(J537)</f>
        <v>2831</v>
      </c>
      <c r="L537" s="253">
        <v>2793</v>
      </c>
      <c r="M537" s="254" t="s">
        <v>1673</v>
      </c>
      <c r="N537" s="254"/>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1.0012033694344165</v>
      </c>
      <c r="X537" s="425"/>
      <c r="Y537" s="232"/>
      <c r="Z537" s="648">
        <v>0</v>
      </c>
      <c r="AA537" s="648">
        <v>0</v>
      </c>
      <c r="AB537" s="649">
        <f>+Z537+AA537</f>
        <v>0</v>
      </c>
      <c r="AC537" s="648">
        <v>0</v>
      </c>
      <c r="AD537" s="648">
        <v>0</v>
      </c>
      <c r="AE537" s="648">
        <v>1</v>
      </c>
      <c r="AF537" s="648">
        <v>1</v>
      </c>
      <c r="AG537" s="648">
        <v>0</v>
      </c>
      <c r="AH537" s="648">
        <v>0</v>
      </c>
      <c r="AI537" s="648">
        <v>0</v>
      </c>
      <c r="AJ537" s="648">
        <v>0</v>
      </c>
      <c r="AK537" s="648">
        <v>0</v>
      </c>
      <c r="AL537" s="648">
        <v>0</v>
      </c>
      <c r="AM537" s="630">
        <f>SUM(AB537:AL541)</f>
        <v>2</v>
      </c>
      <c r="AN537" s="460"/>
      <c r="AQ537" s="604">
        <f>IFERROR(I537/J537*100,"0")</f>
        <v>0.1201923076923077</v>
      </c>
      <c r="AR537" s="650">
        <f>IFERROR(1/(1-(AQ537/100)),"0")</f>
        <v>1.0012033694344165</v>
      </c>
      <c r="AS537" s="653">
        <v>0</v>
      </c>
      <c r="AT537" s="607">
        <v>1</v>
      </c>
      <c r="AU537" s="334"/>
      <c r="AV537" s="656"/>
      <c r="AW537" s="659">
        <f>+H537-AV537</f>
        <v>1662</v>
      </c>
    </row>
    <row r="538" spans="1:49" ht="17.25" customHeight="1">
      <c r="A538" s="666"/>
      <c r="B538" s="670"/>
      <c r="C538" s="671"/>
      <c r="D538" s="645"/>
      <c r="E538" s="596"/>
      <c r="F538" s="645"/>
      <c r="G538" s="645"/>
      <c r="H538" s="575"/>
      <c r="I538" s="578"/>
      <c r="J538" s="581"/>
      <c r="K538" s="584"/>
      <c r="L538" s="253">
        <v>5</v>
      </c>
      <c r="M538" s="254" t="s">
        <v>1674</v>
      </c>
      <c r="N538" s="254"/>
      <c r="O538" s="255" t="s">
        <v>1784</v>
      </c>
      <c r="P538" s="256" t="str">
        <f ca="1">IF(O538=0," ",IFERROR(IF(DATEDIF(TODAY(),O538,"M")&lt;=5,"ROJO",IF(DATEDIF(TODAY(),O538,"M")&gt;=12,"VERDE",IF(AND(DATEDIF(TODAY(),O538,"M")&gt;=6,DATEDIF(TODAY(),O538,"M")&lt;=11),"AMARILLO"))),Q538))</f>
        <v>ROJO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5"/>
      <c r="E539" s="596"/>
      <c r="F539" s="645"/>
      <c r="G539" s="645"/>
      <c r="H539" s="575"/>
      <c r="I539" s="578"/>
      <c r="J539" s="581"/>
      <c r="K539" s="584"/>
      <c r="L539" s="253">
        <v>19</v>
      </c>
      <c r="M539" s="254" t="s">
        <v>1675</v>
      </c>
      <c r="N539" s="254"/>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5"/>
      <c r="E540" s="596"/>
      <c r="F540" s="645"/>
      <c r="G540" s="645"/>
      <c r="H540" s="575"/>
      <c r="I540" s="578"/>
      <c r="J540" s="581"/>
      <c r="K540" s="584"/>
      <c r="L540" s="253">
        <v>14</v>
      </c>
      <c r="M540" s="254" t="s">
        <v>1676</v>
      </c>
      <c r="N540" s="254"/>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5"/>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6"/>
      <c r="E542" s="597"/>
      <c r="F542" s="646"/>
      <c r="G542" s="646"/>
      <c r="H542" s="576"/>
      <c r="I542" s="579"/>
      <c r="J542" s="582"/>
      <c r="K542" s="447" t="b">
        <f>K537=L542</f>
        <v>1</v>
      </c>
      <c r="L542" s="491">
        <f>SUM(L537:L541)</f>
        <v>2831</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4">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5"/>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5"/>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5"/>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5"/>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6"/>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4">
        <v>4800</v>
      </c>
      <c r="E549" s="595">
        <f>H145</f>
        <v>0</v>
      </c>
      <c r="F549" s="644">
        <v>1022</v>
      </c>
      <c r="G549" s="644">
        <v>17</v>
      </c>
      <c r="H549" s="574">
        <f>+F549+G549</f>
        <v>1039</v>
      </c>
      <c r="I549" s="577">
        <f>+AM549</f>
        <v>161</v>
      </c>
      <c r="J549" s="580">
        <f>+H549+I549</f>
        <v>1200</v>
      </c>
      <c r="K549" s="583">
        <f>+(D549+E549)-(J549)</f>
        <v>3600</v>
      </c>
      <c r="L549" s="253">
        <v>54</v>
      </c>
      <c r="M549" s="254" t="s">
        <v>1677</v>
      </c>
      <c r="N549" s="254"/>
      <c r="O549" s="255" t="s">
        <v>1748</v>
      </c>
      <c r="P549" s="256" t="str">
        <f ca="1">IF(O549=0," ",IFERROR(IF(DATEDIF(TODAY(),O549,"M")&lt;=5,"ROJO",IF(DATEDIF(TODAY(),O549,"M")&gt;=12,"VERDE",IF(AND(DATEDIF(TODAY(),O549,"M")&gt;=6,DATEDIF(TODAY(),O549,"M")&lt;=11),"AMARILLO"))),Q549))</f>
        <v>ROJO</v>
      </c>
      <c r="Q549" s="256" t="str">
        <f ca="1">IF(O549=0," ",IF(O549&lt;=$L$6,"VENCIDO","NO VENCIDO"))</f>
        <v>NO VENCIDO</v>
      </c>
      <c r="R549" s="257"/>
      <c r="S549" s="258"/>
      <c r="T549" s="258"/>
      <c r="U549" s="259"/>
      <c r="V549" s="259"/>
      <c r="W549" s="634">
        <f>+AR549</f>
        <v>1.1549566891241578</v>
      </c>
      <c r="X549" s="425"/>
      <c r="Y549" s="232"/>
      <c r="Z549" s="648">
        <v>60</v>
      </c>
      <c r="AA549" s="648">
        <v>101</v>
      </c>
      <c r="AB549" s="649">
        <f>+Z549+AA549</f>
        <v>161</v>
      </c>
      <c r="AC549" s="648">
        <v>0</v>
      </c>
      <c r="AD549" s="648">
        <v>0</v>
      </c>
      <c r="AE549" s="648">
        <v>0</v>
      </c>
      <c r="AF549" s="648">
        <v>0</v>
      </c>
      <c r="AG549" s="648">
        <v>0</v>
      </c>
      <c r="AH549" s="648">
        <v>0</v>
      </c>
      <c r="AI549" s="648">
        <v>0</v>
      </c>
      <c r="AJ549" s="648">
        <v>0</v>
      </c>
      <c r="AK549" s="648">
        <v>0</v>
      </c>
      <c r="AL549" s="648">
        <v>0</v>
      </c>
      <c r="AM549" s="630">
        <f>SUM(AB549:AL553)</f>
        <v>161</v>
      </c>
      <c r="AN549" s="460"/>
      <c r="AQ549" s="604">
        <f>IFERROR(I549/J549*100,"0")</f>
        <v>13.416666666666666</v>
      </c>
      <c r="AR549" s="650">
        <f>IFERROR(1/(1-(AQ549/100)),"0")</f>
        <v>1.1549566891241578</v>
      </c>
      <c r="AS549" s="653">
        <v>15</v>
      </c>
      <c r="AT549" s="607">
        <v>10</v>
      </c>
      <c r="AU549" s="334"/>
      <c r="AV549" s="656"/>
      <c r="AW549" s="659">
        <f>+H549-AV549</f>
        <v>1039</v>
      </c>
    </row>
    <row r="550" spans="1:49" ht="17.25" customHeight="1">
      <c r="A550" s="666"/>
      <c r="B550" s="670"/>
      <c r="C550" s="671"/>
      <c r="D550" s="645"/>
      <c r="E550" s="596"/>
      <c r="F550" s="645"/>
      <c r="G550" s="645"/>
      <c r="H550" s="575"/>
      <c r="I550" s="578"/>
      <c r="J550" s="581"/>
      <c r="K550" s="584"/>
      <c r="L550" s="253">
        <v>2838</v>
      </c>
      <c r="M550" s="254" t="s">
        <v>1678</v>
      </c>
      <c r="N550" s="254"/>
      <c r="O550" s="255" t="s">
        <v>1753</v>
      </c>
      <c r="P550" s="256" t="str">
        <f ca="1">IF(O550=0," ",IFERROR(IF(DATEDIF(TODAY(),O550,"M")&lt;=5,"ROJO",IF(DATEDIF(TODAY(),O550,"M")&gt;=12,"VERDE",IF(AND(DATEDIF(TODAY(),O550,"M")&gt;=6,DATEDIF(TODAY(),O550,"M")&lt;=11),"AMARILLO"))),Q550))</f>
        <v>ROJO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5"/>
      <c r="E551" s="596"/>
      <c r="F551" s="645"/>
      <c r="G551" s="645"/>
      <c r="H551" s="575"/>
      <c r="I551" s="578"/>
      <c r="J551" s="581"/>
      <c r="K551" s="584"/>
      <c r="L551" s="253">
        <v>264</v>
      </c>
      <c r="M551" s="254" t="s">
        <v>1679</v>
      </c>
      <c r="N551" s="254"/>
      <c r="O551" s="255" t="s">
        <v>1750</v>
      </c>
      <c r="P551" s="256" t="str">
        <f ca="1">IF(O551=0," ",IFERROR(IF(DATEDIF(TODAY(),O551,"M")&lt;=5,"ROJO",IF(DATEDIF(TODAY(),O551,"M")&gt;=12,"VERDE",IF(AND(DATEDIF(TODAY(),O551,"M")&gt;=6,DATEDIF(TODAY(),O551,"M")&lt;=11),"AMARILLO"))),Q551))</f>
        <v>AMARILLO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5"/>
      <c r="E552" s="596"/>
      <c r="F552" s="645"/>
      <c r="G552" s="645"/>
      <c r="H552" s="575"/>
      <c r="I552" s="578"/>
      <c r="J552" s="581"/>
      <c r="K552" s="584"/>
      <c r="L552" s="253">
        <v>424</v>
      </c>
      <c r="M552" s="254" t="s">
        <v>1680</v>
      </c>
      <c r="N552" s="254"/>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5"/>
      <c r="E553" s="596"/>
      <c r="F553" s="645"/>
      <c r="G553" s="645"/>
      <c r="H553" s="575"/>
      <c r="I553" s="578"/>
      <c r="J553" s="581"/>
      <c r="K553" s="633"/>
      <c r="L553" s="253">
        <v>20</v>
      </c>
      <c r="M553" s="254" t="s">
        <v>1681</v>
      </c>
      <c r="N553" s="254"/>
      <c r="O553" s="255" t="s">
        <v>1756</v>
      </c>
      <c r="P553" s="256" t="str">
        <f ca="1">IF(O553=0," ",IFERROR(IF(DATEDIF(TODAY(),O553,"M")&lt;=5,"ROJO",IF(DATEDIF(TODAY(),O553,"M")&gt;=12,"VERDE",IF(AND(DATEDIF(TODAY(),O553,"M")&gt;=6,DATEDIF(TODAY(),O553,"M")&lt;=11),"AMARILLO"))),Q553))</f>
        <v>VERDE</v>
      </c>
      <c r="Q553" s="262" t="str">
        <f ca="1">IF(O553=0," ",IF(O553&lt;=$L$6,"VENCIDO","NO VENCIDO"))</f>
        <v>NO VENCIDO</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6"/>
      <c r="E554" s="597"/>
      <c r="F554" s="646"/>
      <c r="G554" s="646"/>
      <c r="H554" s="576"/>
      <c r="I554" s="579"/>
      <c r="J554" s="582"/>
      <c r="K554" s="447" t="b">
        <f>K549=L554</f>
        <v>1</v>
      </c>
      <c r="L554" s="491">
        <f>SUM(L549:L553)</f>
        <v>3600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4">
        <v>1345</v>
      </c>
      <c r="E555" s="595">
        <f>H151</f>
        <v>50</v>
      </c>
      <c r="F555" s="644">
        <v>706</v>
      </c>
      <c r="G555" s="644">
        <v>41</v>
      </c>
      <c r="H555" s="574">
        <f>+F555+G555</f>
        <v>747</v>
      </c>
      <c r="I555" s="577">
        <f>+AM555</f>
        <v>0</v>
      </c>
      <c r="J555" s="580">
        <f>+H555+I555</f>
        <v>747</v>
      </c>
      <c r="K555" s="583">
        <f>+(D555+E555)-(J555)</f>
        <v>648</v>
      </c>
      <c r="L555" s="253">
        <v>20</v>
      </c>
      <c r="M555" s="254" t="s">
        <v>1682</v>
      </c>
      <c r="N555" s="254"/>
      <c r="O555" s="255" t="s">
        <v>1772</v>
      </c>
      <c r="P555" s="256" t="str">
        <f ca="1">IF(O555=0," ",IFERROR(IF(DATEDIF(TODAY(),O555,"M")&lt;=5,"ROJO",IF(DATEDIF(TODAY(),O555,"M")&gt;=12,"VERDE",IF(AND(DATEDIF(TODAY(),O555,"M")&gt;=6,DATEDIF(TODAY(),O555,"M")&lt;=11),"AMARILLO"))),Q555))</f>
        <v>NO VENCIDO</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747</v>
      </c>
    </row>
    <row r="556" spans="1:49" ht="17.25" customHeight="1">
      <c r="A556" s="666"/>
      <c r="B556" s="670"/>
      <c r="C556" s="671"/>
      <c r="D556" s="645"/>
      <c r="E556" s="596"/>
      <c r="F556" s="645"/>
      <c r="G556" s="645"/>
      <c r="H556" s="575"/>
      <c r="I556" s="578"/>
      <c r="J556" s="581"/>
      <c r="K556" s="584"/>
      <c r="L556" s="253">
        <v>4</v>
      </c>
      <c r="M556" s="254" t="s">
        <v>1683</v>
      </c>
      <c r="N556" s="254"/>
      <c r="O556" s="255" t="s">
        <v>1778</v>
      </c>
      <c r="P556" s="256" t="str">
        <f ca="1">IF(O556=0," ",IFERROR(IF(DATEDIF(TODAY(),O556,"M")&lt;=5,"ROJO",IF(DATEDIF(TODAY(),O556,"M")&gt;=12,"VERDE",IF(AND(DATEDIF(TODAY(),O556,"M")&gt;=6,DATEDIF(TODAY(),O556,"M")&lt;=11),"AMARILLO"))),Q556))</f>
        <v>NO VENCIDO</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5"/>
      <c r="E557" s="596"/>
      <c r="F557" s="645"/>
      <c r="G557" s="645"/>
      <c r="H557" s="575"/>
      <c r="I557" s="578"/>
      <c r="J557" s="581"/>
      <c r="K557" s="584"/>
      <c r="L557" s="253">
        <v>595</v>
      </c>
      <c r="M557" s="254" t="s">
        <v>1681</v>
      </c>
      <c r="N557" s="254"/>
      <c r="O557" s="255" t="s">
        <v>1756</v>
      </c>
      <c r="P557" s="256" t="str">
        <f ca="1">IF(O557=0," ",IFERROR(IF(DATEDIF(TODAY(),O557,"M")&lt;=5,"ROJO",IF(DATEDIF(TODAY(),O557,"M")&gt;=12,"VERDE",IF(AND(DATEDIF(TODAY(),O557,"M")&gt;=6,DATEDIF(TODAY(),O557,"M")&lt;=11),"AMARILLO"))),Q557))</f>
        <v>VERDE</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5"/>
      <c r="E558" s="596"/>
      <c r="F558" s="645"/>
      <c r="G558" s="645"/>
      <c r="H558" s="575"/>
      <c r="I558" s="578"/>
      <c r="J558" s="581"/>
      <c r="K558" s="584"/>
      <c r="L558" s="253">
        <v>29</v>
      </c>
      <c r="M558" s="254" t="s">
        <v>1684</v>
      </c>
      <c r="N558" s="254"/>
      <c r="O558" s="255" t="s">
        <v>1750</v>
      </c>
      <c r="P558" s="256" t="str">
        <f ca="1">IF(O558=0," ",IFERROR(IF(DATEDIF(TODAY(),O558,"M")&lt;=5,"ROJO",IF(DATEDIF(TODAY(),O558,"M")&gt;=12,"VERDE",IF(AND(DATEDIF(TODAY(),O558,"M")&gt;=6,DATEDIF(TODAY(),O558,"M")&lt;=11),"AMARILLO"))),Q558))</f>
        <v>AMARILLO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5"/>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6"/>
      <c r="E560" s="597"/>
      <c r="F560" s="646"/>
      <c r="G560" s="646"/>
      <c r="H560" s="576"/>
      <c r="I560" s="579"/>
      <c r="J560" s="582"/>
      <c r="K560" s="447" t="b">
        <f>K555=L560</f>
        <v>1</v>
      </c>
      <c r="L560" s="491">
        <f>SUM(L555:L559)</f>
        <v>648</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953">
        <v>11591</v>
      </c>
      <c r="E561" s="595">
        <f>H157</f>
        <v>0</v>
      </c>
      <c r="F561" s="644">
        <v>1561</v>
      </c>
      <c r="G561" s="644">
        <v>29</v>
      </c>
      <c r="H561" s="574">
        <f>+F561+G561</f>
        <v>1590</v>
      </c>
      <c r="I561" s="577">
        <f>+AM561</f>
        <v>5076</v>
      </c>
      <c r="J561" s="580">
        <f>+H561+I561</f>
        <v>6666</v>
      </c>
      <c r="K561" s="583">
        <f>+(D561-D564+D565)+E561-J561</f>
        <v>4925</v>
      </c>
      <c r="L561" s="253">
        <v>4925</v>
      </c>
      <c r="M561" s="254" t="s">
        <v>1736</v>
      </c>
      <c r="N561" s="254"/>
      <c r="O561" s="255" t="s">
        <v>1787</v>
      </c>
      <c r="P561" s="256" t="str">
        <f ca="1">IF(O561=0," ",IFERROR(IF(DATEDIF(TODAY(),O561,"M")&lt;=5,"ROJO",IF(DATEDIF(TODAY(),O561,"M")&gt;=12,"VERDE",IF(AND(DATEDIF(TODAY(),O561,"M")&gt;=6,DATEDIF(TODAY(),O561,"M")&lt;=11),"AMARILLO"))),Q561))</f>
        <v>NO VENCIDO</v>
      </c>
      <c r="Q561" s="256" t="str">
        <f ca="1">IF(O561=0," ",IF(O561&lt;=$L$6,"VENCIDO","NO VENCIDO"))</f>
        <v>NO VENCIDO</v>
      </c>
      <c r="R561" s="257"/>
      <c r="S561" s="258"/>
      <c r="T561" s="258"/>
      <c r="U561" s="259"/>
      <c r="V561" s="259"/>
      <c r="W561" s="634">
        <f>+AR561</f>
        <v>4.192452830188679</v>
      </c>
      <c r="X561" s="425"/>
      <c r="Y561" s="232"/>
      <c r="Z561" s="648">
        <v>3149</v>
      </c>
      <c r="AA561" s="648">
        <v>175</v>
      </c>
      <c r="AB561" s="649">
        <f>+Z561+AA561</f>
        <v>3324</v>
      </c>
      <c r="AC561" s="648">
        <v>0</v>
      </c>
      <c r="AD561" s="648">
        <v>0</v>
      </c>
      <c r="AE561" s="648">
        <v>0</v>
      </c>
      <c r="AF561" s="648">
        <v>0</v>
      </c>
      <c r="AG561" s="648">
        <v>1752</v>
      </c>
      <c r="AH561" s="648">
        <v>0</v>
      </c>
      <c r="AI561" s="648">
        <v>0</v>
      </c>
      <c r="AJ561" s="648">
        <v>0</v>
      </c>
      <c r="AK561" s="648">
        <v>0</v>
      </c>
      <c r="AL561" s="648">
        <v>0</v>
      </c>
      <c r="AM561" s="630">
        <f>SUM(AB561:AL565)</f>
        <v>5076</v>
      </c>
      <c r="AN561" s="460"/>
      <c r="AQ561" s="604">
        <f>IFERROR(I561/J561*100,"0")</f>
        <v>76.147614761476149</v>
      </c>
      <c r="AR561" s="650">
        <f>IFERROR(1/(1-(AQ561/100)),"0")</f>
        <v>4.192452830188679</v>
      </c>
      <c r="AS561" s="653">
        <v>15</v>
      </c>
      <c r="AT561" s="607">
        <v>20</v>
      </c>
      <c r="AU561" s="334"/>
      <c r="AV561" s="656"/>
      <c r="AW561" s="659">
        <f>+H561-AV561</f>
        <v>1590</v>
      </c>
    </row>
    <row r="562" spans="1:49" ht="19.5" customHeight="1">
      <c r="A562" s="666"/>
      <c r="B562" s="678"/>
      <c r="C562" s="678"/>
      <c r="D562" s="954"/>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955"/>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11591</v>
      </c>
      <c r="E566" s="597"/>
      <c r="F566" s="646"/>
      <c r="G566" s="646"/>
      <c r="H566" s="576"/>
      <c r="I566" s="579"/>
      <c r="J566" s="582"/>
      <c r="K566" s="447" t="b">
        <f>K561=L566</f>
        <v>1</v>
      </c>
      <c r="L566" s="491">
        <f>SUM(L561:L565)</f>
        <v>4925</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953">
        <v>6199</v>
      </c>
      <c r="E567" s="682">
        <f>H163</f>
        <v>0</v>
      </c>
      <c r="F567" s="644">
        <v>4102</v>
      </c>
      <c r="G567" s="644">
        <v>44</v>
      </c>
      <c r="H567" s="574">
        <f>+F567+G567</f>
        <v>4146</v>
      </c>
      <c r="I567" s="577">
        <f>+AM567</f>
        <v>283</v>
      </c>
      <c r="J567" s="580">
        <f>+H567+I567</f>
        <v>4429</v>
      </c>
      <c r="K567" s="583">
        <f>(D567-D570+D571+E567)-(J567)</f>
        <v>1770</v>
      </c>
      <c r="L567" s="253">
        <v>1770</v>
      </c>
      <c r="M567" s="254" t="s">
        <v>1735</v>
      </c>
      <c r="N567" s="254"/>
      <c r="O567" s="255" t="s">
        <v>1788</v>
      </c>
      <c r="P567" s="256" t="str">
        <f ca="1">IF(O567=0," ",IFERROR(IF(DATEDIF(TODAY(),O567,"M")&lt;=5,"ROJO",IF(DATEDIF(TODAY(),O567,"M")&gt;=12,"VERDE",IF(AND(DATEDIF(TODAY(),O567,"M")&gt;=6,DATEDIF(TODAY(),O567,"M")&lt;=11),"AMARILLO"))),Q567))</f>
        <v>NO VENCIDO</v>
      </c>
      <c r="Q567" s="256" t="str">
        <f ca="1">IF(O567=0," ",IF(O567&lt;=$L$6,"VENCIDO","NO VENCIDO"))</f>
        <v>NO VENCIDO</v>
      </c>
      <c r="R567" s="257"/>
      <c r="S567" s="258"/>
      <c r="T567" s="258"/>
      <c r="U567" s="259"/>
      <c r="V567" s="259"/>
      <c r="W567" s="634">
        <f>+AR567</f>
        <v>1.0682585624698504</v>
      </c>
      <c r="X567" s="425"/>
      <c r="Y567" s="232"/>
      <c r="Z567" s="648">
        <v>201</v>
      </c>
      <c r="AA567" s="648">
        <v>82</v>
      </c>
      <c r="AB567" s="649">
        <f>+Z567+AA567</f>
        <v>283</v>
      </c>
      <c r="AC567" s="648">
        <v>0</v>
      </c>
      <c r="AD567" s="648">
        <v>0</v>
      </c>
      <c r="AE567" s="648">
        <v>0</v>
      </c>
      <c r="AF567" s="648">
        <v>0</v>
      </c>
      <c r="AG567" s="648">
        <v>0</v>
      </c>
      <c r="AH567" s="648">
        <v>0</v>
      </c>
      <c r="AI567" s="648">
        <v>0</v>
      </c>
      <c r="AJ567" s="648">
        <v>0</v>
      </c>
      <c r="AK567" s="648">
        <v>0</v>
      </c>
      <c r="AL567" s="648">
        <v>0</v>
      </c>
      <c r="AM567" s="630">
        <f>SUM(AB567:AL571)</f>
        <v>283</v>
      </c>
      <c r="AN567" s="460"/>
      <c r="AQ567" s="604">
        <f>IFERROR(I567/J567*100,"0")</f>
        <v>6.3897042221720479</v>
      </c>
      <c r="AR567" s="650">
        <f>IFERROR(1/(1-(AQ567/100)),"0")</f>
        <v>1.0682585624698504</v>
      </c>
      <c r="AS567" s="653">
        <v>10</v>
      </c>
      <c r="AT567" s="607">
        <v>10</v>
      </c>
      <c r="AU567" s="334"/>
      <c r="AV567" s="656"/>
      <c r="AW567" s="659">
        <f>+H567-AV567</f>
        <v>4146</v>
      </c>
    </row>
    <row r="568" spans="1:49" ht="19.5" customHeight="1">
      <c r="A568" s="585"/>
      <c r="B568" s="678"/>
      <c r="C568" s="678"/>
      <c r="D568" s="954"/>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955"/>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6199</v>
      </c>
      <c r="E572" s="684"/>
      <c r="F572" s="646"/>
      <c r="G572" s="646"/>
      <c r="H572" s="576"/>
      <c r="I572" s="579"/>
      <c r="J572" s="582"/>
      <c r="K572" s="447" t="b">
        <f>K567=L572</f>
        <v>1</v>
      </c>
      <c r="L572" s="491">
        <f>SUM(L567:L571)</f>
        <v>1770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4">
        <v>630</v>
      </c>
      <c r="E573" s="595">
        <f>H169</f>
        <v>0</v>
      </c>
      <c r="F573" s="644">
        <v>411</v>
      </c>
      <c r="G573" s="644">
        <v>24</v>
      </c>
      <c r="H573" s="574">
        <f>+F573+G573</f>
        <v>435</v>
      </c>
      <c r="I573" s="577">
        <f>+AM573</f>
        <v>0</v>
      </c>
      <c r="J573" s="580">
        <f>+H573+I573</f>
        <v>435</v>
      </c>
      <c r="K573" s="583">
        <f>+(D573+E573)-(J573)</f>
        <v>195</v>
      </c>
      <c r="L573" s="253">
        <v>195</v>
      </c>
      <c r="M573" s="254" t="s">
        <v>1685</v>
      </c>
      <c r="N573" s="254"/>
      <c r="O573" s="255" t="s">
        <v>1746</v>
      </c>
      <c r="P573" s="256" t="str">
        <f ca="1">IF(O573=0," ",IFERROR(IF(DATEDIF(TODAY(),O573,"M")&lt;=5,"ROJO",IF(DATEDIF(TODAY(),O573,"M")&gt;=12,"VERDE",IF(AND(DATEDIF(TODAY(),O573,"M")&gt;=6,DATEDIF(TODAY(),O573,"M")&lt;=11),"AMARILLO"))),Q573))</f>
        <v>AMARILLO</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435</v>
      </c>
    </row>
    <row r="574" spans="1:49" ht="17.25" customHeight="1">
      <c r="A574" s="666"/>
      <c r="B574" s="670"/>
      <c r="C574" s="671"/>
      <c r="D574" s="645"/>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5"/>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5"/>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5"/>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6"/>
      <c r="E578" s="597"/>
      <c r="F578" s="646"/>
      <c r="G578" s="646"/>
      <c r="H578" s="576"/>
      <c r="I578" s="579"/>
      <c r="J578" s="582"/>
      <c r="K578" s="447" t="b">
        <f>K573=L578</f>
        <v>1</v>
      </c>
      <c r="L578" s="491">
        <f>SUM(L573:L577)</f>
        <v>195</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4">
        <v>5021</v>
      </c>
      <c r="E579" s="595">
        <f>H175</f>
        <v>0</v>
      </c>
      <c r="F579" s="644">
        <v>1220</v>
      </c>
      <c r="G579" s="644">
        <v>31</v>
      </c>
      <c r="H579" s="574">
        <f>+F579+G579</f>
        <v>1251</v>
      </c>
      <c r="I579" s="577">
        <f>+AM579</f>
        <v>1</v>
      </c>
      <c r="J579" s="580">
        <f>+H579+I579</f>
        <v>1252</v>
      </c>
      <c r="K579" s="583">
        <f>+(D579+E579)-(J579)</f>
        <v>3769</v>
      </c>
      <c r="L579" s="253">
        <v>2</v>
      </c>
      <c r="M579" s="254" t="s">
        <v>1686</v>
      </c>
      <c r="N579" s="254"/>
      <c r="O579" s="255" t="s">
        <v>1789</v>
      </c>
      <c r="P579" s="256" t="str">
        <f ca="1">IF(O579=0," ",IFERROR(IF(DATEDIF(TODAY(),O579,"M")&lt;=5,"ROJO",IF(DATEDIF(TODAY(),O579,"M")&gt;=12,"VERDE",IF(AND(DATEDIF(TODAY(),O579,"M")&gt;=6,DATEDIF(TODAY(),O579,"M")&lt;=11),"AMARILLO"))),Q579))</f>
        <v>NO VENCIDO</v>
      </c>
      <c r="Q579" s="256" t="str">
        <f ca="1">IF(O579=0," ",IF(O579&lt;=$L$6,"VENCIDO","NO VENCIDO"))</f>
        <v>NO VENCIDO</v>
      </c>
      <c r="R579" s="257"/>
      <c r="S579" s="258"/>
      <c r="T579" s="258"/>
      <c r="U579" s="259"/>
      <c r="V579" s="259"/>
      <c r="W579" s="634">
        <f>+AR579</f>
        <v>1.0007993605115908</v>
      </c>
      <c r="X579" s="425"/>
      <c r="Y579" s="232"/>
      <c r="Z579" s="648">
        <v>0</v>
      </c>
      <c r="AA579" s="648">
        <v>0</v>
      </c>
      <c r="AB579" s="649">
        <f>+Z579+AA579</f>
        <v>0</v>
      </c>
      <c r="AC579" s="648">
        <v>0</v>
      </c>
      <c r="AD579" s="648">
        <v>0</v>
      </c>
      <c r="AE579" s="648">
        <v>0</v>
      </c>
      <c r="AF579" s="648">
        <v>1</v>
      </c>
      <c r="AG579" s="648">
        <v>0</v>
      </c>
      <c r="AH579" s="648">
        <v>0</v>
      </c>
      <c r="AI579" s="648">
        <v>0</v>
      </c>
      <c r="AJ579" s="648">
        <v>0</v>
      </c>
      <c r="AK579" s="648">
        <v>0</v>
      </c>
      <c r="AL579" s="648">
        <v>0</v>
      </c>
      <c r="AM579" s="630">
        <f>SUM(AB579:AL583)</f>
        <v>1</v>
      </c>
      <c r="AN579" s="460"/>
      <c r="AQ579" s="604">
        <f>IFERROR(I579/J579*100,"0")</f>
        <v>7.9872204472843447E-2</v>
      </c>
      <c r="AR579" s="650">
        <f>IFERROR(1/(1-(AQ579/100)),"0")</f>
        <v>1.0007993605115908</v>
      </c>
      <c r="AS579" s="653">
        <v>0</v>
      </c>
      <c r="AT579" s="607">
        <v>1</v>
      </c>
      <c r="AU579" s="334"/>
      <c r="AV579" s="656"/>
      <c r="AW579" s="659">
        <f>+H579-AV579</f>
        <v>1251</v>
      </c>
    </row>
    <row r="580" spans="1:49" ht="17.25" customHeight="1">
      <c r="A580" s="666"/>
      <c r="B580" s="670"/>
      <c r="C580" s="671"/>
      <c r="D580" s="645"/>
      <c r="E580" s="596"/>
      <c r="F580" s="645"/>
      <c r="G580" s="645"/>
      <c r="H580" s="575"/>
      <c r="I580" s="578"/>
      <c r="J580" s="581"/>
      <c r="K580" s="584"/>
      <c r="L580" s="253">
        <v>4</v>
      </c>
      <c r="M580" s="254" t="s">
        <v>1687</v>
      </c>
      <c r="N580" s="254"/>
      <c r="O580" s="255" t="s">
        <v>1790</v>
      </c>
      <c r="P580" s="256" t="str">
        <f ca="1">IF(O580=0," ",IFERROR(IF(DATEDIF(TODAY(),O580,"M")&lt;=5,"ROJO",IF(DATEDIF(TODAY(),O580,"M")&gt;=12,"VERDE",IF(AND(DATEDIF(TODAY(),O580,"M")&gt;=6,DATEDIF(TODAY(),O580,"M")&lt;=11),"AMARILLO"))),Q580))</f>
        <v>ROJO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5"/>
      <c r="E581" s="596"/>
      <c r="F581" s="645"/>
      <c r="G581" s="645"/>
      <c r="H581" s="575"/>
      <c r="I581" s="578"/>
      <c r="J581" s="581"/>
      <c r="K581" s="584"/>
      <c r="L581" s="253">
        <v>33</v>
      </c>
      <c r="M581" s="254" t="s">
        <v>1688</v>
      </c>
      <c r="N581" s="254"/>
      <c r="O581" s="255" t="s">
        <v>1765</v>
      </c>
      <c r="P581" s="256" t="str">
        <f ca="1">IF(O581=0," ",IFERROR(IF(DATEDIF(TODAY(),O581,"M")&lt;=5,"ROJO",IF(DATEDIF(TODAY(),O581,"M")&gt;=12,"VERDE",IF(AND(DATEDIF(TODAY(),O581,"M")&gt;=6,DATEDIF(TODAY(),O581,"M")&lt;=11),"AMARILLO"))),Q581))</f>
        <v>NO VENCIDO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5"/>
      <c r="E582" s="596"/>
      <c r="F582" s="645"/>
      <c r="G582" s="645"/>
      <c r="H582" s="575"/>
      <c r="I582" s="578"/>
      <c r="J582" s="581"/>
      <c r="K582" s="584"/>
      <c r="L582" s="253">
        <v>19</v>
      </c>
      <c r="M582" s="254" t="s">
        <v>1689</v>
      </c>
      <c r="N582" s="254"/>
      <c r="O582" s="255" t="s">
        <v>1765</v>
      </c>
      <c r="P582" s="256" t="str">
        <f ca="1">IF(O582=0," ",IFERROR(IF(DATEDIF(TODAY(),O582,"M")&lt;=5,"ROJO",IF(DATEDIF(TODAY(),O582,"M")&gt;=12,"VERDE",IF(AND(DATEDIF(TODAY(),O582,"M")&gt;=6,DATEDIF(TODAY(),O582,"M")&lt;=11),"AMARILLO"))),Q582))</f>
        <v>NO VENCIDO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5"/>
      <c r="E583" s="596"/>
      <c r="F583" s="645"/>
      <c r="G583" s="645"/>
      <c r="H583" s="575"/>
      <c r="I583" s="578"/>
      <c r="J583" s="581"/>
      <c r="K583" s="633"/>
      <c r="L583" s="253">
        <v>3711</v>
      </c>
      <c r="M583" s="254" t="s">
        <v>1690</v>
      </c>
      <c r="N583" s="254"/>
      <c r="O583" s="255" t="s">
        <v>1751</v>
      </c>
      <c r="P583" s="256" t="str">
        <f ca="1">IF(O583=0," ",IFERROR(IF(DATEDIF(TODAY(),O583,"M")&lt;=5,"ROJO",IF(DATEDIF(TODAY(),O583,"M")&gt;=12,"VERDE",IF(AND(DATEDIF(TODAY(),O583,"M")&gt;=6,DATEDIF(TODAY(),O583,"M")&lt;=11),"AMARILLO"))),Q583))</f>
        <v>AMARILLO</v>
      </c>
      <c r="Q583" s="262" t="str">
        <f ca="1">IF(O583=0," ",IF(O583&lt;=$L$6,"VENCIDO","NO VENCIDO"))</f>
        <v>NO VENCIDO</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6"/>
      <c r="E584" s="597"/>
      <c r="F584" s="646"/>
      <c r="G584" s="646"/>
      <c r="H584" s="576"/>
      <c r="I584" s="579"/>
      <c r="J584" s="582"/>
      <c r="K584" s="447" t="b">
        <f>K579=L584</f>
        <v>1</v>
      </c>
      <c r="L584" s="491">
        <f>SUM(L579:L583)</f>
        <v>3769</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4">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5"/>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5"/>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5"/>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5"/>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6"/>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4">
        <v>1036</v>
      </c>
      <c r="E591" s="595">
        <f>H187</f>
        <v>0</v>
      </c>
      <c r="F591" s="644">
        <v>361</v>
      </c>
      <c r="G591" s="644">
        <v>2</v>
      </c>
      <c r="H591" s="574">
        <f>+F591+G591</f>
        <v>363</v>
      </c>
      <c r="I591" s="577">
        <f>+AM591</f>
        <v>0</v>
      </c>
      <c r="J591" s="580">
        <f>+H591+I591</f>
        <v>363</v>
      </c>
      <c r="K591" s="583">
        <f>+(D591+E591)-(J591)</f>
        <v>673</v>
      </c>
      <c r="L591" s="253">
        <v>661</v>
      </c>
      <c r="M591" s="254" t="s">
        <v>1691</v>
      </c>
      <c r="N591" s="254"/>
      <c r="O591" s="255" t="s">
        <v>1757</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363</v>
      </c>
    </row>
    <row r="592" spans="1:49" ht="17.25" customHeight="1">
      <c r="A592" s="666"/>
      <c r="B592" s="670"/>
      <c r="C592" s="671"/>
      <c r="D592" s="645"/>
      <c r="E592" s="596"/>
      <c r="F592" s="645"/>
      <c r="G592" s="645"/>
      <c r="H592" s="575"/>
      <c r="I592" s="578"/>
      <c r="J592" s="581"/>
      <c r="K592" s="584"/>
      <c r="L592" s="253">
        <v>12</v>
      </c>
      <c r="M592" s="254" t="s">
        <v>1692</v>
      </c>
      <c r="N592" s="254"/>
      <c r="O592" s="255" t="s">
        <v>1740</v>
      </c>
      <c r="P592" s="256" t="str">
        <f ca="1">IF(O592=0," ",IFERROR(IF(DATEDIF(TODAY(),O592,"M")&lt;=5,"ROJO",IF(DATEDIF(TODAY(),O592,"M")&gt;=12,"VERDE",IF(AND(DATEDIF(TODAY(),O592,"M")&gt;=6,DATEDIF(TODAY(),O592,"M")&lt;=11),"AMARILLO"))),Q592))</f>
        <v>ROJO</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5"/>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5"/>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5"/>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6"/>
      <c r="E596" s="597"/>
      <c r="F596" s="646"/>
      <c r="G596" s="646"/>
      <c r="H596" s="576"/>
      <c r="I596" s="579"/>
      <c r="J596" s="582"/>
      <c r="K596" s="447" t="b">
        <f>K591=L596</f>
        <v>1</v>
      </c>
      <c r="L596" s="491">
        <f>SUM(L591:L595)</f>
        <v>673</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4">
        <v>45</v>
      </c>
      <c r="E597" s="595">
        <f>H193</f>
        <v>0</v>
      </c>
      <c r="F597" s="644">
        <v>15</v>
      </c>
      <c r="G597" s="644">
        <v>0</v>
      </c>
      <c r="H597" s="574">
        <f>+F597+G597</f>
        <v>15</v>
      </c>
      <c r="I597" s="577">
        <f>+AM597</f>
        <v>0</v>
      </c>
      <c r="J597" s="580">
        <f>+H597+I597</f>
        <v>15</v>
      </c>
      <c r="K597" s="583">
        <f>+(D597+E597)-(J597)</f>
        <v>30</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15</v>
      </c>
    </row>
    <row r="598" spans="1:49" ht="17.25" customHeight="1">
      <c r="A598" s="666"/>
      <c r="B598" s="670"/>
      <c r="C598" s="671"/>
      <c r="D598" s="645"/>
      <c r="E598" s="596"/>
      <c r="F598" s="645"/>
      <c r="G598" s="645"/>
      <c r="H598" s="575"/>
      <c r="I598" s="578"/>
      <c r="J598" s="581"/>
      <c r="K598" s="584"/>
      <c r="L598" s="253">
        <v>30</v>
      </c>
      <c r="M598" s="254" t="s">
        <v>1694</v>
      </c>
      <c r="N598" s="254"/>
      <c r="O598" s="255" t="s">
        <v>1758</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5"/>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5"/>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5"/>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6"/>
      <c r="E602" s="597"/>
      <c r="F602" s="646"/>
      <c r="G602" s="646"/>
      <c r="H602" s="576"/>
      <c r="I602" s="579"/>
      <c r="J602" s="582"/>
      <c r="K602" s="447" t="b">
        <f>K597=L602</f>
        <v>1</v>
      </c>
      <c r="L602" s="491">
        <f>SUM(L597:L601)</f>
        <v>30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4">
        <v>382</v>
      </c>
      <c r="E603" s="595">
        <f>H199</f>
        <v>12</v>
      </c>
      <c r="F603" s="644">
        <v>85</v>
      </c>
      <c r="G603" s="644">
        <v>0</v>
      </c>
      <c r="H603" s="574">
        <f>+F603+G603</f>
        <v>85</v>
      </c>
      <c r="I603" s="577">
        <f>+AM603</f>
        <v>0</v>
      </c>
      <c r="J603" s="580">
        <f>+H603+I603</f>
        <v>85</v>
      </c>
      <c r="K603" s="583">
        <f>+(D603+E603)-(J603)</f>
        <v>309</v>
      </c>
      <c r="L603" s="253">
        <v>309</v>
      </c>
      <c r="M603" s="254" t="s">
        <v>1693</v>
      </c>
      <c r="N603" s="254"/>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85</v>
      </c>
    </row>
    <row r="604" spans="1:49" ht="17.25" customHeight="1">
      <c r="A604" s="666"/>
      <c r="B604" s="670"/>
      <c r="C604" s="671"/>
      <c r="D604" s="645"/>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5"/>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5"/>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5"/>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6"/>
      <c r="E608" s="597"/>
      <c r="F608" s="646"/>
      <c r="G608" s="646"/>
      <c r="H608" s="576"/>
      <c r="I608" s="579"/>
      <c r="J608" s="582"/>
      <c r="K608" s="447" t="b">
        <f>K603=L608</f>
        <v>1</v>
      </c>
      <c r="L608" s="491">
        <f>SUM(L603:L607)</f>
        <v>309</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4">
        <v>121</v>
      </c>
      <c r="E609" s="595">
        <f>H205</f>
        <v>0</v>
      </c>
      <c r="F609" s="644">
        <v>15</v>
      </c>
      <c r="G609" s="644">
        <v>0</v>
      </c>
      <c r="H609" s="574">
        <f>+F609+G609</f>
        <v>15</v>
      </c>
      <c r="I609" s="577">
        <f>+AM609</f>
        <v>0</v>
      </c>
      <c r="J609" s="580">
        <f>+H609+I609</f>
        <v>15</v>
      </c>
      <c r="K609" s="583">
        <f>+(D609+E609)-(J609)</f>
        <v>106</v>
      </c>
      <c r="L609" s="253">
        <v>2</v>
      </c>
      <c r="M609" s="254" t="s">
        <v>1695</v>
      </c>
      <c r="N609" s="254"/>
      <c r="O609" s="255" t="s">
        <v>1791</v>
      </c>
      <c r="P609" s="256" t="str">
        <f ca="1">IF(O609=0," ",IFERROR(IF(DATEDIF(TODAY(),O609,"M")&lt;=5,"ROJO",IF(DATEDIF(TODAY(),O609,"M")&gt;=12,"VERDE",IF(AND(DATEDIF(TODAY(),O609,"M")&gt;=6,DATEDIF(TODAY(),O609,"M")&lt;=11),"AMARILLO"))),Q609))</f>
        <v>ROJO</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15</v>
      </c>
    </row>
    <row r="610" spans="1:49" ht="17.25" customHeight="1">
      <c r="A610" s="666"/>
      <c r="B610" s="670"/>
      <c r="C610" s="671"/>
      <c r="D610" s="645"/>
      <c r="E610" s="596"/>
      <c r="F610" s="645"/>
      <c r="G610" s="645"/>
      <c r="H610" s="575"/>
      <c r="I610" s="578"/>
      <c r="J610" s="581"/>
      <c r="K610" s="584"/>
      <c r="L610" s="253">
        <v>6</v>
      </c>
      <c r="M610" s="254" t="s">
        <v>1696</v>
      </c>
      <c r="N610" s="254"/>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5"/>
      <c r="E611" s="596"/>
      <c r="F611" s="645"/>
      <c r="G611" s="645"/>
      <c r="H611" s="575"/>
      <c r="I611" s="578"/>
      <c r="J611" s="581"/>
      <c r="K611" s="584"/>
      <c r="L611" s="253">
        <v>15</v>
      </c>
      <c r="M611" s="254" t="s">
        <v>1697</v>
      </c>
      <c r="N611" s="254"/>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5"/>
      <c r="E612" s="596"/>
      <c r="F612" s="645"/>
      <c r="G612" s="645"/>
      <c r="H612" s="575"/>
      <c r="I612" s="578"/>
      <c r="J612" s="581"/>
      <c r="K612" s="584"/>
      <c r="L612" s="253">
        <v>5</v>
      </c>
      <c r="M612" s="254" t="s">
        <v>1698</v>
      </c>
      <c r="N612" s="254"/>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5"/>
      <c r="E613" s="596"/>
      <c r="F613" s="645"/>
      <c r="G613" s="645"/>
      <c r="H613" s="575"/>
      <c r="I613" s="578"/>
      <c r="J613" s="581"/>
      <c r="K613" s="633"/>
      <c r="L613" s="253">
        <v>78</v>
      </c>
      <c r="M613" s="254" t="s">
        <v>1699</v>
      </c>
      <c r="N613" s="254"/>
      <c r="O613" s="255" t="s">
        <v>1759</v>
      </c>
      <c r="P613" s="256" t="str">
        <f ca="1">IF(O613=0," ",IFERROR(IF(DATEDIF(TODAY(),O613,"M")&lt;=5,"ROJO",IF(DATEDIF(TODAY(),O613,"M")&gt;=12,"VERDE",IF(AND(DATEDIF(TODAY(),O613,"M")&gt;=6,DATEDIF(TODAY(),O613,"M")&lt;=11),"AMARILLO"))),Q613))</f>
        <v>VERDE</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6"/>
      <c r="E614" s="597"/>
      <c r="F614" s="646"/>
      <c r="G614" s="646"/>
      <c r="H614" s="576"/>
      <c r="I614" s="579"/>
      <c r="J614" s="582"/>
      <c r="K614" s="447" t="b">
        <f>K609=L614</f>
        <v>1</v>
      </c>
      <c r="L614" s="491">
        <f>SUM(L609:L613)</f>
        <v>106</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4">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5"/>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5"/>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5"/>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5"/>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6"/>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4">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5"/>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5"/>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5"/>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5"/>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6"/>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4">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5"/>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5"/>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5"/>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5"/>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6"/>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958" t="s">
        <v>132</v>
      </c>
      <c r="B633" s="959"/>
      <c r="C633" s="960"/>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4">
        <v>3950</v>
      </c>
      <c r="E634" s="595">
        <f>H230</f>
        <v>0</v>
      </c>
      <c r="F634" s="644">
        <v>611</v>
      </c>
      <c r="G634" s="644">
        <v>37</v>
      </c>
      <c r="H634" s="574">
        <f>+F634+G634</f>
        <v>648</v>
      </c>
      <c r="I634" s="577">
        <f>+AM634</f>
        <v>1323</v>
      </c>
      <c r="J634" s="580">
        <f>+H634+I634</f>
        <v>1971</v>
      </c>
      <c r="K634" s="583">
        <f>+(D634+E634)-(J634)</f>
        <v>1979</v>
      </c>
      <c r="L634" s="253">
        <v>20</v>
      </c>
      <c r="M634" s="254" t="s">
        <v>1631</v>
      </c>
      <c r="N634" s="254"/>
      <c r="O634" s="255" t="s">
        <v>1749</v>
      </c>
      <c r="P634" s="256" t="str">
        <f ca="1">IF(O634=0," ",IFERROR(IF(DATEDIF(TODAY(),O634,"M")&lt;=5,"ROJO",IF(DATEDIF(TODAY(),O634,"M")&gt;=12,"VERDE",IF(AND(DATEDIF(TODAY(),O634,"M")&gt;=6,DATEDIF(TODAY(),O634,"M")&lt;=11),"AMARILLO"))),Q634))</f>
        <v>AMARILLO</v>
      </c>
      <c r="Q634" s="256" t="str">
        <f ca="1">IF(O634=0," ",IF(O634&lt;=$L$6,"VENCIDO","NO VENCIDO"))</f>
        <v>NO VENCIDO</v>
      </c>
      <c r="R634" s="257"/>
      <c r="S634" s="258"/>
      <c r="T634" s="258"/>
      <c r="U634" s="259"/>
      <c r="V634" s="259"/>
      <c r="W634" s="634">
        <f>+AR634</f>
        <v>0</v>
      </c>
      <c r="X634" s="425"/>
      <c r="Y634" s="232"/>
      <c r="Z634" s="648">
        <v>939</v>
      </c>
      <c r="AA634" s="648">
        <v>384</v>
      </c>
      <c r="AB634" s="649">
        <f>+Z634+AA634</f>
        <v>1323</v>
      </c>
      <c r="AC634" s="648">
        <v>0</v>
      </c>
      <c r="AD634" s="648">
        <v>0</v>
      </c>
      <c r="AE634" s="648">
        <v>0</v>
      </c>
      <c r="AF634" s="648">
        <v>0</v>
      </c>
      <c r="AG634" s="648">
        <v>0</v>
      </c>
      <c r="AH634" s="648">
        <v>0</v>
      </c>
      <c r="AI634" s="648">
        <v>0</v>
      </c>
      <c r="AJ634" s="648">
        <v>0</v>
      </c>
      <c r="AK634" s="648">
        <v>0</v>
      </c>
      <c r="AL634" s="648">
        <v>0</v>
      </c>
      <c r="AM634" s="630">
        <f>SUM(AB634:AL638)</f>
        <v>1323</v>
      </c>
      <c r="AN634" s="460"/>
      <c r="AU634" s="334"/>
      <c r="AV634" s="334"/>
    </row>
    <row r="635" spans="1:49" ht="17.100000000000001" customHeight="1">
      <c r="A635" s="585"/>
      <c r="B635" s="640"/>
      <c r="C635" s="640"/>
      <c r="D635" s="645"/>
      <c r="E635" s="596"/>
      <c r="F635" s="645"/>
      <c r="G635" s="645"/>
      <c r="H635" s="575"/>
      <c r="I635" s="578"/>
      <c r="J635" s="581"/>
      <c r="K635" s="584"/>
      <c r="L635" s="253">
        <v>389</v>
      </c>
      <c r="M635" s="254" t="s">
        <v>1632</v>
      </c>
      <c r="N635" s="254"/>
      <c r="O635" s="255" t="s">
        <v>1770</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5"/>
      <c r="E636" s="596"/>
      <c r="F636" s="645"/>
      <c r="G636" s="645"/>
      <c r="H636" s="575"/>
      <c r="I636" s="578"/>
      <c r="J636" s="581"/>
      <c r="K636" s="584"/>
      <c r="L636" s="253">
        <v>1570</v>
      </c>
      <c r="M636" s="254" t="s">
        <v>1633</v>
      </c>
      <c r="N636" s="254"/>
      <c r="O636" s="255" t="s">
        <v>1771</v>
      </c>
      <c r="P636" s="256" t="str">
        <f ca="1">IF(O636=0," ",IFERROR(IF(DATEDIF(TODAY(),O636,"M")&lt;=5,"ROJO",IF(DATEDIF(TODAY(),O636,"M")&gt;=12,"VERDE",IF(AND(DATEDIF(TODAY(),O636,"M")&gt;=6,DATEDIF(TODAY(),O636,"M")&lt;=11),"AMARILLO"))),Q636))</f>
        <v>VERDE</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5"/>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5"/>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6"/>
      <c r="E639" s="597"/>
      <c r="F639" s="646"/>
      <c r="G639" s="646"/>
      <c r="H639" s="576"/>
      <c r="I639" s="579"/>
      <c r="J639" s="582"/>
      <c r="K639" s="447" t="b">
        <f>K634=L639</f>
        <v>1</v>
      </c>
      <c r="L639" s="491">
        <f>SUM(L634:L638)</f>
        <v>1979</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4">
        <v>4999</v>
      </c>
      <c r="E640" s="595">
        <f>H236</f>
        <v>0</v>
      </c>
      <c r="F640" s="644">
        <v>1614</v>
      </c>
      <c r="G640" s="644">
        <v>28</v>
      </c>
      <c r="H640" s="574">
        <f>+F640+G640</f>
        <v>1642</v>
      </c>
      <c r="I640" s="577">
        <f>+AM640</f>
        <v>6</v>
      </c>
      <c r="J640" s="580">
        <f>+H640+I640</f>
        <v>1648</v>
      </c>
      <c r="K640" s="583">
        <f>+(D640+E640)-(J640)</f>
        <v>3351</v>
      </c>
      <c r="L640" s="253">
        <v>3351</v>
      </c>
      <c r="M640" s="254" t="s">
        <v>1700</v>
      </c>
      <c r="N640" s="254"/>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0</v>
      </c>
      <c r="AG640" s="648">
        <v>6</v>
      </c>
      <c r="AH640" s="648">
        <v>0</v>
      </c>
      <c r="AI640" s="648">
        <v>0</v>
      </c>
      <c r="AJ640" s="648">
        <v>0</v>
      </c>
      <c r="AK640" s="648">
        <v>0</v>
      </c>
      <c r="AL640" s="648">
        <v>0</v>
      </c>
      <c r="AM640" s="630">
        <f>SUM(AB640:AL644)</f>
        <v>6</v>
      </c>
      <c r="AN640" s="460"/>
      <c r="AU640" s="334"/>
      <c r="AV640" s="334"/>
    </row>
    <row r="641" spans="1:48" ht="17.100000000000001" customHeight="1">
      <c r="A641" s="585"/>
      <c r="B641" s="640"/>
      <c r="C641" s="640"/>
      <c r="D641" s="645"/>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5"/>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5"/>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5"/>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6"/>
      <c r="E645" s="597"/>
      <c r="F645" s="646"/>
      <c r="G645" s="646"/>
      <c r="H645" s="576"/>
      <c r="I645" s="579"/>
      <c r="J645" s="582"/>
      <c r="K645" s="447" t="b">
        <f>K640=L645</f>
        <v>1</v>
      </c>
      <c r="L645" s="491">
        <f>SUM(L640:L644)</f>
        <v>3351</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4">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5"/>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5"/>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5"/>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5"/>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6"/>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4">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5"/>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5"/>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5"/>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5"/>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6"/>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4">
        <v>333</v>
      </c>
      <c r="E658" s="595">
        <f>H254</f>
        <v>0</v>
      </c>
      <c r="F658" s="644">
        <v>44</v>
      </c>
      <c r="G658" s="644">
        <v>1</v>
      </c>
      <c r="H658" s="574">
        <f>+F658+G658</f>
        <v>45</v>
      </c>
      <c r="I658" s="577">
        <f>+AM658</f>
        <v>0</v>
      </c>
      <c r="J658" s="580">
        <f>+H658+I658</f>
        <v>45</v>
      </c>
      <c r="K658" s="583">
        <f>+(D658+E658)-(J658)</f>
        <v>288</v>
      </c>
      <c r="L658" s="253">
        <v>40</v>
      </c>
      <c r="M658" s="254" t="s">
        <v>1664</v>
      </c>
      <c r="N658" s="254"/>
      <c r="O658" s="255" t="s">
        <v>1781</v>
      </c>
      <c r="P658" s="256" t="str">
        <f ca="1">IF(O658=0," ",IFERROR(IF(DATEDIF(TODAY(),O658,"M")&lt;=5,"ROJO",IF(DATEDIF(TODAY(),O658,"M")&gt;=12,"VERDE",IF(AND(DATEDIF(TODAY(),O658,"M")&gt;=6,DATEDIF(TODAY(),O658,"M")&lt;=11),"AMARILLO"))),Q658))</f>
        <v>NO VENCIDO</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0</v>
      </c>
      <c r="AF658" s="648">
        <v>0</v>
      </c>
      <c r="AG658" s="648">
        <v>0</v>
      </c>
      <c r="AH658" s="648">
        <v>0</v>
      </c>
      <c r="AI658" s="648">
        <v>0</v>
      </c>
      <c r="AJ658" s="648">
        <v>0</v>
      </c>
      <c r="AK658" s="648">
        <v>0</v>
      </c>
      <c r="AL658" s="648">
        <v>0</v>
      </c>
      <c r="AM658" s="630">
        <f>SUM(AB658:AL662)</f>
        <v>0</v>
      </c>
      <c r="AN658" s="460"/>
      <c r="AU658" s="334"/>
      <c r="AV658" s="334"/>
    </row>
    <row r="659" spans="1:48" ht="17.100000000000001" customHeight="1">
      <c r="A659" s="585"/>
      <c r="B659" s="640"/>
      <c r="C659" s="640"/>
      <c r="D659" s="645"/>
      <c r="E659" s="596"/>
      <c r="F659" s="645"/>
      <c r="G659" s="645"/>
      <c r="H659" s="575"/>
      <c r="I659" s="578"/>
      <c r="J659" s="581"/>
      <c r="K659" s="584"/>
      <c r="L659" s="253">
        <v>42</v>
      </c>
      <c r="M659" s="254" t="s">
        <v>1665</v>
      </c>
      <c r="N659" s="254"/>
      <c r="O659" s="255" t="s">
        <v>1781</v>
      </c>
      <c r="P659" s="256" t="str">
        <f ca="1">IF(O659=0," ",IFERROR(IF(DATEDIF(TODAY(),O659,"M")&lt;=5,"ROJO",IF(DATEDIF(TODAY(),O659,"M")&gt;=12,"VERDE",IF(AND(DATEDIF(TODAY(),O659,"M")&gt;=6,DATEDIF(TODAY(),O659,"M")&lt;=11),"AMARILLO"))),Q659))</f>
        <v>NO VENCIDO</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5"/>
      <c r="E660" s="596"/>
      <c r="F660" s="645"/>
      <c r="G660" s="645"/>
      <c r="H660" s="575"/>
      <c r="I660" s="578"/>
      <c r="J660" s="581"/>
      <c r="K660" s="584"/>
      <c r="L660" s="253">
        <v>206</v>
      </c>
      <c r="M660" s="254" t="s">
        <v>1666</v>
      </c>
      <c r="N660" s="254"/>
      <c r="O660" s="255" t="s">
        <v>1760</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5"/>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5"/>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6"/>
      <c r="E663" s="597"/>
      <c r="F663" s="646"/>
      <c r="G663" s="646"/>
      <c r="H663" s="576"/>
      <c r="I663" s="579"/>
      <c r="J663" s="582"/>
      <c r="K663" s="447" t="b">
        <f>K658=L663</f>
        <v>1</v>
      </c>
      <c r="L663" s="491">
        <f>SUM(L658:L662)</f>
        <v>288</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4">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5"/>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5"/>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5"/>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5"/>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6"/>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4">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5"/>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5"/>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5"/>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5"/>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6"/>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4">
        <v>32944</v>
      </c>
      <c r="E676" s="595">
        <f>H272</f>
        <v>0</v>
      </c>
      <c r="F676" s="644">
        <v>2347</v>
      </c>
      <c r="G676" s="644">
        <v>32</v>
      </c>
      <c r="H676" s="574">
        <f>+F676+G676</f>
        <v>2379</v>
      </c>
      <c r="I676" s="577">
        <f>+AM676</f>
        <v>3207</v>
      </c>
      <c r="J676" s="580">
        <f>+H676+I676</f>
        <v>5586</v>
      </c>
      <c r="K676" s="583">
        <f>+(D676+E676)-(J676)</f>
        <v>27358</v>
      </c>
      <c r="L676" s="253">
        <v>260</v>
      </c>
      <c r="M676" s="254">
        <v>63</v>
      </c>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v>2647</v>
      </c>
      <c r="AA676" s="648">
        <v>560</v>
      </c>
      <c r="AB676" s="649">
        <f>+Z676+AA676</f>
        <v>3207</v>
      </c>
      <c r="AC676" s="648">
        <v>0</v>
      </c>
      <c r="AD676" s="648">
        <v>0</v>
      </c>
      <c r="AE676" s="648">
        <v>0</v>
      </c>
      <c r="AF676" s="648">
        <v>0</v>
      </c>
      <c r="AG676" s="648">
        <v>0</v>
      </c>
      <c r="AH676" s="648">
        <v>0</v>
      </c>
      <c r="AI676" s="648">
        <v>0</v>
      </c>
      <c r="AJ676" s="648">
        <v>0</v>
      </c>
      <c r="AK676" s="648">
        <v>0</v>
      </c>
      <c r="AL676" s="648">
        <v>0</v>
      </c>
      <c r="AM676" s="630">
        <f>SUM(AB676:AL680)</f>
        <v>3207</v>
      </c>
      <c r="AN676" s="460"/>
      <c r="AU676" s="334"/>
      <c r="AV676" s="334"/>
    </row>
    <row r="677" spans="1:48" ht="17.100000000000001" customHeight="1">
      <c r="A677" s="585"/>
      <c r="B677" s="640"/>
      <c r="C677" s="640"/>
      <c r="D677" s="645"/>
      <c r="E677" s="596"/>
      <c r="F677" s="645"/>
      <c r="G677" s="645"/>
      <c r="H677" s="575"/>
      <c r="I677" s="578"/>
      <c r="J677" s="581"/>
      <c r="K677" s="584"/>
      <c r="L677" s="253">
        <v>7002</v>
      </c>
      <c r="M677" s="254" t="s">
        <v>1700</v>
      </c>
      <c r="N677" s="254"/>
      <c r="O677" s="255" t="s">
        <v>1760</v>
      </c>
      <c r="P677" s="256" t="str">
        <f ca="1">IF(O677=0," ",IFERROR(IF(DATEDIF(TODAY(),O677,"M")&lt;=5,"ROJO",IF(DATEDIF(TODAY(),O677,"M")&gt;=12,"VERDE",IF(AND(DATEDIF(TODAY(),O677,"M")&gt;=6,DATEDIF(TODAY(),O677,"M")&lt;=11),"AMARILLO"))),Q677))</f>
        <v>VERDE</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5"/>
      <c r="E678" s="596"/>
      <c r="F678" s="645"/>
      <c r="G678" s="645"/>
      <c r="H678" s="575"/>
      <c r="I678" s="578"/>
      <c r="J678" s="581"/>
      <c r="K678" s="584"/>
      <c r="L678" s="253">
        <v>10096</v>
      </c>
      <c r="M678" s="254" t="s">
        <v>1701</v>
      </c>
      <c r="N678" s="254"/>
      <c r="O678" s="255" t="s">
        <v>1794</v>
      </c>
      <c r="P678" s="256" t="str">
        <f ca="1">IF(O678=0," ",IFERROR(IF(DATEDIF(TODAY(),O678,"M")&lt;=5,"ROJO",IF(DATEDIF(TODAY(),O678,"M")&gt;=12,"VERDE",IF(AND(DATEDIF(TODAY(),O678,"M")&gt;=6,DATEDIF(TODAY(),O678,"M")&lt;=11),"AMARILLO"))),Q678))</f>
        <v>NO VENCIDO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5"/>
      <c r="E679" s="596"/>
      <c r="F679" s="645"/>
      <c r="G679" s="645"/>
      <c r="H679" s="575"/>
      <c r="I679" s="578"/>
      <c r="J679" s="581"/>
      <c r="K679" s="584"/>
      <c r="L679" s="253">
        <v>10</v>
      </c>
      <c r="M679" s="254" t="s">
        <v>1702</v>
      </c>
      <c r="N679" s="254"/>
      <c r="O679" s="255" t="s">
        <v>1745</v>
      </c>
      <c r="P679" s="256" t="str">
        <f ca="1">IF(O679=0," ",IFERROR(IF(DATEDIF(TODAY(),O679,"M")&lt;=5,"ROJO",IF(DATEDIF(TODAY(),O679,"M")&gt;=12,"VERDE",IF(AND(DATEDIF(TODAY(),O679,"M")&gt;=6,DATEDIF(TODAY(),O679,"M")&lt;=11),"AMARILLO"))),Q679))</f>
        <v>AMARILLO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5"/>
      <c r="E680" s="596"/>
      <c r="F680" s="645"/>
      <c r="G680" s="645"/>
      <c r="H680" s="575"/>
      <c r="I680" s="578"/>
      <c r="J680" s="581"/>
      <c r="K680" s="633"/>
      <c r="L680" s="253">
        <v>9990</v>
      </c>
      <c r="M680" s="254" t="s">
        <v>1703</v>
      </c>
      <c r="N680" s="254"/>
      <c r="O680" s="255" t="s">
        <v>1746</v>
      </c>
      <c r="P680" s="256" t="str">
        <f ca="1">IF(O680=0," ",IFERROR(IF(DATEDIF(TODAY(),O680,"M")&lt;=5,"ROJO",IF(DATEDIF(TODAY(),O680,"M")&gt;=12,"VERDE",IF(AND(DATEDIF(TODAY(),O680,"M")&gt;=6,DATEDIF(TODAY(),O680,"M")&lt;=11),"AMARILLO"))),Q680))</f>
        <v>AMARILLO</v>
      </c>
      <c r="Q680" s="262" t="str">
        <f ca="1">IF(O680=0," ",IF(O680&lt;=$L$6,"VENCIDO","NO VENCIDO"))</f>
        <v>NO VENCIDO</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6"/>
      <c r="E681" s="597"/>
      <c r="F681" s="646"/>
      <c r="G681" s="646"/>
      <c r="H681" s="576"/>
      <c r="I681" s="579"/>
      <c r="J681" s="582"/>
      <c r="K681" s="447" t="b">
        <f>K676=L681</f>
        <v>1</v>
      </c>
      <c r="L681" s="491">
        <f>SUM(L676:L680)</f>
        <v>27358</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4">
        <v>4361</v>
      </c>
      <c r="E682" s="595">
        <f>H278</f>
        <v>0</v>
      </c>
      <c r="F682" s="644">
        <v>1572</v>
      </c>
      <c r="G682" s="644">
        <v>25</v>
      </c>
      <c r="H682" s="574">
        <f>+F682+G682</f>
        <v>1597</v>
      </c>
      <c r="I682" s="577">
        <f>+AM682</f>
        <v>2</v>
      </c>
      <c r="J682" s="580">
        <f>+H682+I682</f>
        <v>1599</v>
      </c>
      <c r="K682" s="583">
        <f>+(D682+E682)-(J682)</f>
        <v>2762</v>
      </c>
      <c r="L682" s="253">
        <v>2742</v>
      </c>
      <c r="M682" s="254" t="s">
        <v>1704</v>
      </c>
      <c r="N682" s="254"/>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1</v>
      </c>
      <c r="AA682" s="648">
        <v>0</v>
      </c>
      <c r="AB682" s="649">
        <f>+Z682+AA682</f>
        <v>1</v>
      </c>
      <c r="AC682" s="648">
        <v>0</v>
      </c>
      <c r="AD682" s="648">
        <v>0</v>
      </c>
      <c r="AE682" s="648">
        <v>1</v>
      </c>
      <c r="AF682" s="648">
        <v>0</v>
      </c>
      <c r="AG682" s="648">
        <v>0</v>
      </c>
      <c r="AH682" s="648">
        <v>0</v>
      </c>
      <c r="AI682" s="648">
        <v>0</v>
      </c>
      <c r="AJ682" s="648">
        <v>0</v>
      </c>
      <c r="AK682" s="648">
        <v>0</v>
      </c>
      <c r="AL682" s="648">
        <v>0</v>
      </c>
      <c r="AM682" s="630">
        <f>SUM(AB682:AL686)</f>
        <v>2</v>
      </c>
      <c r="AN682" s="460"/>
      <c r="AU682" s="334"/>
      <c r="AV682" s="334"/>
    </row>
    <row r="683" spans="1:48" ht="17.100000000000001" customHeight="1">
      <c r="A683" s="585"/>
      <c r="B683" s="640"/>
      <c r="C683" s="640"/>
      <c r="D683" s="645"/>
      <c r="E683" s="596"/>
      <c r="F683" s="645"/>
      <c r="G683" s="645"/>
      <c r="H683" s="575"/>
      <c r="I683" s="578"/>
      <c r="J683" s="581"/>
      <c r="K683" s="584"/>
      <c r="L683" s="253">
        <v>1</v>
      </c>
      <c r="M683" s="254" t="s">
        <v>1705</v>
      </c>
      <c r="N683" s="254"/>
      <c r="O683" s="255" t="s">
        <v>1795</v>
      </c>
      <c r="P683" s="256" t="str">
        <f ca="1">IF(O683=0," ",IFERROR(IF(DATEDIF(TODAY(),O683,"M")&lt;=5,"ROJO",IF(DATEDIF(TODAY(),O683,"M")&gt;=12,"VERDE",IF(AND(DATEDIF(TODAY(),O683,"M")&gt;=6,DATEDIF(TODAY(),O683,"M")&lt;=11),"AMARILLO"))),Q683))</f>
        <v>NO VENCIDO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5"/>
      <c r="E684" s="596"/>
      <c r="F684" s="645"/>
      <c r="G684" s="645"/>
      <c r="H684" s="575"/>
      <c r="I684" s="578"/>
      <c r="J684" s="581"/>
      <c r="K684" s="584"/>
      <c r="L684" s="253">
        <v>19</v>
      </c>
      <c r="M684" s="254" t="s">
        <v>1706</v>
      </c>
      <c r="N684" s="254"/>
      <c r="O684" s="255" t="s">
        <v>1796</v>
      </c>
      <c r="P684" s="256" t="str">
        <f ca="1">IF(O684=0," ",IFERROR(IF(DATEDIF(TODAY(),O684,"M")&lt;=5,"ROJO",IF(DATEDIF(TODAY(),O684,"M")&gt;=12,"VERDE",IF(AND(DATEDIF(TODAY(),O684,"M")&gt;=6,DATEDIF(TODAY(),O684,"M")&lt;=11),"AMARILLO"))),Q684))</f>
        <v>ROJO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5"/>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5"/>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6"/>
      <c r="E687" s="597"/>
      <c r="F687" s="646"/>
      <c r="G687" s="646"/>
      <c r="H687" s="576"/>
      <c r="I687" s="579"/>
      <c r="J687" s="582"/>
      <c r="K687" s="447" t="b">
        <f>K682=L687</f>
        <v>1</v>
      </c>
      <c r="L687" s="491">
        <f>SUM(L682:L686)</f>
        <v>2762</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4">
        <v>338</v>
      </c>
      <c r="E688" s="595">
        <f>H284</f>
        <v>0</v>
      </c>
      <c r="F688" s="644">
        <v>228</v>
      </c>
      <c r="G688" s="644">
        <v>23</v>
      </c>
      <c r="H688" s="574">
        <f>+F688+G688</f>
        <v>251</v>
      </c>
      <c r="I688" s="577">
        <f>+AM688</f>
        <v>0</v>
      </c>
      <c r="J688" s="580">
        <f>+H688+I688</f>
        <v>251</v>
      </c>
      <c r="K688" s="583">
        <f>+(D688+E688)-(J688)</f>
        <v>87</v>
      </c>
      <c r="L688" s="253">
        <v>11</v>
      </c>
      <c r="M688" s="254" t="s">
        <v>1707</v>
      </c>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5"/>
      <c r="E689" s="596"/>
      <c r="F689" s="645"/>
      <c r="G689" s="645"/>
      <c r="H689" s="575"/>
      <c r="I689" s="578"/>
      <c r="J689" s="581"/>
      <c r="K689" s="584"/>
      <c r="L689" s="253">
        <v>76</v>
      </c>
      <c r="M689" s="254" t="s">
        <v>1685</v>
      </c>
      <c r="N689" s="254"/>
      <c r="O689" s="255" t="s">
        <v>1746</v>
      </c>
      <c r="P689" s="256" t="str">
        <f ca="1">IF(O689=0," ",IFERROR(IF(DATEDIF(TODAY(),O689,"M")&lt;=5,"ROJO",IF(DATEDIF(TODAY(),O689,"M")&gt;=12,"VERDE",IF(AND(DATEDIF(TODAY(),O689,"M")&gt;=6,DATEDIF(TODAY(),O689,"M")&lt;=11),"AMARILLO"))),Q689))</f>
        <v>AMARILLO</v>
      </c>
      <c r="Q689" s="262" t="str">
        <f ca="1">IF(O689=0," ",IF(O689&lt;=$L$6,"VENCIDO","NO VENCIDO"))</f>
        <v>NO VENCIDO</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5"/>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5"/>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5"/>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6"/>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4">
        <v>1024</v>
      </c>
      <c r="E694" s="595">
        <f>H290</f>
        <v>0</v>
      </c>
      <c r="F694" s="644">
        <v>357</v>
      </c>
      <c r="G694" s="644">
        <v>2</v>
      </c>
      <c r="H694" s="574">
        <f>+F694+G694</f>
        <v>359</v>
      </c>
      <c r="I694" s="577">
        <f>+AM694</f>
        <v>0</v>
      </c>
      <c r="J694" s="580">
        <f>+H694+I694</f>
        <v>359</v>
      </c>
      <c r="K694" s="583">
        <f>+(D694+E694)-(J694)</f>
        <v>665</v>
      </c>
      <c r="L694" s="253">
        <v>653</v>
      </c>
      <c r="M694" s="254" t="s">
        <v>1708</v>
      </c>
      <c r="N694" s="254"/>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5"/>
      <c r="E695" s="596"/>
      <c r="F695" s="645"/>
      <c r="G695" s="645"/>
      <c r="H695" s="575"/>
      <c r="I695" s="578"/>
      <c r="J695" s="581"/>
      <c r="K695" s="584"/>
      <c r="L695" s="253">
        <v>12</v>
      </c>
      <c r="M695" s="254" t="s">
        <v>1709</v>
      </c>
      <c r="N695" s="254"/>
      <c r="O695" s="255" t="s">
        <v>1778</v>
      </c>
      <c r="P695" s="256" t="str">
        <f ca="1">IF(O695=0," ",IFERROR(IF(DATEDIF(TODAY(),O695,"M")&lt;=5,"ROJO",IF(DATEDIF(TODAY(),O695,"M")&gt;=12,"VERDE",IF(AND(DATEDIF(TODAY(),O695,"M")&gt;=6,DATEDIF(TODAY(),O695,"M")&lt;=11),"AMARILLO"))),Q695))</f>
        <v>NO VENCIDO</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5"/>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5"/>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5"/>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6"/>
      <c r="E699" s="597"/>
      <c r="F699" s="646"/>
      <c r="G699" s="646"/>
      <c r="H699" s="576"/>
      <c r="I699" s="579"/>
      <c r="J699" s="582"/>
      <c r="K699" s="447" t="b">
        <f>K694=L699</f>
        <v>1</v>
      </c>
      <c r="L699" s="491">
        <f>SUM(L694:L698)</f>
        <v>665</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4">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5"/>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5"/>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5"/>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5"/>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6"/>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533" t="s">
        <v>140</v>
      </c>
      <c r="B706" s="533"/>
      <c r="C706" s="533"/>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4">
        <v>21063</v>
      </c>
      <c r="E707" s="595">
        <f>H303</f>
        <v>0</v>
      </c>
      <c r="F707" s="644">
        <v>4992</v>
      </c>
      <c r="G707" s="644">
        <v>82</v>
      </c>
      <c r="H707" s="574">
        <f>+F707+G707</f>
        <v>5074</v>
      </c>
      <c r="I707" s="577">
        <f>+AM707</f>
        <v>18</v>
      </c>
      <c r="J707" s="580">
        <f>+H707+I707</f>
        <v>5092</v>
      </c>
      <c r="K707" s="583">
        <f>+(D707+E707)-(J707)</f>
        <v>15971</v>
      </c>
      <c r="L707" s="253">
        <v>100</v>
      </c>
      <c r="M707" s="254">
        <v>192102</v>
      </c>
      <c r="N707" s="254"/>
      <c r="O707" s="255"/>
      <c r="P707" s="256" t="str">
        <f ca="1">IF(O707=0," ",IFERROR(IF(DATEDIF(TODAY(),O707,"M")&lt;=5,"ROJO",IF(DATEDIF(TODAY(),O707,"M")&gt;=12,"VERDE",IF(AND(DATEDIF(TODAY(),O707,"M")&gt;=6,DATEDIF(TODAY(),O707,"M")&lt;=11),"AMARILLO"))),Q707))</f>
        <v xml:space="preserve"> </v>
      </c>
      <c r="Q707" s="256" t="str">
        <f t="shared" ref="Q707" si="80">IF(O707=0," ",IF(O707&lt;=$L$6,"VENCIDO","NO VENCIDO"))</f>
        <v xml:space="preserve"> </v>
      </c>
      <c r="R707" s="257"/>
      <c r="S707" s="258"/>
      <c r="T707" s="258"/>
      <c r="U707" s="259"/>
      <c r="V707" s="259"/>
      <c r="W707" s="634">
        <f>+AR707</f>
        <v>0</v>
      </c>
      <c r="X707" s="425"/>
      <c r="Y707" s="232"/>
      <c r="Z707" s="570">
        <v>9</v>
      </c>
      <c r="AA707" s="570">
        <v>0</v>
      </c>
      <c r="AB707" s="637">
        <f>+Z707+AA707</f>
        <v>9</v>
      </c>
      <c r="AC707" s="570">
        <v>9</v>
      </c>
      <c r="AD707" s="570">
        <v>0</v>
      </c>
      <c r="AE707" s="570">
        <v>0</v>
      </c>
      <c r="AF707" s="570">
        <v>0</v>
      </c>
      <c r="AG707" s="570">
        <v>0</v>
      </c>
      <c r="AH707" s="570">
        <v>0</v>
      </c>
      <c r="AI707" s="570">
        <v>0</v>
      </c>
      <c r="AJ707" s="570">
        <v>0</v>
      </c>
      <c r="AK707" s="570">
        <v>0</v>
      </c>
      <c r="AL707" s="570">
        <v>0</v>
      </c>
      <c r="AM707" s="630">
        <f>SUM(AB707:AL712)</f>
        <v>18</v>
      </c>
      <c r="AN707" s="460"/>
      <c r="AU707" s="334"/>
      <c r="AV707" s="334"/>
    </row>
    <row r="708" spans="1:48" ht="17.100000000000001" customHeight="1">
      <c r="A708" s="585"/>
      <c r="B708" s="640"/>
      <c r="C708" s="640"/>
      <c r="D708" s="645"/>
      <c r="E708" s="596"/>
      <c r="F708" s="645"/>
      <c r="G708" s="645"/>
      <c r="H708" s="575"/>
      <c r="I708" s="578"/>
      <c r="J708" s="581"/>
      <c r="K708" s="584"/>
      <c r="L708" s="253">
        <v>1254</v>
      </c>
      <c r="M708" s="254">
        <v>192104</v>
      </c>
      <c r="N708" s="254"/>
      <c r="O708" s="255"/>
      <c r="P708" s="256" t="str">
        <f t="shared" ref="P708:P712" ca="1" si="81">IF(O708=0," ",IFERROR(IF(DATEDIF(TODAY(),O708,"M")&lt;=5,"ROJO",IF(DATEDIF(TODAY(),O708,"M")&gt;=12,"VERDE",IF(AND(DATEDIF(TODAY(),O708,"M")&gt;=6,DATEDIF(TODAY(),O708,"M")&lt;=11),"AMARILLO"))),Q708))</f>
        <v xml:space="preserve"> </v>
      </c>
      <c r="Q708" s="256" t="str">
        <f t="shared" ref="Q708:Q712" si="82">IF(O708=0," ",IF(O708&lt;=$L$6,"VENCIDO","NO VENCIDO"))</f>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5"/>
      <c r="E709" s="596"/>
      <c r="F709" s="645"/>
      <c r="G709" s="645"/>
      <c r="H709" s="575"/>
      <c r="I709" s="578"/>
      <c r="J709" s="581"/>
      <c r="K709" s="584"/>
      <c r="L709" s="253">
        <v>321</v>
      </c>
      <c r="M709" s="254">
        <v>202102</v>
      </c>
      <c r="N709" s="254"/>
      <c r="O709" s="255"/>
      <c r="P709" s="256" t="str">
        <f t="shared" ca="1" si="81"/>
        <v xml:space="preserve"> </v>
      </c>
      <c r="Q709" s="256" t="str">
        <f t="shared" si="82"/>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5"/>
      <c r="E710" s="596"/>
      <c r="F710" s="645"/>
      <c r="G710" s="645"/>
      <c r="H710" s="575"/>
      <c r="I710" s="578"/>
      <c r="J710" s="581"/>
      <c r="K710" s="584"/>
      <c r="L710" s="253">
        <v>8320</v>
      </c>
      <c r="M710" s="254">
        <v>252216</v>
      </c>
      <c r="N710" s="254"/>
      <c r="O710" s="255"/>
      <c r="P710" s="256" t="str">
        <f t="shared" ca="1" si="81"/>
        <v xml:space="preserve"> </v>
      </c>
      <c r="Q710" s="256" t="str">
        <f t="shared" si="82"/>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5"/>
      <c r="E711" s="596"/>
      <c r="F711" s="645"/>
      <c r="G711" s="645"/>
      <c r="H711" s="575"/>
      <c r="I711" s="578"/>
      <c r="J711" s="581"/>
      <c r="K711" s="584"/>
      <c r="L711" s="253">
        <v>5976</v>
      </c>
      <c r="M711" s="254" t="s">
        <v>1710</v>
      </c>
      <c r="N711" s="254"/>
      <c r="O711" s="255" t="s">
        <v>1750</v>
      </c>
      <c r="P711" s="256" t="str">
        <f t="shared" ca="1" si="81"/>
        <v>AMARILLO</v>
      </c>
      <c r="Q711" s="256" t="str">
        <f t="shared" ca="1" si="82"/>
        <v>NO VENCIDO</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5"/>
      <c r="E712" s="596"/>
      <c r="F712" s="645"/>
      <c r="G712" s="645"/>
      <c r="H712" s="575"/>
      <c r="I712" s="578"/>
      <c r="J712" s="581"/>
      <c r="K712" s="633"/>
      <c r="L712" s="253"/>
      <c r="M712" s="254"/>
      <c r="N712" s="254"/>
      <c r="O712" s="255"/>
      <c r="P712" s="256" t="str">
        <f t="shared" ca="1" si="81"/>
        <v xml:space="preserve"> </v>
      </c>
      <c r="Q712" s="256" t="str">
        <f t="shared" si="82"/>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6"/>
      <c r="E713" s="597"/>
      <c r="F713" s="646"/>
      <c r="G713" s="646"/>
      <c r="H713" s="576"/>
      <c r="I713" s="579"/>
      <c r="J713" s="582"/>
      <c r="K713" s="447" t="b">
        <f>K707=L713</f>
        <v>1</v>
      </c>
      <c r="L713" s="263">
        <f>SUM(L707:L712)</f>
        <v>15971</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4">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3">IF(O714=0," ",IF(O714&lt;=$L$6,"VENCIDO","NO VENCIDO"))</f>
        <v xml:space="preserve"> </v>
      </c>
      <c r="R714" s="257"/>
      <c r="S714" s="258"/>
      <c r="T714" s="258"/>
      <c r="U714" s="259"/>
      <c r="V714" s="259"/>
      <c r="W714" s="634">
        <f>+AR714</f>
        <v>0</v>
      </c>
      <c r="X714" s="425"/>
      <c r="Y714" s="232"/>
      <c r="Z714" s="570">
        <v>0</v>
      </c>
      <c r="AA714" s="570">
        <v>0</v>
      </c>
      <c r="AB714" s="637">
        <f t="shared" ref="AB714" si="84">+Z714+AA714</f>
        <v>0</v>
      </c>
      <c r="AC714" s="570">
        <v>0</v>
      </c>
      <c r="AD714" s="570">
        <v>0</v>
      </c>
      <c r="AE714" s="570">
        <v>0</v>
      </c>
      <c r="AF714" s="570">
        <v>0</v>
      </c>
      <c r="AG714" s="570">
        <v>0</v>
      </c>
      <c r="AH714" s="570">
        <v>0</v>
      </c>
      <c r="AI714" s="570">
        <v>0</v>
      </c>
      <c r="AJ714" s="570">
        <v>0</v>
      </c>
      <c r="AK714" s="570">
        <v>0</v>
      </c>
      <c r="AL714" s="570">
        <v>0</v>
      </c>
      <c r="AM714" s="630">
        <f t="shared" ref="AM714" si="85">SUM(AB714:AL719)</f>
        <v>0</v>
      </c>
      <c r="AN714" s="460"/>
      <c r="AU714" s="334"/>
      <c r="AV714" s="334"/>
    </row>
    <row r="715" spans="1:48" ht="17.100000000000001" customHeight="1">
      <c r="A715" s="585"/>
      <c r="B715" s="640"/>
      <c r="C715" s="640"/>
      <c r="D715" s="645"/>
      <c r="E715" s="596"/>
      <c r="F715" s="645"/>
      <c r="G715" s="645"/>
      <c r="H715" s="575"/>
      <c r="I715" s="578"/>
      <c r="J715" s="581"/>
      <c r="K715" s="584"/>
      <c r="L715" s="253"/>
      <c r="M715" s="254"/>
      <c r="N715" s="254"/>
      <c r="O715" s="255"/>
      <c r="P715" s="256" t="str">
        <f t="shared" ref="P715:P719" ca="1" si="86">IF(O715=0," ",IFERROR(IF(DATEDIF(TODAY(),O715,"M")&lt;=5,"ROJO",IF(DATEDIF(TODAY(),O715,"M")&gt;=12,"VERDE",IF(AND(DATEDIF(TODAY(),O715,"M")&gt;=6,DATEDIF(TODAY(),O715,"M")&lt;=11),"AMARILLO"))),Q715))</f>
        <v xml:space="preserve"> </v>
      </c>
      <c r="Q715" s="256" t="str">
        <f t="shared" si="83"/>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5"/>
      <c r="E716" s="596"/>
      <c r="F716" s="645"/>
      <c r="G716" s="645"/>
      <c r="H716" s="575"/>
      <c r="I716" s="578"/>
      <c r="J716" s="581"/>
      <c r="K716" s="584"/>
      <c r="L716" s="253"/>
      <c r="M716" s="254"/>
      <c r="N716" s="254"/>
      <c r="O716" s="255"/>
      <c r="P716" s="256" t="str">
        <f t="shared" ca="1" si="86"/>
        <v xml:space="preserve"> </v>
      </c>
      <c r="Q716" s="256" t="str">
        <f t="shared" si="83"/>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5"/>
      <c r="E717" s="596"/>
      <c r="F717" s="645"/>
      <c r="G717" s="645"/>
      <c r="H717" s="575"/>
      <c r="I717" s="578"/>
      <c r="J717" s="581"/>
      <c r="K717" s="584"/>
      <c r="L717" s="253"/>
      <c r="M717" s="254"/>
      <c r="N717" s="254"/>
      <c r="O717" s="255"/>
      <c r="P717" s="256" t="str">
        <f t="shared" ca="1" si="86"/>
        <v xml:space="preserve"> </v>
      </c>
      <c r="Q717" s="256" t="str">
        <f t="shared" si="83"/>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5"/>
      <c r="E718" s="596"/>
      <c r="F718" s="645"/>
      <c r="G718" s="645"/>
      <c r="H718" s="575"/>
      <c r="I718" s="578"/>
      <c r="J718" s="581"/>
      <c r="K718" s="584"/>
      <c r="L718" s="253"/>
      <c r="M718" s="254"/>
      <c r="N718" s="254"/>
      <c r="O718" s="255"/>
      <c r="P718" s="256" t="str">
        <f t="shared" ca="1" si="86"/>
        <v xml:space="preserve"> </v>
      </c>
      <c r="Q718" s="256" t="str">
        <f t="shared" si="83"/>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5"/>
      <c r="E719" s="596"/>
      <c r="F719" s="645"/>
      <c r="G719" s="645"/>
      <c r="H719" s="575"/>
      <c r="I719" s="578"/>
      <c r="J719" s="581"/>
      <c r="K719" s="633"/>
      <c r="L719" s="253"/>
      <c r="M719" s="254"/>
      <c r="N719" s="254"/>
      <c r="O719" s="255"/>
      <c r="P719" s="256" t="str">
        <f t="shared" ca="1" si="86"/>
        <v xml:space="preserve"> </v>
      </c>
      <c r="Q719" s="256" t="str">
        <f t="shared" si="83"/>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6"/>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4">
        <v>9352</v>
      </c>
      <c r="E721" s="595">
        <f>H317</f>
        <v>0</v>
      </c>
      <c r="F721" s="644">
        <v>1167</v>
      </c>
      <c r="G721" s="644">
        <v>6</v>
      </c>
      <c r="H721" s="574">
        <f>+F721+G721</f>
        <v>1173</v>
      </c>
      <c r="I721" s="577">
        <f>+AM721</f>
        <v>0</v>
      </c>
      <c r="J721" s="580">
        <f>+H721+I721</f>
        <v>1173</v>
      </c>
      <c r="K721" s="583">
        <f>+(D721+E721)-(J721)</f>
        <v>8179</v>
      </c>
      <c r="L721" s="253">
        <v>4923</v>
      </c>
      <c r="M721" s="254">
        <v>192104</v>
      </c>
      <c r="N721" s="254"/>
      <c r="O721" s="255"/>
      <c r="P721" s="256" t="str">
        <f ca="1">IF(O721=0," ",IFERROR(IF(DATEDIF(TODAY(),O721,"M")&lt;=5,"ROJO",IF(DATEDIF(TODAY(),O721,"M")&gt;=12,"VERDE",IF(AND(DATEDIF(TODAY(),O721,"M")&gt;=6,DATEDIF(TODAY(),O721,"M")&lt;=11),"AMARILLO"))),Q721))</f>
        <v xml:space="preserve"> </v>
      </c>
      <c r="Q721" s="256" t="str">
        <f t="shared" ref="Q721:Q726" si="87">IF(O721=0," ",IF(O721&lt;=$L$6,"VENCIDO","NO VENCIDO"))</f>
        <v xml:space="preserve"> </v>
      </c>
      <c r="R721" s="257"/>
      <c r="S721" s="258"/>
      <c r="T721" s="258"/>
      <c r="U721" s="259"/>
      <c r="V721" s="259"/>
      <c r="W721" s="634">
        <f>+AR721</f>
        <v>0</v>
      </c>
      <c r="X721" s="425"/>
      <c r="Y721" s="232"/>
      <c r="Z721" s="570">
        <v>0</v>
      </c>
      <c r="AA721" s="570">
        <v>0</v>
      </c>
      <c r="AB721" s="637">
        <f t="shared" ref="AB721" si="88">+Z721+AA721</f>
        <v>0</v>
      </c>
      <c r="AC721" s="570">
        <v>0</v>
      </c>
      <c r="AD721" s="570">
        <v>0</v>
      </c>
      <c r="AE721" s="570">
        <v>0</v>
      </c>
      <c r="AF721" s="570">
        <v>0</v>
      </c>
      <c r="AG721" s="570">
        <v>0</v>
      </c>
      <c r="AH721" s="570">
        <v>0</v>
      </c>
      <c r="AI721" s="570">
        <v>0</v>
      </c>
      <c r="AJ721" s="570">
        <v>0</v>
      </c>
      <c r="AK721" s="570">
        <v>0</v>
      </c>
      <c r="AL721" s="570">
        <v>0</v>
      </c>
      <c r="AM721" s="630">
        <f t="shared" ref="AM721" si="89">SUM(AB721:AL726)</f>
        <v>0</v>
      </c>
      <c r="AN721" s="460"/>
      <c r="AU721" s="334"/>
      <c r="AV721" s="334"/>
    </row>
    <row r="722" spans="1:48" ht="17.100000000000001" customHeight="1">
      <c r="A722" s="585"/>
      <c r="B722" s="640"/>
      <c r="C722" s="640"/>
      <c r="D722" s="645"/>
      <c r="E722" s="596"/>
      <c r="F722" s="645"/>
      <c r="G722" s="645"/>
      <c r="H722" s="575"/>
      <c r="I722" s="578"/>
      <c r="J722" s="581"/>
      <c r="K722" s="584"/>
      <c r="L722" s="253">
        <v>455</v>
      </c>
      <c r="M722" s="254">
        <v>252216</v>
      </c>
      <c r="N722" s="254"/>
      <c r="O722" s="255"/>
      <c r="P722" s="256" t="str">
        <f t="shared" ref="P722:P726" ca="1" si="90">IF(O722=0," ",IFERROR(IF(DATEDIF(TODAY(),O722,"M")&lt;=5,"ROJO",IF(DATEDIF(TODAY(),O722,"M")&gt;=12,"VERDE",IF(AND(DATEDIF(TODAY(),O722,"M")&gt;=6,DATEDIF(TODAY(),O722,"M")&lt;=11),"AMARILLO"))),Q722))</f>
        <v xml:space="preserve"> </v>
      </c>
      <c r="Q722" s="256" t="str">
        <f t="shared" si="87"/>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5"/>
      <c r="E723" s="596"/>
      <c r="F723" s="645"/>
      <c r="G723" s="645"/>
      <c r="H723" s="575"/>
      <c r="I723" s="578"/>
      <c r="J723" s="581"/>
      <c r="K723" s="584"/>
      <c r="L723" s="253">
        <v>655</v>
      </c>
      <c r="M723" s="254" t="s">
        <v>1711</v>
      </c>
      <c r="N723" s="254"/>
      <c r="O723" s="255" t="s">
        <v>1752</v>
      </c>
      <c r="P723" s="256" t="str">
        <f t="shared" ca="1" si="90"/>
        <v>ROJO</v>
      </c>
      <c r="Q723" s="256" t="str">
        <f t="shared" ca="1" si="87"/>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5"/>
      <c r="E724" s="596"/>
      <c r="F724" s="645"/>
      <c r="G724" s="645"/>
      <c r="H724" s="575"/>
      <c r="I724" s="578"/>
      <c r="J724" s="581"/>
      <c r="K724" s="584"/>
      <c r="L724" s="253">
        <v>2146</v>
      </c>
      <c r="M724" s="254" t="s">
        <v>1710</v>
      </c>
      <c r="N724" s="254"/>
      <c r="O724" s="255" t="s">
        <v>1750</v>
      </c>
      <c r="P724" s="256" t="str">
        <f t="shared" ca="1" si="90"/>
        <v>AMARILLO</v>
      </c>
      <c r="Q724" s="256" t="str">
        <f t="shared" ca="1" si="87"/>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5"/>
      <c r="E725" s="596"/>
      <c r="F725" s="645"/>
      <c r="G725" s="645"/>
      <c r="H725" s="575"/>
      <c r="I725" s="578"/>
      <c r="J725" s="581"/>
      <c r="K725" s="584"/>
      <c r="L725" s="253"/>
      <c r="M725" s="254"/>
      <c r="N725" s="254"/>
      <c r="O725" s="255"/>
      <c r="P725" s="256" t="str">
        <f t="shared" ca="1" si="90"/>
        <v xml:space="preserve"> </v>
      </c>
      <c r="Q725" s="256" t="str">
        <f t="shared" si="87"/>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5"/>
      <c r="E726" s="596"/>
      <c r="F726" s="645"/>
      <c r="G726" s="645"/>
      <c r="H726" s="575"/>
      <c r="I726" s="578"/>
      <c r="J726" s="581"/>
      <c r="K726" s="633"/>
      <c r="L726" s="253"/>
      <c r="M726" s="254"/>
      <c r="N726" s="254"/>
      <c r="O726" s="255"/>
      <c r="P726" s="256" t="str">
        <f t="shared" ca="1" si="90"/>
        <v xml:space="preserve"> </v>
      </c>
      <c r="Q726" s="256" t="str">
        <f t="shared" si="87"/>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6"/>
      <c r="E727" s="597"/>
      <c r="F727" s="646"/>
      <c r="G727" s="646"/>
      <c r="H727" s="576"/>
      <c r="I727" s="579"/>
      <c r="J727" s="582"/>
      <c r="K727" s="447" t="b">
        <f>K721=L727</f>
        <v>1</v>
      </c>
      <c r="L727" s="263">
        <f>SUM(L721:L726)</f>
        <v>8179</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4">
        <v>708</v>
      </c>
      <c r="E728" s="595">
        <f>H324</f>
        <v>0</v>
      </c>
      <c r="F728" s="644">
        <v>57</v>
      </c>
      <c r="G728" s="644">
        <v>1</v>
      </c>
      <c r="H728" s="574">
        <f>+F728+G728</f>
        <v>58</v>
      </c>
      <c r="I728" s="577">
        <f>+AM728</f>
        <v>0</v>
      </c>
      <c r="J728" s="580">
        <f>+H728+I728</f>
        <v>58</v>
      </c>
      <c r="K728" s="583">
        <f>+(D728+E728)-(J728)</f>
        <v>650</v>
      </c>
      <c r="L728" s="253">
        <v>400</v>
      </c>
      <c r="M728" s="254">
        <v>252216</v>
      </c>
      <c r="N728" s="254"/>
      <c r="O728" s="255"/>
      <c r="P728" s="256" t="str">
        <f ca="1">IF(O728=0," ",IFERROR(IF(DATEDIF(TODAY(),O728,"M")&lt;=5,"ROJO",IF(DATEDIF(TODAY(),O728,"M")&gt;=12,"VERDE",IF(AND(DATEDIF(TODAY(),O728,"M")&gt;=6,DATEDIF(TODAY(),O728,"M")&lt;=11),"AMARILLO"))),Q728))</f>
        <v xml:space="preserve"> </v>
      </c>
      <c r="Q728" s="256" t="str">
        <f t="shared" ref="Q728:Q733" si="91">IF(O728=0," ",IF(O728&lt;=$L$6,"VENCIDO","NO VENCIDO"))</f>
        <v xml:space="preserve"> </v>
      </c>
      <c r="R728" s="257"/>
      <c r="S728" s="258"/>
      <c r="T728" s="258"/>
      <c r="U728" s="259"/>
      <c r="V728" s="259"/>
      <c r="W728" s="634">
        <f>+AR728</f>
        <v>0</v>
      </c>
      <c r="X728" s="425"/>
      <c r="Y728" s="232"/>
      <c r="Z728" s="570">
        <v>0</v>
      </c>
      <c r="AA728" s="570">
        <v>0</v>
      </c>
      <c r="AB728" s="637">
        <f t="shared" ref="AB728" si="92">+Z728+AA728</f>
        <v>0</v>
      </c>
      <c r="AC728" s="570">
        <v>0</v>
      </c>
      <c r="AD728" s="570">
        <v>0</v>
      </c>
      <c r="AE728" s="570">
        <v>0</v>
      </c>
      <c r="AF728" s="570">
        <v>0</v>
      </c>
      <c r="AG728" s="570">
        <v>0</v>
      </c>
      <c r="AH728" s="570">
        <v>0</v>
      </c>
      <c r="AI728" s="570">
        <v>0</v>
      </c>
      <c r="AJ728" s="570">
        <v>0</v>
      </c>
      <c r="AK728" s="570">
        <v>0</v>
      </c>
      <c r="AL728" s="570">
        <v>0</v>
      </c>
      <c r="AM728" s="630">
        <f t="shared" ref="AM728" si="93">SUM(AB728:AL733)</f>
        <v>0</v>
      </c>
      <c r="AN728" s="460"/>
      <c r="AU728" s="334"/>
      <c r="AV728" s="334"/>
    </row>
    <row r="729" spans="1:48" ht="17.100000000000001" customHeight="1">
      <c r="A729" s="585"/>
      <c r="B729" s="640"/>
      <c r="C729" s="640"/>
      <c r="D729" s="645"/>
      <c r="E729" s="596"/>
      <c r="F729" s="645"/>
      <c r="G729" s="645"/>
      <c r="H729" s="575"/>
      <c r="I729" s="578"/>
      <c r="J729" s="581"/>
      <c r="K729" s="584"/>
      <c r="L729" s="253">
        <v>250</v>
      </c>
      <c r="M729" s="254" t="s">
        <v>1710</v>
      </c>
      <c r="N729" s="254"/>
      <c r="O729" s="255" t="s">
        <v>1750</v>
      </c>
      <c r="P729" s="256" t="str">
        <f t="shared" ref="P729:P733" ca="1" si="94">IF(O729=0," ",IFERROR(IF(DATEDIF(TODAY(),O729,"M")&lt;=5,"ROJO",IF(DATEDIF(TODAY(),O729,"M")&gt;=12,"VERDE",IF(AND(DATEDIF(TODAY(),O729,"M")&gt;=6,DATEDIF(TODAY(),O729,"M")&lt;=11),"AMARILLO"))),Q729))</f>
        <v>AMARILLO</v>
      </c>
      <c r="Q729" s="256" t="str">
        <f t="shared" ca="1" si="91"/>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5"/>
      <c r="E730" s="596"/>
      <c r="F730" s="645"/>
      <c r="G730" s="645"/>
      <c r="H730" s="575"/>
      <c r="I730" s="578"/>
      <c r="J730" s="581"/>
      <c r="K730" s="584"/>
      <c r="L730" s="253"/>
      <c r="M730" s="254"/>
      <c r="N730" s="254"/>
      <c r="O730" s="255"/>
      <c r="P730" s="256" t="str">
        <f t="shared" ca="1" si="94"/>
        <v xml:space="preserve"> </v>
      </c>
      <c r="Q730" s="256" t="str">
        <f t="shared" si="91"/>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5"/>
      <c r="E731" s="596"/>
      <c r="F731" s="645"/>
      <c r="G731" s="645"/>
      <c r="H731" s="575"/>
      <c r="I731" s="578"/>
      <c r="J731" s="581"/>
      <c r="K731" s="584"/>
      <c r="L731" s="253"/>
      <c r="M731" s="254"/>
      <c r="N731" s="254"/>
      <c r="O731" s="255"/>
      <c r="P731" s="256" t="str">
        <f t="shared" ca="1" si="94"/>
        <v xml:space="preserve"> </v>
      </c>
      <c r="Q731" s="256" t="str">
        <f t="shared" si="91"/>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5"/>
      <c r="E732" s="596"/>
      <c r="F732" s="645"/>
      <c r="G732" s="645"/>
      <c r="H732" s="575"/>
      <c r="I732" s="578"/>
      <c r="J732" s="581"/>
      <c r="K732" s="584"/>
      <c r="L732" s="253"/>
      <c r="M732" s="254"/>
      <c r="N732" s="254"/>
      <c r="O732" s="255"/>
      <c r="P732" s="256" t="str">
        <f t="shared" ca="1" si="94"/>
        <v xml:space="preserve"> </v>
      </c>
      <c r="Q732" s="256" t="str">
        <f t="shared" si="91"/>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5"/>
      <c r="E733" s="596"/>
      <c r="F733" s="645"/>
      <c r="G733" s="645"/>
      <c r="H733" s="575"/>
      <c r="I733" s="578"/>
      <c r="J733" s="581"/>
      <c r="K733" s="633"/>
      <c r="L733" s="253"/>
      <c r="M733" s="254"/>
      <c r="N733" s="254"/>
      <c r="O733" s="255"/>
      <c r="P733" s="256" t="str">
        <f t="shared" ca="1" si="94"/>
        <v xml:space="preserve"> </v>
      </c>
      <c r="Q733" s="256" t="str">
        <f t="shared" si="91"/>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6"/>
      <c r="E734" s="597"/>
      <c r="F734" s="646"/>
      <c r="G734" s="646"/>
      <c r="H734" s="576"/>
      <c r="I734" s="579"/>
      <c r="J734" s="582"/>
      <c r="K734" s="447" t="b">
        <f>K728=L734</f>
        <v>1</v>
      </c>
      <c r="L734" s="263">
        <f>SUM(L728:L733)</f>
        <v>650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4"/>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5">IF(O735=0," ",IF(O735&lt;=$L$6,"VENCIDO","NO VENCIDO"))</f>
        <v xml:space="preserve"> </v>
      </c>
      <c r="R735" s="257"/>
      <c r="S735" s="258"/>
      <c r="T735" s="258"/>
      <c r="U735" s="259"/>
      <c r="V735" s="259"/>
      <c r="W735" s="634">
        <f>+AR735</f>
        <v>0</v>
      </c>
      <c r="X735" s="425"/>
      <c r="Y735" s="232"/>
      <c r="Z735" s="570"/>
      <c r="AA735" s="570"/>
      <c r="AB735" s="637">
        <f t="shared" ref="AB735" si="96">+Z735+AA735</f>
        <v>0</v>
      </c>
      <c r="AC735" s="570"/>
      <c r="AD735" s="570"/>
      <c r="AE735" s="570"/>
      <c r="AF735" s="570"/>
      <c r="AG735" s="570"/>
      <c r="AH735" s="570"/>
      <c r="AI735" s="570"/>
      <c r="AJ735" s="570"/>
      <c r="AK735" s="570"/>
      <c r="AL735" s="570"/>
      <c r="AM735" s="630">
        <f t="shared" ref="AM735" si="97">SUM(AB735:AL740)</f>
        <v>0</v>
      </c>
      <c r="AN735" s="460"/>
      <c r="AU735" s="334"/>
      <c r="AV735" s="334"/>
    </row>
    <row r="736" spans="1:48" ht="17.100000000000001" customHeight="1">
      <c r="A736" s="585"/>
      <c r="B736" s="640"/>
      <c r="C736" s="640"/>
      <c r="D736" s="645"/>
      <c r="E736" s="596"/>
      <c r="F736" s="645"/>
      <c r="G736" s="645"/>
      <c r="H736" s="575"/>
      <c r="I736" s="578"/>
      <c r="J736" s="581"/>
      <c r="K736" s="584"/>
      <c r="L736" s="253"/>
      <c r="M736" s="254"/>
      <c r="N736" s="254"/>
      <c r="O736" s="255"/>
      <c r="P736" s="256" t="str">
        <f t="shared" ref="P736:P740" ca="1" si="98">IF(O736=0," ",IFERROR(IF(DATEDIF(TODAY(),O736,"M")&lt;=5,"ROJO",IF(DATEDIF(TODAY(),O736,"M")&gt;=12,"VERDE",IF(AND(DATEDIF(TODAY(),O736,"M")&gt;=6,DATEDIF(TODAY(),O736,"M")&lt;=11),"AMARILLO"))),Q736))</f>
        <v xml:space="preserve"> </v>
      </c>
      <c r="Q736" s="256" t="str">
        <f t="shared" si="95"/>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5"/>
      <c r="E737" s="596"/>
      <c r="F737" s="645"/>
      <c r="G737" s="645"/>
      <c r="H737" s="575"/>
      <c r="I737" s="578"/>
      <c r="J737" s="581"/>
      <c r="K737" s="584"/>
      <c r="L737" s="253"/>
      <c r="M737" s="254"/>
      <c r="N737" s="254"/>
      <c r="O737" s="255"/>
      <c r="P737" s="256" t="str">
        <f t="shared" ca="1" si="98"/>
        <v xml:space="preserve"> </v>
      </c>
      <c r="Q737" s="256" t="str">
        <f t="shared" si="95"/>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5"/>
      <c r="E738" s="596"/>
      <c r="F738" s="645"/>
      <c r="G738" s="645"/>
      <c r="H738" s="575"/>
      <c r="I738" s="578"/>
      <c r="J738" s="581"/>
      <c r="K738" s="584"/>
      <c r="L738" s="253"/>
      <c r="M738" s="254"/>
      <c r="N738" s="254"/>
      <c r="O738" s="255"/>
      <c r="P738" s="256" t="str">
        <f t="shared" ca="1" si="98"/>
        <v xml:space="preserve"> </v>
      </c>
      <c r="Q738" s="256" t="str">
        <f t="shared" si="95"/>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5"/>
      <c r="E739" s="596"/>
      <c r="F739" s="645"/>
      <c r="G739" s="645"/>
      <c r="H739" s="575"/>
      <c r="I739" s="578"/>
      <c r="J739" s="581"/>
      <c r="K739" s="584"/>
      <c r="L739" s="253"/>
      <c r="M739" s="254"/>
      <c r="N739" s="254"/>
      <c r="O739" s="255"/>
      <c r="P739" s="256" t="str">
        <f t="shared" ca="1" si="98"/>
        <v xml:space="preserve"> </v>
      </c>
      <c r="Q739" s="256" t="str">
        <f t="shared" si="95"/>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5"/>
      <c r="E740" s="596"/>
      <c r="F740" s="645"/>
      <c r="G740" s="645"/>
      <c r="H740" s="575"/>
      <c r="I740" s="578"/>
      <c r="J740" s="581"/>
      <c r="K740" s="633"/>
      <c r="L740" s="253"/>
      <c r="M740" s="254"/>
      <c r="N740" s="254"/>
      <c r="O740" s="255"/>
      <c r="P740" s="256" t="str">
        <f t="shared" ca="1" si="98"/>
        <v xml:space="preserve"> </v>
      </c>
      <c r="Q740" s="256" t="str">
        <f t="shared" si="95"/>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6"/>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4">
        <v>16310</v>
      </c>
      <c r="E742" s="595">
        <f>H338</f>
        <v>5500</v>
      </c>
      <c r="F742" s="644">
        <v>12588</v>
      </c>
      <c r="G742" s="644">
        <v>143</v>
      </c>
      <c r="H742" s="574">
        <f>+F742+G742</f>
        <v>12731</v>
      </c>
      <c r="I742" s="577">
        <f>+AM742</f>
        <v>293</v>
      </c>
      <c r="J742" s="580">
        <f>+H742+I742</f>
        <v>13024</v>
      </c>
      <c r="K742" s="583">
        <f>+(D742+E742)-(J742)</f>
        <v>8786</v>
      </c>
      <c r="L742" s="253">
        <v>100</v>
      </c>
      <c r="M742" s="254">
        <v>202204</v>
      </c>
      <c r="N742" s="254"/>
      <c r="O742" s="255"/>
      <c r="P742" s="256" t="str">
        <f ca="1">IF(O742=0," ",IFERROR(IF(DATEDIF(TODAY(),O742,"M")&lt;=5,"ROJO",IF(DATEDIF(TODAY(),O742,"M")&gt;=12,"VERDE",IF(AND(DATEDIF(TODAY(),O742,"M")&gt;=6,DATEDIF(TODAY(),O742,"M")&lt;=11),"AMARILLO"))),Q742))</f>
        <v xml:space="preserve"> </v>
      </c>
      <c r="Q742" s="256" t="str">
        <f t="shared" ref="Q742:Q747" si="99">IF(O742=0," ",IF(O742&lt;=$L$6,"VENCIDO","NO VENCIDO"))</f>
        <v xml:space="preserve"> </v>
      </c>
      <c r="R742" s="257"/>
      <c r="S742" s="258"/>
      <c r="T742" s="258"/>
      <c r="U742" s="259"/>
      <c r="V742" s="259"/>
      <c r="W742" s="634">
        <f>+AR742</f>
        <v>0</v>
      </c>
      <c r="X742" s="425"/>
      <c r="Y742" s="232"/>
      <c r="Z742" s="570">
        <v>146</v>
      </c>
      <c r="AA742" s="570">
        <v>0</v>
      </c>
      <c r="AB742" s="637">
        <f t="shared" ref="AB742" si="100">+Z742+AA742</f>
        <v>146</v>
      </c>
      <c r="AC742" s="570">
        <v>146</v>
      </c>
      <c r="AD742" s="570">
        <v>0</v>
      </c>
      <c r="AE742" s="570">
        <v>0</v>
      </c>
      <c r="AF742" s="570">
        <v>0</v>
      </c>
      <c r="AG742" s="570">
        <v>1</v>
      </c>
      <c r="AH742" s="570">
        <v>0</v>
      </c>
      <c r="AI742" s="570">
        <v>0</v>
      </c>
      <c r="AJ742" s="570">
        <v>0</v>
      </c>
      <c r="AK742" s="570">
        <v>0</v>
      </c>
      <c r="AL742" s="570">
        <v>0</v>
      </c>
      <c r="AM742" s="630">
        <f t="shared" ref="AM742" si="101">SUM(AB742:AL747)</f>
        <v>293</v>
      </c>
      <c r="AN742" s="460"/>
      <c r="AU742" s="334"/>
      <c r="AV742" s="334"/>
    </row>
    <row r="743" spans="1:48" ht="17.100000000000001" customHeight="1">
      <c r="A743" s="585"/>
      <c r="B743" s="640"/>
      <c r="C743" s="640"/>
      <c r="D743" s="645"/>
      <c r="E743" s="596"/>
      <c r="F743" s="645"/>
      <c r="G743" s="645"/>
      <c r="H743" s="575"/>
      <c r="I743" s="578"/>
      <c r="J743" s="581"/>
      <c r="K743" s="584"/>
      <c r="L743" s="253">
        <v>45</v>
      </c>
      <c r="M743" s="254">
        <v>20220110</v>
      </c>
      <c r="N743" s="254"/>
      <c r="O743" s="255"/>
      <c r="P743" s="256" t="str">
        <f t="shared" ref="P743:P747" ca="1" si="102">IF(O743=0," ",IFERROR(IF(DATEDIF(TODAY(),O743,"M")&lt;=5,"ROJO",IF(DATEDIF(TODAY(),O743,"M")&gt;=12,"VERDE",IF(AND(DATEDIF(TODAY(),O743,"M")&gt;=6,DATEDIF(TODAY(),O743,"M")&lt;=11),"AMARILLO"))),Q743))</f>
        <v xml:space="preserve"> </v>
      </c>
      <c r="Q743" s="256" t="str">
        <f t="shared" si="99"/>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5"/>
      <c r="E744" s="596"/>
      <c r="F744" s="645"/>
      <c r="G744" s="645"/>
      <c r="H744" s="575"/>
      <c r="I744" s="578"/>
      <c r="J744" s="581"/>
      <c r="K744" s="584"/>
      <c r="L744" s="253">
        <v>100</v>
      </c>
      <c r="M744" s="254" t="s">
        <v>1712</v>
      </c>
      <c r="N744" s="254"/>
      <c r="O744" s="255" t="s">
        <v>1768</v>
      </c>
      <c r="P744" s="256" t="str">
        <f t="shared" ca="1" si="102"/>
        <v>VERDE</v>
      </c>
      <c r="Q744" s="256" t="str">
        <f t="shared" ca="1" si="99"/>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5"/>
      <c r="E745" s="596"/>
      <c r="F745" s="645"/>
      <c r="G745" s="645"/>
      <c r="H745" s="575"/>
      <c r="I745" s="578"/>
      <c r="J745" s="581"/>
      <c r="K745" s="584"/>
      <c r="L745" s="253">
        <v>1992</v>
      </c>
      <c r="M745" s="254" t="s">
        <v>1713</v>
      </c>
      <c r="N745" s="254"/>
      <c r="O745" s="255" t="s">
        <v>1750</v>
      </c>
      <c r="P745" s="256" t="str">
        <f t="shared" ca="1" si="102"/>
        <v>AMARILLO</v>
      </c>
      <c r="Q745" s="256" t="str">
        <f t="shared" ca="1" si="99"/>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5"/>
      <c r="E746" s="596"/>
      <c r="F746" s="645"/>
      <c r="G746" s="645"/>
      <c r="H746" s="575"/>
      <c r="I746" s="578"/>
      <c r="J746" s="581"/>
      <c r="K746" s="584"/>
      <c r="L746" s="253">
        <v>1869</v>
      </c>
      <c r="M746" s="254" t="s">
        <v>1714</v>
      </c>
      <c r="N746" s="254"/>
      <c r="O746" s="255" t="s">
        <v>1753</v>
      </c>
      <c r="P746" s="256" t="str">
        <f t="shared" ca="1" si="102"/>
        <v>ROJO</v>
      </c>
      <c r="Q746" s="256" t="str">
        <f t="shared" ca="1" si="99"/>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5"/>
      <c r="E747" s="596"/>
      <c r="F747" s="645"/>
      <c r="G747" s="645"/>
      <c r="H747" s="575"/>
      <c r="I747" s="578"/>
      <c r="J747" s="581"/>
      <c r="K747" s="633"/>
      <c r="L747" s="253">
        <v>4680</v>
      </c>
      <c r="M747" s="254" t="s">
        <v>1715</v>
      </c>
      <c r="N747" s="254"/>
      <c r="O747" s="255" t="s">
        <v>1753</v>
      </c>
      <c r="P747" s="256" t="str">
        <f t="shared" ca="1" si="102"/>
        <v>ROJO</v>
      </c>
      <c r="Q747" s="256" t="str">
        <f t="shared" ca="1" si="99"/>
        <v>NO VENCIDO</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6"/>
      <c r="E748" s="597"/>
      <c r="F748" s="646"/>
      <c r="G748" s="646"/>
      <c r="H748" s="576"/>
      <c r="I748" s="579"/>
      <c r="J748" s="582"/>
      <c r="K748" s="447" t="b">
        <f>K742=L748</f>
        <v>1</v>
      </c>
      <c r="L748" s="263">
        <f>SUM(L742:L747)</f>
        <v>8786</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4"/>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3">IF(O749=0," ",IF(O749&lt;=$L$6,"VENCIDO","NO VENCIDO"))</f>
        <v xml:space="preserve"> </v>
      </c>
      <c r="R749" s="257"/>
      <c r="S749" s="258"/>
      <c r="T749" s="258"/>
      <c r="U749" s="259"/>
      <c r="V749" s="259"/>
      <c r="W749" s="634">
        <f>+AR749</f>
        <v>0</v>
      </c>
      <c r="X749" s="425"/>
      <c r="Y749" s="232"/>
      <c r="Z749" s="570"/>
      <c r="AA749" s="570"/>
      <c r="AB749" s="637">
        <f t="shared" ref="AB749" si="104">+Z749+AA749</f>
        <v>0</v>
      </c>
      <c r="AC749" s="570"/>
      <c r="AD749" s="570"/>
      <c r="AE749" s="570"/>
      <c r="AF749" s="570"/>
      <c r="AG749" s="570"/>
      <c r="AH749" s="570"/>
      <c r="AI749" s="570"/>
      <c r="AJ749" s="570"/>
      <c r="AK749" s="570"/>
      <c r="AL749" s="570"/>
      <c r="AM749" s="630">
        <f t="shared" ref="AM749" si="105">SUM(AB749:AL754)</f>
        <v>0</v>
      </c>
      <c r="AN749" s="460"/>
      <c r="AU749" s="334"/>
      <c r="AV749" s="334"/>
    </row>
    <row r="750" spans="1:48" ht="17.100000000000001" customHeight="1">
      <c r="A750" s="585"/>
      <c r="B750" s="640"/>
      <c r="C750" s="640"/>
      <c r="D750" s="645"/>
      <c r="E750" s="596"/>
      <c r="F750" s="645"/>
      <c r="G750" s="645"/>
      <c r="H750" s="575"/>
      <c r="I750" s="578"/>
      <c r="J750" s="581"/>
      <c r="K750" s="584"/>
      <c r="L750" s="253"/>
      <c r="M750" s="254"/>
      <c r="N750" s="254"/>
      <c r="O750" s="255"/>
      <c r="P750" s="256" t="str">
        <f t="shared" ref="P750:P754" ca="1" si="106">IF(O750=0," ",IFERROR(IF(DATEDIF(TODAY(),O750,"M")&lt;=5,"ROJO",IF(DATEDIF(TODAY(),O750,"M")&gt;=12,"VERDE",IF(AND(DATEDIF(TODAY(),O750,"M")&gt;=6,DATEDIF(TODAY(),O750,"M")&lt;=11),"AMARILLO"))),Q750))</f>
        <v xml:space="preserve"> </v>
      </c>
      <c r="Q750" s="256" t="str">
        <f t="shared" si="103"/>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5"/>
      <c r="E751" s="596"/>
      <c r="F751" s="645"/>
      <c r="G751" s="645"/>
      <c r="H751" s="575"/>
      <c r="I751" s="578"/>
      <c r="J751" s="581"/>
      <c r="K751" s="584"/>
      <c r="L751" s="253"/>
      <c r="M751" s="254"/>
      <c r="N751" s="254"/>
      <c r="O751" s="255"/>
      <c r="P751" s="256" t="str">
        <f t="shared" ca="1" si="106"/>
        <v xml:space="preserve"> </v>
      </c>
      <c r="Q751" s="256" t="str">
        <f t="shared" si="103"/>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5"/>
      <c r="E752" s="596"/>
      <c r="F752" s="645"/>
      <c r="G752" s="645"/>
      <c r="H752" s="575"/>
      <c r="I752" s="578"/>
      <c r="J752" s="581"/>
      <c r="K752" s="584"/>
      <c r="L752" s="253"/>
      <c r="M752" s="254"/>
      <c r="N752" s="254"/>
      <c r="O752" s="255"/>
      <c r="P752" s="256" t="str">
        <f t="shared" ca="1" si="106"/>
        <v xml:space="preserve"> </v>
      </c>
      <c r="Q752" s="256" t="str">
        <f t="shared" si="103"/>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5"/>
      <c r="E753" s="596"/>
      <c r="F753" s="645"/>
      <c r="G753" s="645"/>
      <c r="H753" s="575"/>
      <c r="I753" s="578"/>
      <c r="J753" s="581"/>
      <c r="K753" s="584"/>
      <c r="L753" s="253"/>
      <c r="M753" s="254"/>
      <c r="N753" s="254"/>
      <c r="O753" s="255"/>
      <c r="P753" s="256" t="str">
        <f t="shared" ca="1" si="106"/>
        <v xml:space="preserve"> </v>
      </c>
      <c r="Q753" s="256" t="str">
        <f t="shared" si="103"/>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5"/>
      <c r="E754" s="596"/>
      <c r="F754" s="645"/>
      <c r="G754" s="645"/>
      <c r="H754" s="575"/>
      <c r="I754" s="578"/>
      <c r="J754" s="581"/>
      <c r="K754" s="633"/>
      <c r="L754" s="253"/>
      <c r="M754" s="254"/>
      <c r="N754" s="254"/>
      <c r="O754" s="255"/>
      <c r="P754" s="256" t="str">
        <f t="shared" ca="1" si="106"/>
        <v xml:space="preserve"> </v>
      </c>
      <c r="Q754" s="256" t="str">
        <f t="shared" si="103"/>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6"/>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4">
        <v>30493</v>
      </c>
      <c r="E756" s="595">
        <f>H352</f>
        <v>0</v>
      </c>
      <c r="F756" s="644">
        <v>4750</v>
      </c>
      <c r="G756" s="644">
        <v>46</v>
      </c>
      <c r="H756" s="574">
        <f>+F756+G756</f>
        <v>4796</v>
      </c>
      <c r="I756" s="577">
        <f>+AM756</f>
        <v>144</v>
      </c>
      <c r="J756" s="580">
        <f>+H756+I756</f>
        <v>4940</v>
      </c>
      <c r="K756" s="583">
        <f>+(D756+E756)-(J756)</f>
        <v>25553</v>
      </c>
      <c r="L756" s="253">
        <v>970</v>
      </c>
      <c r="M756" s="254">
        <v>492117</v>
      </c>
      <c r="N756" s="254"/>
      <c r="O756" s="255"/>
      <c r="P756" s="256" t="str">
        <f ca="1">IF(O756=0," ",IFERROR(IF(DATEDIF(TODAY(),O756,"M")&lt;=5,"ROJO",IF(DATEDIF(TODAY(),O756,"M")&gt;=12,"VERDE",IF(AND(DATEDIF(TODAY(),O756,"M")&gt;=6,DATEDIF(TODAY(),O756,"M")&lt;=11),"AMARILLO"))),Q756))</f>
        <v xml:space="preserve"> </v>
      </c>
      <c r="Q756" s="256" t="str">
        <f t="shared" ref="Q756:Q761" si="107">IF(O756=0," ",IF(O756&lt;=$L$6,"VENCIDO","NO VENCIDO"))</f>
        <v xml:space="preserve"> </v>
      </c>
      <c r="R756" s="257"/>
      <c r="S756" s="258"/>
      <c r="T756" s="258"/>
      <c r="U756" s="259"/>
      <c r="V756" s="259"/>
      <c r="W756" s="634">
        <f>+AR756</f>
        <v>0</v>
      </c>
      <c r="X756" s="425"/>
      <c r="Y756" s="232"/>
      <c r="Z756" s="570">
        <v>26</v>
      </c>
      <c r="AA756" s="570">
        <v>44</v>
      </c>
      <c r="AB756" s="637">
        <f t="shared" ref="AB756" si="108">+Z756+AA756</f>
        <v>70</v>
      </c>
      <c r="AC756" s="570">
        <v>70</v>
      </c>
      <c r="AD756" s="570">
        <v>0</v>
      </c>
      <c r="AE756" s="570">
        <v>0</v>
      </c>
      <c r="AF756" s="570">
        <v>0</v>
      </c>
      <c r="AG756" s="570">
        <v>4</v>
      </c>
      <c r="AH756" s="570">
        <v>0</v>
      </c>
      <c r="AI756" s="570">
        <v>0</v>
      </c>
      <c r="AJ756" s="570">
        <v>0</v>
      </c>
      <c r="AK756" s="570">
        <v>0</v>
      </c>
      <c r="AL756" s="570">
        <v>0</v>
      </c>
      <c r="AM756" s="630">
        <f t="shared" ref="AM756" si="109">SUM(AB756:AL761)</f>
        <v>144</v>
      </c>
      <c r="AN756" s="460"/>
      <c r="AU756" s="334"/>
      <c r="AV756" s="334"/>
    </row>
    <row r="757" spans="1:48" ht="17.100000000000001" customHeight="1">
      <c r="A757" s="585"/>
      <c r="B757" s="640"/>
      <c r="C757" s="640"/>
      <c r="D757" s="645"/>
      <c r="E757" s="596"/>
      <c r="F757" s="645"/>
      <c r="G757" s="645"/>
      <c r="H757" s="575"/>
      <c r="I757" s="578"/>
      <c r="J757" s="581"/>
      <c r="K757" s="584"/>
      <c r="L757" s="253">
        <v>136</v>
      </c>
      <c r="M757" s="254">
        <v>552214</v>
      </c>
      <c r="N757" s="254"/>
      <c r="O757" s="255"/>
      <c r="P757" s="256" t="str">
        <f t="shared" ref="P757:P761" ca="1" si="110">IF(O757=0," ",IFERROR(IF(DATEDIF(TODAY(),O757,"M")&lt;=5,"ROJO",IF(DATEDIF(TODAY(),O757,"M")&gt;=12,"VERDE",IF(AND(DATEDIF(TODAY(),O757,"M")&gt;=6,DATEDIF(TODAY(),O757,"M")&lt;=11),"AMARILLO"))),Q757))</f>
        <v xml:space="preserve"> </v>
      </c>
      <c r="Q757" s="256" t="str">
        <f t="shared" si="107"/>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5"/>
      <c r="E758" s="596"/>
      <c r="F758" s="645"/>
      <c r="G758" s="645"/>
      <c r="H758" s="575"/>
      <c r="I758" s="578"/>
      <c r="J758" s="581"/>
      <c r="K758" s="584"/>
      <c r="L758" s="253">
        <v>51</v>
      </c>
      <c r="M758" s="254">
        <v>552217</v>
      </c>
      <c r="N758" s="254"/>
      <c r="O758" s="255"/>
      <c r="P758" s="256" t="str">
        <f t="shared" ca="1" si="110"/>
        <v xml:space="preserve"> </v>
      </c>
      <c r="Q758" s="256" t="str">
        <f t="shared" si="107"/>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5"/>
      <c r="E759" s="596"/>
      <c r="F759" s="645"/>
      <c r="G759" s="645"/>
      <c r="H759" s="575"/>
      <c r="I759" s="578"/>
      <c r="J759" s="581"/>
      <c r="K759" s="584"/>
      <c r="L759" s="253">
        <v>7328</v>
      </c>
      <c r="M759" s="254">
        <v>20250903</v>
      </c>
      <c r="N759" s="254"/>
      <c r="O759" s="255"/>
      <c r="P759" s="256" t="str">
        <f t="shared" ca="1" si="110"/>
        <v xml:space="preserve"> </v>
      </c>
      <c r="Q759" s="256" t="str">
        <f t="shared" si="107"/>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5"/>
      <c r="E760" s="596"/>
      <c r="F760" s="645"/>
      <c r="G760" s="645"/>
      <c r="H760" s="575"/>
      <c r="I760" s="578"/>
      <c r="J760" s="581"/>
      <c r="K760" s="584"/>
      <c r="L760" s="253">
        <v>16968</v>
      </c>
      <c r="M760" s="254" t="s">
        <v>1712</v>
      </c>
      <c r="N760" s="254"/>
      <c r="O760" s="255" t="s">
        <v>1768</v>
      </c>
      <c r="P760" s="256" t="str">
        <f t="shared" ca="1" si="110"/>
        <v>VERDE</v>
      </c>
      <c r="Q760" s="256" t="str">
        <f t="shared" ca="1" si="107"/>
        <v>NO VENCIDO</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5"/>
      <c r="E761" s="596"/>
      <c r="F761" s="645"/>
      <c r="G761" s="645"/>
      <c r="H761" s="575"/>
      <c r="I761" s="578"/>
      <c r="J761" s="581"/>
      <c r="K761" s="633"/>
      <c r="L761" s="253">
        <v>100</v>
      </c>
      <c r="M761" s="254" t="s">
        <v>1713</v>
      </c>
      <c r="N761" s="254"/>
      <c r="O761" s="255" t="s">
        <v>1750</v>
      </c>
      <c r="P761" s="256" t="str">
        <f t="shared" ca="1" si="110"/>
        <v>AMARILLO</v>
      </c>
      <c r="Q761" s="256" t="str">
        <f t="shared" ca="1" si="107"/>
        <v>NO VENCIDO</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6"/>
      <c r="E762" s="597"/>
      <c r="F762" s="646"/>
      <c r="G762" s="646"/>
      <c r="H762" s="576"/>
      <c r="I762" s="579"/>
      <c r="J762" s="582"/>
      <c r="K762" s="447" t="b">
        <f>K756=L762</f>
        <v>1</v>
      </c>
      <c r="L762" s="263">
        <f>SUM(L756:L761)</f>
        <v>25553</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4">
        <v>4942</v>
      </c>
      <c r="E763" s="595">
        <f>H359</f>
        <v>0</v>
      </c>
      <c r="F763" s="644">
        <v>615</v>
      </c>
      <c r="G763" s="644">
        <v>33</v>
      </c>
      <c r="H763" s="574">
        <f>+F763+G763</f>
        <v>648</v>
      </c>
      <c r="I763" s="577">
        <f>+AM763</f>
        <v>32</v>
      </c>
      <c r="J763" s="580">
        <f>+H763+I763</f>
        <v>680</v>
      </c>
      <c r="K763" s="583">
        <f>+(D763+E763)-(J763)</f>
        <v>4262</v>
      </c>
      <c r="L763" s="253">
        <v>21</v>
      </c>
      <c r="M763" s="254">
        <v>582101</v>
      </c>
      <c r="N763" s="254"/>
      <c r="O763" s="255"/>
      <c r="P763" s="256" t="str">
        <f ca="1">IF(O763=0," ",IFERROR(IF(DATEDIF(TODAY(),O763,"M")&lt;=5,"ROJO",IF(DATEDIF(TODAY(),O763,"M")&gt;=12,"VERDE",IF(AND(DATEDIF(TODAY(),O763,"M")&gt;=6,DATEDIF(TODAY(),O763,"M")&lt;=11),"AMARILLO"))),Q763))</f>
        <v xml:space="preserve"> </v>
      </c>
      <c r="Q763" s="256" t="str">
        <f t="shared" ref="Q763:Q768" si="111">IF(O763=0," ",IF(O763&lt;=$L$6,"VENCIDO","NO VENCIDO"))</f>
        <v xml:space="preserve"> </v>
      </c>
      <c r="R763" s="257"/>
      <c r="S763" s="258"/>
      <c r="T763" s="258"/>
      <c r="U763" s="259"/>
      <c r="V763" s="259"/>
      <c r="W763" s="634">
        <f>+AR763</f>
        <v>0</v>
      </c>
      <c r="X763" s="425"/>
      <c r="Y763" s="232"/>
      <c r="Z763" s="570">
        <v>0</v>
      </c>
      <c r="AA763" s="570">
        <v>0</v>
      </c>
      <c r="AB763" s="637">
        <f t="shared" ref="AB763" si="112">+Z763+AA763</f>
        <v>0</v>
      </c>
      <c r="AC763" s="570">
        <v>0</v>
      </c>
      <c r="AD763" s="570">
        <v>0</v>
      </c>
      <c r="AE763" s="570">
        <v>0</v>
      </c>
      <c r="AF763" s="570">
        <v>2</v>
      </c>
      <c r="AG763" s="570">
        <v>26</v>
      </c>
      <c r="AH763" s="570">
        <v>0</v>
      </c>
      <c r="AI763" s="570">
        <v>4</v>
      </c>
      <c r="AJ763" s="570">
        <v>0</v>
      </c>
      <c r="AK763" s="570">
        <v>0</v>
      </c>
      <c r="AL763" s="570">
        <v>0</v>
      </c>
      <c r="AM763" s="630">
        <f t="shared" ref="AM763" si="113">SUM(AB763:AL768)</f>
        <v>32</v>
      </c>
      <c r="AN763" s="460"/>
      <c r="AU763" s="334"/>
      <c r="AV763" s="334"/>
    </row>
    <row r="764" spans="1:48" ht="17.100000000000001" customHeight="1">
      <c r="A764" s="585"/>
      <c r="B764" s="640"/>
      <c r="C764" s="640"/>
      <c r="D764" s="645"/>
      <c r="E764" s="596"/>
      <c r="F764" s="645"/>
      <c r="G764" s="645"/>
      <c r="H764" s="575"/>
      <c r="I764" s="578"/>
      <c r="J764" s="581"/>
      <c r="K764" s="584"/>
      <c r="L764" s="253">
        <v>31</v>
      </c>
      <c r="M764" s="254">
        <v>582102</v>
      </c>
      <c r="N764" s="254"/>
      <c r="O764" s="255"/>
      <c r="P764" s="256" t="str">
        <f t="shared" ref="P764:P768" ca="1" si="114">IF(O764=0," ",IFERROR(IF(DATEDIF(TODAY(),O764,"M")&lt;=5,"ROJO",IF(DATEDIF(TODAY(),O764,"M")&gt;=12,"VERDE",IF(AND(DATEDIF(TODAY(),O764,"M")&gt;=6,DATEDIF(TODAY(),O764,"M")&lt;=11),"AMARILLO"))),Q764))</f>
        <v xml:space="preserve"> </v>
      </c>
      <c r="Q764" s="256" t="str">
        <f t="shared" si="111"/>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5"/>
      <c r="E765" s="596"/>
      <c r="F765" s="645"/>
      <c r="G765" s="645"/>
      <c r="H765" s="575"/>
      <c r="I765" s="578"/>
      <c r="J765" s="581"/>
      <c r="K765" s="584"/>
      <c r="L765" s="253">
        <v>1769</v>
      </c>
      <c r="M765" s="254">
        <v>622204</v>
      </c>
      <c r="N765" s="254"/>
      <c r="O765" s="255"/>
      <c r="P765" s="256" t="str">
        <f t="shared" ca="1" si="114"/>
        <v xml:space="preserve"> </v>
      </c>
      <c r="Q765" s="256" t="str">
        <f t="shared" si="111"/>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5"/>
      <c r="E766" s="596"/>
      <c r="F766" s="645"/>
      <c r="G766" s="645"/>
      <c r="H766" s="575"/>
      <c r="I766" s="578"/>
      <c r="J766" s="581"/>
      <c r="K766" s="584"/>
      <c r="L766" s="253">
        <v>1498</v>
      </c>
      <c r="M766" s="254">
        <v>662202</v>
      </c>
      <c r="N766" s="254"/>
      <c r="O766" s="255"/>
      <c r="P766" s="256" t="str">
        <f t="shared" ca="1" si="114"/>
        <v xml:space="preserve"> </v>
      </c>
      <c r="Q766" s="256" t="str">
        <f t="shared" si="111"/>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5"/>
      <c r="E767" s="596"/>
      <c r="F767" s="645"/>
      <c r="G767" s="645"/>
      <c r="H767" s="575"/>
      <c r="I767" s="578"/>
      <c r="J767" s="581"/>
      <c r="K767" s="584"/>
      <c r="L767" s="253">
        <v>943</v>
      </c>
      <c r="M767" s="254">
        <v>662203</v>
      </c>
      <c r="N767" s="254"/>
      <c r="O767" s="255"/>
      <c r="P767" s="256" t="str">
        <f t="shared" ca="1" si="114"/>
        <v xml:space="preserve"> </v>
      </c>
      <c r="Q767" s="256" t="str">
        <f t="shared" si="111"/>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5"/>
      <c r="E768" s="596"/>
      <c r="F768" s="645"/>
      <c r="G768" s="645"/>
      <c r="H768" s="575"/>
      <c r="I768" s="578"/>
      <c r="J768" s="581"/>
      <c r="K768" s="633"/>
      <c r="L768" s="253"/>
      <c r="M768" s="254"/>
      <c r="N768" s="254"/>
      <c r="O768" s="255"/>
      <c r="P768" s="256" t="str">
        <f t="shared" ca="1" si="114"/>
        <v xml:space="preserve"> </v>
      </c>
      <c r="Q768" s="256" t="str">
        <f t="shared" si="111"/>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6"/>
      <c r="E769" s="597"/>
      <c r="F769" s="646"/>
      <c r="G769" s="646"/>
      <c r="H769" s="576"/>
      <c r="I769" s="579"/>
      <c r="J769" s="582"/>
      <c r="K769" s="447" t="b">
        <f>K763=L769</f>
        <v>1</v>
      </c>
      <c r="L769" s="263">
        <f>SUM(L763:L768)</f>
        <v>4262</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4">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5">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6">SUM(AB770:AL775)</f>
        <v>0</v>
      </c>
      <c r="AN770" s="460"/>
      <c r="AU770" s="334"/>
      <c r="AV770" s="334"/>
    </row>
    <row r="771" spans="1:48" ht="17.100000000000001" customHeight="1">
      <c r="A771" s="585"/>
      <c r="B771" s="640"/>
      <c r="C771" s="640"/>
      <c r="D771" s="645"/>
      <c r="E771" s="596"/>
      <c r="F771" s="645"/>
      <c r="G771" s="645"/>
      <c r="H771" s="575"/>
      <c r="I771" s="578"/>
      <c r="J771" s="581"/>
      <c r="K771" s="584"/>
      <c r="L771" s="253"/>
      <c r="M771" s="254"/>
      <c r="N771" s="254"/>
      <c r="O771" s="255"/>
      <c r="P771" s="256" t="str">
        <f t="shared" ref="P771:P775" ca="1" si="117">IF(O771=0," ",IFERROR(IF(DATEDIF(TODAY(),O771,"M")&lt;=5,"ROJO",IF(DATEDIF(TODAY(),O771,"M")&gt;=12,"VERDE",IF(AND(DATEDIF(TODAY(),O771,"M")&gt;=6,DATEDIF(TODAY(),O771,"M")&lt;=11),"AMARILLO"))),Q771))</f>
        <v xml:space="preserve"> </v>
      </c>
      <c r="Q771" s="256" t="str">
        <f t="shared" si="115"/>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5"/>
      <c r="E772" s="596"/>
      <c r="F772" s="645"/>
      <c r="G772" s="645"/>
      <c r="H772" s="575"/>
      <c r="I772" s="578"/>
      <c r="J772" s="581"/>
      <c r="K772" s="584"/>
      <c r="L772" s="253"/>
      <c r="M772" s="254"/>
      <c r="N772" s="254"/>
      <c r="O772" s="255"/>
      <c r="P772" s="256" t="str">
        <f t="shared" ca="1" si="117"/>
        <v xml:space="preserve"> </v>
      </c>
      <c r="Q772" s="256" t="str">
        <f t="shared" si="115"/>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5"/>
      <c r="E773" s="596"/>
      <c r="F773" s="645"/>
      <c r="G773" s="645"/>
      <c r="H773" s="575"/>
      <c r="I773" s="578"/>
      <c r="J773" s="581"/>
      <c r="K773" s="584"/>
      <c r="L773" s="253"/>
      <c r="M773" s="254"/>
      <c r="N773" s="254"/>
      <c r="O773" s="255"/>
      <c r="P773" s="256" t="str">
        <f t="shared" ca="1" si="117"/>
        <v xml:space="preserve"> </v>
      </c>
      <c r="Q773" s="256" t="str">
        <f t="shared" si="115"/>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5"/>
      <c r="E774" s="596"/>
      <c r="F774" s="645"/>
      <c r="G774" s="645"/>
      <c r="H774" s="575"/>
      <c r="I774" s="578"/>
      <c r="J774" s="581"/>
      <c r="K774" s="584"/>
      <c r="L774" s="253"/>
      <c r="M774" s="254"/>
      <c r="N774" s="254"/>
      <c r="O774" s="255"/>
      <c r="P774" s="256" t="str">
        <f t="shared" ca="1" si="117"/>
        <v xml:space="preserve"> </v>
      </c>
      <c r="Q774" s="256" t="str">
        <f t="shared" si="115"/>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5"/>
      <c r="E775" s="596"/>
      <c r="F775" s="645"/>
      <c r="G775" s="645"/>
      <c r="H775" s="575"/>
      <c r="I775" s="578"/>
      <c r="J775" s="581"/>
      <c r="K775" s="633"/>
      <c r="L775" s="253"/>
      <c r="M775" s="254"/>
      <c r="N775" s="254"/>
      <c r="O775" s="255"/>
      <c r="P775" s="256" t="str">
        <f t="shared" ca="1" si="117"/>
        <v xml:space="preserve"> </v>
      </c>
      <c r="Q775" s="256" t="str">
        <f t="shared" si="115"/>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6"/>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38">
        <v>2321</v>
      </c>
      <c r="E777" s="339">
        <f t="shared" ref="E777:E783" si="118">H373</f>
        <v>0</v>
      </c>
      <c r="F777" s="338">
        <v>864</v>
      </c>
      <c r="G777" s="338">
        <v>36</v>
      </c>
      <c r="H777" s="456">
        <f t="shared" ref="H777:H783" si="119">+F777+G777</f>
        <v>900</v>
      </c>
      <c r="I777" s="340">
        <f t="shared" ref="I777:I783" si="120">+AM777</f>
        <v>0</v>
      </c>
      <c r="J777" s="341">
        <f t="shared" ref="J777:J783" si="121">+H777+I777</f>
        <v>900</v>
      </c>
      <c r="K777" s="477">
        <f>+(D777+E777)-(J777)</f>
        <v>1421</v>
      </c>
      <c r="L777" s="253"/>
      <c r="M777" s="254"/>
      <c r="N777" s="254"/>
      <c r="O777" s="255"/>
      <c r="P777" s="256" t="str">
        <f t="shared" ref="P777:P783" ca="1" si="122">IF(O777=0," ",IFERROR(IF(DATEDIF(TODAY(),O777,"M")&lt;=5,"ROJO",IF(DATEDIF(TODAY(),O777,"M")&gt;=12,"VERDE",IF(AND(DATEDIF(TODAY(),O777,"M")&gt;=6,DATEDIF(TODAY(),O777,"M")&lt;=11),"AMARILLO"))),Q777))</f>
        <v xml:space="preserve"> </v>
      </c>
      <c r="Q777" s="262" t="str">
        <f t="shared" ref="Q777:Q783" si="123">IF(O777=0," ",IF(O777&lt;=$L$6,"VENCIDO","NO VENCIDO"))</f>
        <v xml:space="preserve"> </v>
      </c>
      <c r="R777" s="257"/>
      <c r="S777" s="258"/>
      <c r="T777" s="258"/>
      <c r="U777" s="259"/>
      <c r="V777" s="259"/>
      <c r="W777" s="402"/>
      <c r="X777" s="351"/>
      <c r="Y777" s="232"/>
      <c r="Z777" s="457">
        <v>0</v>
      </c>
      <c r="AA777" s="457">
        <v>0</v>
      </c>
      <c r="AB777" s="458">
        <f t="shared" ref="AB777:AB783" si="124">+Z777+AA777</f>
        <v>0</v>
      </c>
      <c r="AC777" s="457">
        <v>0</v>
      </c>
      <c r="AD777" s="457">
        <v>0</v>
      </c>
      <c r="AE777" s="457">
        <v>0</v>
      </c>
      <c r="AF777" s="457">
        <v>0</v>
      </c>
      <c r="AG777" s="457">
        <v>0</v>
      </c>
      <c r="AH777" s="457">
        <v>0</v>
      </c>
      <c r="AI777" s="457">
        <v>0</v>
      </c>
      <c r="AJ777" s="457">
        <v>0</v>
      </c>
      <c r="AK777" s="457">
        <v>0</v>
      </c>
      <c r="AL777" s="457">
        <v>0</v>
      </c>
      <c r="AM777" s="382">
        <f>SUM(AB777:AL777)</f>
        <v>0</v>
      </c>
      <c r="AN777" s="460"/>
      <c r="AU777" s="334"/>
      <c r="AV777" s="334"/>
    </row>
    <row r="778" spans="1:48" ht="30" customHeight="1">
      <c r="A778" s="293">
        <f t="shared" ref="A778:A783" si="125">A777+1</f>
        <v>12</v>
      </c>
      <c r="B778" s="629" t="s">
        <v>1419</v>
      </c>
      <c r="C778" s="629"/>
      <c r="D778" s="338">
        <v>27017</v>
      </c>
      <c r="E778" s="339">
        <f t="shared" si="118"/>
        <v>0</v>
      </c>
      <c r="F778" s="338">
        <v>3942</v>
      </c>
      <c r="G778" s="338">
        <v>35</v>
      </c>
      <c r="H778" s="456">
        <f t="shared" si="119"/>
        <v>3977</v>
      </c>
      <c r="I778" s="340">
        <f t="shared" si="120"/>
        <v>0</v>
      </c>
      <c r="J778" s="341">
        <f t="shared" si="121"/>
        <v>3977</v>
      </c>
      <c r="K778" s="477">
        <f>+(D778+E778)-(J778)</f>
        <v>23040</v>
      </c>
      <c r="L778" s="253"/>
      <c r="M778" s="254"/>
      <c r="N778" s="254"/>
      <c r="O778" s="255"/>
      <c r="P778" s="256" t="str">
        <f t="shared" ca="1" si="122"/>
        <v xml:space="preserve"> </v>
      </c>
      <c r="Q778" s="262" t="str">
        <f t="shared" si="123"/>
        <v xml:space="preserve"> </v>
      </c>
      <c r="R778" s="257"/>
      <c r="S778" s="258"/>
      <c r="T778" s="258"/>
      <c r="U778" s="259"/>
      <c r="V778" s="259"/>
      <c r="W778" s="403"/>
      <c r="X778" s="351"/>
      <c r="Y778" s="232"/>
      <c r="Z778" s="457">
        <v>0</v>
      </c>
      <c r="AA778" s="457">
        <v>0</v>
      </c>
      <c r="AB778" s="458">
        <f t="shared" si="124"/>
        <v>0</v>
      </c>
      <c r="AC778" s="457">
        <v>0</v>
      </c>
      <c r="AD778" s="457">
        <v>0</v>
      </c>
      <c r="AE778" s="457">
        <v>0</v>
      </c>
      <c r="AF778" s="457">
        <v>0</v>
      </c>
      <c r="AG778" s="457">
        <v>0</v>
      </c>
      <c r="AH778" s="457">
        <v>0</v>
      </c>
      <c r="AI778" s="457">
        <v>0</v>
      </c>
      <c r="AJ778" s="457">
        <v>0</v>
      </c>
      <c r="AK778" s="457">
        <v>0</v>
      </c>
      <c r="AL778" s="457">
        <v>0</v>
      </c>
      <c r="AM778" s="382">
        <f t="shared" ref="AM778:AM783" si="126">SUM(AB778:AL778)</f>
        <v>0</v>
      </c>
      <c r="AN778" s="460"/>
      <c r="AU778" s="334"/>
      <c r="AV778" s="334"/>
    </row>
    <row r="779" spans="1:48" ht="30" customHeight="1">
      <c r="A779" s="293">
        <f t="shared" si="125"/>
        <v>13</v>
      </c>
      <c r="B779" s="629" t="s">
        <v>1418</v>
      </c>
      <c r="C779" s="629"/>
      <c r="D779" s="338">
        <v>3656</v>
      </c>
      <c r="E779" s="339">
        <f t="shared" si="118"/>
        <v>0</v>
      </c>
      <c r="F779" s="338">
        <v>2</v>
      </c>
      <c r="G779" s="338">
        <v>0</v>
      </c>
      <c r="H779" s="456">
        <f t="shared" si="119"/>
        <v>2</v>
      </c>
      <c r="I779" s="340">
        <f t="shared" si="120"/>
        <v>0</v>
      </c>
      <c r="J779" s="341">
        <f t="shared" si="121"/>
        <v>2</v>
      </c>
      <c r="K779" s="477">
        <f t="shared" ref="K779:K783" si="127">+(D779+E779)-(J779)</f>
        <v>3654</v>
      </c>
      <c r="L779" s="253"/>
      <c r="M779" s="254"/>
      <c r="N779" s="254"/>
      <c r="O779" s="255"/>
      <c r="P779" s="256" t="str">
        <f t="shared" ca="1" si="122"/>
        <v xml:space="preserve"> </v>
      </c>
      <c r="Q779" s="262" t="str">
        <f t="shared" si="123"/>
        <v xml:space="preserve"> </v>
      </c>
      <c r="R779" s="257"/>
      <c r="S779" s="258"/>
      <c r="T779" s="258"/>
      <c r="U779" s="259"/>
      <c r="V779" s="259"/>
      <c r="W779" s="403"/>
      <c r="X779" s="351"/>
      <c r="Y779" s="232"/>
      <c r="Z779" s="457">
        <v>0</v>
      </c>
      <c r="AA779" s="457">
        <v>0</v>
      </c>
      <c r="AB779" s="458">
        <f t="shared" si="124"/>
        <v>0</v>
      </c>
      <c r="AC779" s="457">
        <v>0</v>
      </c>
      <c r="AD779" s="457">
        <v>0</v>
      </c>
      <c r="AE779" s="457">
        <v>0</v>
      </c>
      <c r="AF779" s="457">
        <v>0</v>
      </c>
      <c r="AG779" s="457">
        <v>0</v>
      </c>
      <c r="AH779" s="457">
        <v>0</v>
      </c>
      <c r="AI779" s="457">
        <v>0</v>
      </c>
      <c r="AJ779" s="457">
        <v>0</v>
      </c>
      <c r="AK779" s="457">
        <v>0</v>
      </c>
      <c r="AL779" s="457">
        <v>0</v>
      </c>
      <c r="AM779" s="382">
        <f t="shared" si="126"/>
        <v>0</v>
      </c>
      <c r="AN779" s="460"/>
      <c r="AU779" s="334"/>
      <c r="AV779" s="334"/>
    </row>
    <row r="780" spans="1:48" ht="30" customHeight="1">
      <c r="A780" s="293">
        <f t="shared" si="125"/>
        <v>14</v>
      </c>
      <c r="B780" s="629" t="s">
        <v>1397</v>
      </c>
      <c r="C780" s="629"/>
      <c r="D780" s="338">
        <v>1346</v>
      </c>
      <c r="E780" s="339">
        <f t="shared" si="118"/>
        <v>50</v>
      </c>
      <c r="F780" s="338">
        <v>577</v>
      </c>
      <c r="G780" s="338">
        <v>12</v>
      </c>
      <c r="H780" s="456">
        <f t="shared" si="119"/>
        <v>589</v>
      </c>
      <c r="I780" s="340">
        <f t="shared" si="120"/>
        <v>3</v>
      </c>
      <c r="J780" s="341">
        <f t="shared" si="121"/>
        <v>592</v>
      </c>
      <c r="K780" s="477">
        <f>+(D780+E780)-(J780)</f>
        <v>804</v>
      </c>
      <c r="L780" s="253"/>
      <c r="M780" s="254"/>
      <c r="N780" s="254"/>
      <c r="O780" s="255"/>
      <c r="P780" s="256" t="str">
        <f t="shared" ca="1" si="122"/>
        <v xml:space="preserve"> </v>
      </c>
      <c r="Q780" s="262" t="str">
        <f t="shared" si="123"/>
        <v xml:space="preserve"> </v>
      </c>
      <c r="R780" s="257"/>
      <c r="S780" s="258"/>
      <c r="T780" s="258"/>
      <c r="U780" s="259"/>
      <c r="V780" s="259"/>
      <c r="W780" s="403"/>
      <c r="X780" s="351"/>
      <c r="Y780" s="232"/>
      <c r="Z780" s="457">
        <v>1</v>
      </c>
      <c r="AA780" s="457">
        <v>0</v>
      </c>
      <c r="AB780" s="458">
        <f t="shared" si="124"/>
        <v>1</v>
      </c>
      <c r="AC780" s="457">
        <v>1</v>
      </c>
      <c r="AD780" s="457">
        <v>0</v>
      </c>
      <c r="AE780" s="457">
        <v>0</v>
      </c>
      <c r="AF780" s="457">
        <v>0</v>
      </c>
      <c r="AG780" s="457">
        <v>1</v>
      </c>
      <c r="AH780" s="457">
        <v>0</v>
      </c>
      <c r="AI780" s="457">
        <v>0</v>
      </c>
      <c r="AJ780" s="457">
        <v>0</v>
      </c>
      <c r="AK780" s="457">
        <v>0</v>
      </c>
      <c r="AL780" s="457">
        <v>0</v>
      </c>
      <c r="AM780" s="382">
        <f t="shared" si="126"/>
        <v>3</v>
      </c>
      <c r="AN780" s="460"/>
      <c r="AQ780" s="352"/>
      <c r="AR780" s="353"/>
      <c r="AS780" s="353"/>
      <c r="AT780" s="354"/>
      <c r="AU780" s="334"/>
      <c r="AV780" s="334"/>
    </row>
    <row r="781" spans="1:48" ht="30" customHeight="1">
      <c r="A781" s="293">
        <f t="shared" si="125"/>
        <v>15</v>
      </c>
      <c r="B781" s="629" t="s">
        <v>1398</v>
      </c>
      <c r="C781" s="629"/>
      <c r="D781" s="338">
        <v>75</v>
      </c>
      <c r="E781" s="339">
        <f t="shared" si="118"/>
        <v>0</v>
      </c>
      <c r="F781" s="338">
        <v>1</v>
      </c>
      <c r="G781" s="338">
        <v>0</v>
      </c>
      <c r="H781" s="456">
        <f t="shared" si="119"/>
        <v>1</v>
      </c>
      <c r="I781" s="340">
        <f t="shared" si="120"/>
        <v>0</v>
      </c>
      <c r="J781" s="341">
        <f t="shared" si="121"/>
        <v>1</v>
      </c>
      <c r="K781" s="477">
        <f t="shared" si="127"/>
        <v>74</v>
      </c>
      <c r="L781" s="253"/>
      <c r="M781" s="254"/>
      <c r="N781" s="254"/>
      <c r="O781" s="255"/>
      <c r="P781" s="256" t="str">
        <f t="shared" ca="1" si="122"/>
        <v xml:space="preserve"> </v>
      </c>
      <c r="Q781" s="262" t="str">
        <f t="shared" si="123"/>
        <v xml:space="preserve"> </v>
      </c>
      <c r="R781" s="257"/>
      <c r="S781" s="258"/>
      <c r="T781" s="258"/>
      <c r="U781" s="259"/>
      <c r="V781" s="259"/>
      <c r="W781" s="403"/>
      <c r="X781" s="351"/>
      <c r="Y781" s="232"/>
      <c r="Z781" s="457">
        <v>0</v>
      </c>
      <c r="AA781" s="457">
        <v>0</v>
      </c>
      <c r="AB781" s="458">
        <f t="shared" si="124"/>
        <v>0</v>
      </c>
      <c r="AC781" s="457">
        <v>0</v>
      </c>
      <c r="AD781" s="457">
        <v>0</v>
      </c>
      <c r="AE781" s="457">
        <v>0</v>
      </c>
      <c r="AF781" s="457">
        <v>0</v>
      </c>
      <c r="AG781" s="457">
        <v>0</v>
      </c>
      <c r="AH781" s="457">
        <v>0</v>
      </c>
      <c r="AI781" s="457">
        <v>0</v>
      </c>
      <c r="AJ781" s="457">
        <v>0</v>
      </c>
      <c r="AK781" s="457">
        <v>0</v>
      </c>
      <c r="AL781" s="457">
        <v>0</v>
      </c>
      <c r="AM781" s="382">
        <f t="shared" si="126"/>
        <v>0</v>
      </c>
      <c r="AN781" s="460"/>
      <c r="AQ781" s="352"/>
      <c r="AR781" s="353"/>
      <c r="AS781" s="353"/>
      <c r="AT781" s="354"/>
      <c r="AU781" s="334"/>
      <c r="AV781" s="334"/>
    </row>
    <row r="782" spans="1:48" ht="30" customHeight="1">
      <c r="A782" s="293">
        <f t="shared" si="125"/>
        <v>16</v>
      </c>
      <c r="B782" s="629" t="s">
        <v>1399</v>
      </c>
      <c r="C782" s="629"/>
      <c r="D782" s="338">
        <v>144</v>
      </c>
      <c r="E782" s="339">
        <f t="shared" si="118"/>
        <v>0</v>
      </c>
      <c r="F782" s="338">
        <v>1</v>
      </c>
      <c r="G782" s="338">
        <v>0</v>
      </c>
      <c r="H782" s="456">
        <f t="shared" si="119"/>
        <v>1</v>
      </c>
      <c r="I782" s="340">
        <f t="shared" si="120"/>
        <v>0</v>
      </c>
      <c r="J782" s="341">
        <f t="shared" si="121"/>
        <v>1</v>
      </c>
      <c r="K782" s="477">
        <f t="shared" si="127"/>
        <v>143</v>
      </c>
      <c r="L782" s="253"/>
      <c r="M782" s="254"/>
      <c r="N782" s="254"/>
      <c r="O782" s="255"/>
      <c r="P782" s="256" t="str">
        <f t="shared" ca="1" si="122"/>
        <v xml:space="preserve"> </v>
      </c>
      <c r="Q782" s="262" t="str">
        <f t="shared" si="123"/>
        <v xml:space="preserve"> </v>
      </c>
      <c r="R782" s="257"/>
      <c r="S782" s="258"/>
      <c r="T782" s="258"/>
      <c r="U782" s="259"/>
      <c r="V782" s="259"/>
      <c r="W782" s="403"/>
      <c r="X782" s="351"/>
      <c r="Y782" s="232"/>
      <c r="Z782" s="457">
        <v>0</v>
      </c>
      <c r="AA782" s="457">
        <v>0</v>
      </c>
      <c r="AB782" s="458">
        <f t="shared" si="124"/>
        <v>0</v>
      </c>
      <c r="AC782" s="457">
        <v>0</v>
      </c>
      <c r="AD782" s="457">
        <v>0</v>
      </c>
      <c r="AE782" s="457">
        <v>0</v>
      </c>
      <c r="AF782" s="457">
        <v>0</v>
      </c>
      <c r="AG782" s="457">
        <v>0</v>
      </c>
      <c r="AH782" s="457">
        <v>0</v>
      </c>
      <c r="AI782" s="457">
        <v>0</v>
      </c>
      <c r="AJ782" s="457">
        <v>0</v>
      </c>
      <c r="AK782" s="457">
        <v>0</v>
      </c>
      <c r="AL782" s="457">
        <v>0</v>
      </c>
      <c r="AM782" s="382">
        <f t="shared" si="126"/>
        <v>0</v>
      </c>
      <c r="AN782" s="460"/>
      <c r="AQ782" s="352"/>
      <c r="AR782" s="353"/>
      <c r="AS782" s="353"/>
      <c r="AT782" s="354"/>
      <c r="AU782" s="334"/>
      <c r="AV782" s="334"/>
    </row>
    <row r="783" spans="1:48" ht="30" customHeight="1">
      <c r="A783" s="293">
        <f t="shared" si="125"/>
        <v>17</v>
      </c>
      <c r="B783" s="629" t="s">
        <v>1395</v>
      </c>
      <c r="C783" s="629"/>
      <c r="D783" s="338">
        <v>725</v>
      </c>
      <c r="E783" s="339">
        <f t="shared" si="118"/>
        <v>0</v>
      </c>
      <c r="F783" s="338">
        <v>0</v>
      </c>
      <c r="G783" s="338">
        <v>0</v>
      </c>
      <c r="H783" s="456">
        <f t="shared" si="119"/>
        <v>0</v>
      </c>
      <c r="I783" s="340">
        <f t="shared" si="120"/>
        <v>0</v>
      </c>
      <c r="J783" s="341">
        <f t="shared" si="121"/>
        <v>0</v>
      </c>
      <c r="K783" s="477">
        <f t="shared" si="127"/>
        <v>725</v>
      </c>
      <c r="L783" s="253"/>
      <c r="M783" s="254"/>
      <c r="N783" s="254"/>
      <c r="O783" s="255"/>
      <c r="P783" s="256" t="str">
        <f t="shared" ca="1" si="122"/>
        <v xml:space="preserve"> </v>
      </c>
      <c r="Q783" s="262" t="str">
        <f t="shared" si="123"/>
        <v xml:space="preserve"> </v>
      </c>
      <c r="R783" s="257"/>
      <c r="S783" s="258"/>
      <c r="T783" s="258"/>
      <c r="U783" s="259"/>
      <c r="V783" s="259"/>
      <c r="W783" s="403"/>
      <c r="X783" s="351"/>
      <c r="Y783" s="232"/>
      <c r="Z783" s="457">
        <v>0</v>
      </c>
      <c r="AA783" s="457">
        <v>0</v>
      </c>
      <c r="AB783" s="458">
        <f t="shared" si="124"/>
        <v>0</v>
      </c>
      <c r="AC783" s="457">
        <v>0</v>
      </c>
      <c r="AD783" s="457">
        <v>0</v>
      </c>
      <c r="AE783" s="457">
        <v>0</v>
      </c>
      <c r="AF783" s="457">
        <v>0</v>
      </c>
      <c r="AG783" s="457">
        <v>0</v>
      </c>
      <c r="AH783" s="457">
        <v>0</v>
      </c>
      <c r="AI783" s="457">
        <v>0</v>
      </c>
      <c r="AJ783" s="457">
        <v>0</v>
      </c>
      <c r="AK783" s="457">
        <v>0</v>
      </c>
      <c r="AL783" s="457">
        <v>0</v>
      </c>
      <c r="AM783" s="382">
        <f t="shared" si="126"/>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546"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547"/>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547"/>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548"/>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601">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602"/>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602"/>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602"/>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603"/>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601">
        <v>0</v>
      </c>
      <c r="E794" s="595">
        <f>H390</f>
        <v>0</v>
      </c>
      <c r="F794" s="601">
        <v>0</v>
      </c>
      <c r="G794" s="601">
        <v>0</v>
      </c>
      <c r="H794" s="574">
        <f>SUM(F794,G794)</f>
        <v>0</v>
      </c>
      <c r="I794" s="577">
        <f>+AM794</f>
        <v>0</v>
      </c>
      <c r="J794" s="580">
        <f t="shared" ref="J794:J809" si="128">+H794+I794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9">SUM(Z794:AL797)</f>
        <v>0</v>
      </c>
      <c r="AN794" s="304"/>
      <c r="AO794" s="485"/>
      <c r="AP794" s="416"/>
      <c r="AQ794" s="604" t="str">
        <f t="shared" ref="AQ794:AQ809" si="130">IFERROR(I794/J794*100,"0")</f>
        <v>0</v>
      </c>
      <c r="AR794" s="604">
        <f>IFERROR(1/(1-(AQ794/100)),"0")</f>
        <v>1</v>
      </c>
      <c r="AS794" s="604">
        <v>0</v>
      </c>
      <c r="AT794" s="607">
        <v>10</v>
      </c>
      <c r="AU794" s="334"/>
      <c r="AV794" s="334"/>
    </row>
    <row r="795" spans="1:49" ht="19.5" customHeight="1">
      <c r="A795" s="585"/>
      <c r="B795" s="588"/>
      <c r="C795" s="589"/>
      <c r="D795" s="602"/>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602"/>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602"/>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603"/>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601">
        <v>151</v>
      </c>
      <c r="E799" s="595">
        <f>H395</f>
        <v>0</v>
      </c>
      <c r="F799" s="601">
        <v>27</v>
      </c>
      <c r="G799" s="601">
        <v>3</v>
      </c>
      <c r="H799" s="574">
        <f t="shared" ref="H799:H809" si="131">SUM(F799,G799)</f>
        <v>30</v>
      </c>
      <c r="I799" s="577">
        <f>+AM799</f>
        <v>121</v>
      </c>
      <c r="J799" s="580">
        <f t="shared" si="128"/>
        <v>151</v>
      </c>
      <c r="K799" s="583">
        <f>+(D799+E799)-(J799)</f>
        <v>0</v>
      </c>
      <c r="L799" s="486"/>
      <c r="M799" s="487"/>
      <c r="N799" s="487"/>
      <c r="O799" s="488"/>
      <c r="P799" s="256" t="str">
        <f t="shared" ref="P799:P802" ca="1" si="132">IF(O799=0," ",IFERROR(IF(DATEDIF(TODAY(),O799,"M")&lt;=5,"ROJO",IF(DATEDIF(TODAY(),O799,"M")&gt;=12,"VERDE",IF(AND(DATEDIF(TODAY(),O799,"M")&gt;=6,DATEDIF(TODAY(),O799,"M")&lt;=11),"AMARILLO"))),Q799))</f>
        <v xml:space="preserve"> </v>
      </c>
      <c r="Q799" s="262" t="str">
        <f t="shared" ref="Q799:Q802" si="133">IF(O799=0," ",IF(O799&lt;=$L$6,"VENCIDO","NO VENCIDO"))</f>
        <v xml:space="preserve"> </v>
      </c>
      <c r="R799" s="257"/>
      <c r="S799" s="489"/>
      <c r="T799" s="489"/>
      <c r="U799" s="490"/>
      <c r="V799" s="490"/>
      <c r="W799" s="490"/>
      <c r="X799" s="351"/>
      <c r="Y799" s="232"/>
      <c r="Z799" s="570">
        <v>62</v>
      </c>
      <c r="AA799" s="570">
        <v>10</v>
      </c>
      <c r="AB799" s="570">
        <v>0</v>
      </c>
      <c r="AC799" s="570">
        <v>0</v>
      </c>
      <c r="AD799" s="570">
        <v>0</v>
      </c>
      <c r="AE799" s="570">
        <v>0</v>
      </c>
      <c r="AF799" s="570">
        <v>0</v>
      </c>
      <c r="AG799" s="570">
        <v>42</v>
      </c>
      <c r="AH799" s="570">
        <v>7</v>
      </c>
      <c r="AI799" s="570">
        <v>0</v>
      </c>
      <c r="AJ799" s="570">
        <v>0</v>
      </c>
      <c r="AK799" s="570">
        <v>0</v>
      </c>
      <c r="AL799" s="570">
        <v>0</v>
      </c>
      <c r="AM799" s="573">
        <f t="shared" ref="AM799" si="134">SUM(Z799:AL802)</f>
        <v>121</v>
      </c>
      <c r="AN799" s="304"/>
      <c r="AO799" s="485"/>
      <c r="AP799" s="416"/>
      <c r="AQ799" s="604">
        <f>IFERROR(I799/J799*100,"0")</f>
        <v>80.132450331125824</v>
      </c>
      <c r="AR799" s="604">
        <f>IFERROR(1/(1-(AQ799/100)),"0")</f>
        <v>5.0333333333333332</v>
      </c>
      <c r="AS799" s="604">
        <v>0</v>
      </c>
      <c r="AT799" s="607">
        <v>6</v>
      </c>
      <c r="AU799" s="334"/>
      <c r="AV799" s="334"/>
    </row>
    <row r="800" spans="1:49" ht="19.5" customHeight="1">
      <c r="A800" s="585"/>
      <c r="B800" s="588"/>
      <c r="C800" s="589"/>
      <c r="D800" s="602"/>
      <c r="E800" s="596"/>
      <c r="F800" s="602"/>
      <c r="G800" s="602"/>
      <c r="H800" s="575"/>
      <c r="I800" s="578"/>
      <c r="J800" s="581"/>
      <c r="K800" s="584"/>
      <c r="L800" s="486"/>
      <c r="M800" s="487"/>
      <c r="N800" s="487"/>
      <c r="O800" s="488"/>
      <c r="P800" s="256" t="str">
        <f t="shared" ca="1" si="132"/>
        <v xml:space="preserve"> </v>
      </c>
      <c r="Q800" s="262" t="str">
        <f t="shared" si="133"/>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602"/>
      <c r="E801" s="596"/>
      <c r="F801" s="602"/>
      <c r="G801" s="602"/>
      <c r="H801" s="575"/>
      <c r="I801" s="578"/>
      <c r="J801" s="581"/>
      <c r="K801" s="584"/>
      <c r="L801" s="486"/>
      <c r="M801" s="487"/>
      <c r="N801" s="487"/>
      <c r="O801" s="488"/>
      <c r="P801" s="256" t="str">
        <f t="shared" ca="1" si="132"/>
        <v xml:space="preserve"> </v>
      </c>
      <c r="Q801" s="262" t="str">
        <f t="shared" si="133"/>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602"/>
      <c r="E802" s="596"/>
      <c r="F802" s="602"/>
      <c r="G802" s="602"/>
      <c r="H802" s="575"/>
      <c r="I802" s="578"/>
      <c r="J802" s="581"/>
      <c r="K802" s="584"/>
      <c r="L802" s="486"/>
      <c r="M802" s="487"/>
      <c r="N802" s="487"/>
      <c r="O802" s="488"/>
      <c r="P802" s="256" t="str">
        <f t="shared" ca="1" si="132"/>
        <v xml:space="preserve"> </v>
      </c>
      <c r="Q802" s="262" t="str">
        <f t="shared" si="133"/>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603"/>
      <c r="E803" s="597"/>
      <c r="F803" s="603"/>
      <c r="G803" s="603"/>
      <c r="H803" s="576"/>
      <c r="I803" s="579"/>
      <c r="J803" s="582"/>
      <c r="K803" s="447" t="b">
        <f>K799=L803</f>
        <v>1</v>
      </c>
      <c r="L803" s="491">
        <f t="shared" ref="L803" si="135">SUM(L799:L802)</f>
        <v>0</v>
      </c>
      <c r="M803" s="264" t="s">
        <v>1348</v>
      </c>
      <c r="N803" s="265"/>
      <c r="O803" s="305"/>
      <c r="P803" s="305"/>
      <c r="Q803" s="305"/>
      <c r="R803" s="267">
        <f t="shared" ref="R803" si="136">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601">
        <v>18</v>
      </c>
      <c r="E804" s="595">
        <f>H400</f>
        <v>0</v>
      </c>
      <c r="F804" s="601">
        <v>7</v>
      </c>
      <c r="G804" s="601">
        <v>0</v>
      </c>
      <c r="H804" s="574">
        <f t="shared" si="131"/>
        <v>7</v>
      </c>
      <c r="I804" s="577">
        <f>+AM804</f>
        <v>11</v>
      </c>
      <c r="J804" s="580">
        <f t="shared" si="128"/>
        <v>18</v>
      </c>
      <c r="K804" s="583">
        <f>+(D804+E804)-(J804)</f>
        <v>0</v>
      </c>
      <c r="L804" s="486"/>
      <c r="M804" s="487"/>
      <c r="N804" s="487"/>
      <c r="O804" s="488"/>
      <c r="P804" s="256" t="str">
        <f t="shared" ref="P804:P807" ca="1" si="137">IF(O804=0," ",IFERROR(IF(DATEDIF(TODAY(),O804,"M")&lt;=5,"ROJO",IF(DATEDIF(TODAY(),O804,"M")&gt;=12,"VERDE",IF(AND(DATEDIF(TODAY(),O804,"M")&gt;=6,DATEDIF(TODAY(),O804,"M")&lt;=11),"AMARILLO"))),Q804))</f>
        <v xml:space="preserve"> </v>
      </c>
      <c r="Q804" s="262" t="str">
        <f t="shared" ref="Q804:Q807" si="138">IF(O804=0," ",IF(O804&lt;=$L$6,"VENCIDO","NO VENCIDO"))</f>
        <v xml:space="preserve"> </v>
      </c>
      <c r="R804" s="257"/>
      <c r="S804" s="489"/>
      <c r="T804" s="489"/>
      <c r="U804" s="490"/>
      <c r="V804" s="490"/>
      <c r="W804" s="490"/>
      <c r="X804" s="351"/>
      <c r="Y804" s="232"/>
      <c r="Z804" s="570">
        <v>5</v>
      </c>
      <c r="AA804" s="570">
        <v>0</v>
      </c>
      <c r="AB804" s="570">
        <v>0</v>
      </c>
      <c r="AC804" s="570">
        <v>0</v>
      </c>
      <c r="AD804" s="570">
        <v>0</v>
      </c>
      <c r="AE804" s="570">
        <v>0</v>
      </c>
      <c r="AF804" s="570">
        <v>0</v>
      </c>
      <c r="AG804" s="570">
        <v>0</v>
      </c>
      <c r="AH804" s="570">
        <v>6</v>
      </c>
      <c r="AI804" s="570">
        <v>0</v>
      </c>
      <c r="AJ804" s="570">
        <v>0</v>
      </c>
      <c r="AK804" s="570">
        <v>0</v>
      </c>
      <c r="AL804" s="570">
        <v>0</v>
      </c>
      <c r="AM804" s="573">
        <f t="shared" ref="AM804" si="139">SUM(Z804:AL807)</f>
        <v>11</v>
      </c>
      <c r="AN804" s="304"/>
      <c r="AO804" s="485"/>
      <c r="AP804" s="416"/>
      <c r="AQ804" s="604">
        <f t="shared" si="130"/>
        <v>61.111111111111114</v>
      </c>
      <c r="AR804" s="604">
        <f t="shared" ref="AR804:AR809" si="140">IFERROR(1/(1-(AQ804/100)),"0")</f>
        <v>2.5714285714285716</v>
      </c>
      <c r="AS804" s="604">
        <v>0</v>
      </c>
      <c r="AT804" s="607">
        <v>6</v>
      </c>
      <c r="AU804" s="334"/>
      <c r="AV804" s="334"/>
    </row>
    <row r="805" spans="1:48" ht="19.5" customHeight="1">
      <c r="A805" s="585"/>
      <c r="B805" s="588"/>
      <c r="C805" s="589"/>
      <c r="D805" s="602"/>
      <c r="E805" s="596"/>
      <c r="F805" s="602"/>
      <c r="G805" s="602"/>
      <c r="H805" s="575"/>
      <c r="I805" s="578"/>
      <c r="J805" s="581"/>
      <c r="K805" s="584"/>
      <c r="L805" s="486"/>
      <c r="M805" s="487"/>
      <c r="N805" s="487"/>
      <c r="O805" s="488"/>
      <c r="P805" s="256" t="str">
        <f t="shared" ca="1" si="137"/>
        <v xml:space="preserve"> </v>
      </c>
      <c r="Q805" s="262" t="str">
        <f t="shared" si="138"/>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602"/>
      <c r="E806" s="596"/>
      <c r="F806" s="602"/>
      <c r="G806" s="602"/>
      <c r="H806" s="575"/>
      <c r="I806" s="578"/>
      <c r="J806" s="581"/>
      <c r="K806" s="584"/>
      <c r="L806" s="486"/>
      <c r="M806" s="487"/>
      <c r="N806" s="487"/>
      <c r="O806" s="488"/>
      <c r="P806" s="256" t="str">
        <f t="shared" ca="1" si="137"/>
        <v xml:space="preserve"> </v>
      </c>
      <c r="Q806" s="262" t="str">
        <f t="shared" si="138"/>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602"/>
      <c r="E807" s="596"/>
      <c r="F807" s="602"/>
      <c r="G807" s="602"/>
      <c r="H807" s="575"/>
      <c r="I807" s="578"/>
      <c r="J807" s="581"/>
      <c r="K807" s="584"/>
      <c r="L807" s="486"/>
      <c r="M807" s="487"/>
      <c r="N807" s="487"/>
      <c r="O807" s="488"/>
      <c r="P807" s="256" t="str">
        <f t="shared" ca="1" si="137"/>
        <v xml:space="preserve"> </v>
      </c>
      <c r="Q807" s="262" t="str">
        <f t="shared" si="138"/>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603"/>
      <c r="E808" s="597"/>
      <c r="F808" s="603"/>
      <c r="G808" s="603"/>
      <c r="H808" s="576"/>
      <c r="I808" s="579"/>
      <c r="J808" s="582"/>
      <c r="K808" s="447" t="b">
        <f>K804=L808</f>
        <v>1</v>
      </c>
      <c r="L808" s="491">
        <f t="shared" ref="L808" si="141">SUM(L804:L807)</f>
        <v>0</v>
      </c>
      <c r="M808" s="264" t="s">
        <v>1348</v>
      </c>
      <c r="N808" s="265"/>
      <c r="O808" s="305"/>
      <c r="P808" s="305"/>
      <c r="Q808" s="305"/>
      <c r="R808" s="267">
        <f t="shared" ref="R808" si="142">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601">
        <v>0</v>
      </c>
      <c r="E809" s="595">
        <f>H405</f>
        <v>0</v>
      </c>
      <c r="F809" s="601">
        <v>0</v>
      </c>
      <c r="G809" s="601">
        <v>0</v>
      </c>
      <c r="H809" s="574">
        <f t="shared" si="131"/>
        <v>0</v>
      </c>
      <c r="I809" s="577">
        <f>+AM809</f>
        <v>0</v>
      </c>
      <c r="J809" s="580">
        <f t="shared" si="128"/>
        <v>0</v>
      </c>
      <c r="K809" s="583">
        <f>+(D809+E809)-(J809)</f>
        <v>0</v>
      </c>
      <c r="L809" s="486"/>
      <c r="M809" s="487"/>
      <c r="N809" s="487"/>
      <c r="O809" s="488"/>
      <c r="P809" s="256" t="str">
        <f t="shared" ref="P809:P812" ca="1" si="143">IF(O809=0," ",IFERROR(IF(DATEDIF(TODAY(),O809,"M")&lt;=5,"ROJO",IF(DATEDIF(TODAY(),O809,"M")&gt;=12,"VERDE",IF(AND(DATEDIF(TODAY(),O809,"M")&gt;=6,DATEDIF(TODAY(),O809,"M")&lt;=11),"AMARILLO"))),Q809))</f>
        <v xml:space="preserve"> </v>
      </c>
      <c r="Q809" s="262" t="str">
        <f t="shared" ref="Q809:Q812" si="144">IF(O809=0," ",IF(O809&lt;=$L$6,"VENCIDO","NO VENCIDO"))</f>
        <v xml:space="preserve"> </v>
      </c>
      <c r="R809" s="257"/>
      <c r="S809" s="489"/>
      <c r="T809" s="489"/>
      <c r="U809" s="490"/>
      <c r="V809" s="490"/>
      <c r="W809" s="490"/>
      <c r="X809" s="351"/>
      <c r="Y809" s="232"/>
      <c r="Z809" s="570">
        <v>0</v>
      </c>
      <c r="AA809" s="570">
        <v>0</v>
      </c>
      <c r="AB809" s="570">
        <v>0</v>
      </c>
      <c r="AC809" s="570">
        <v>0</v>
      </c>
      <c r="AD809" s="570">
        <v>0</v>
      </c>
      <c r="AE809" s="570">
        <v>0</v>
      </c>
      <c r="AF809" s="570">
        <v>0</v>
      </c>
      <c r="AG809" s="570">
        <v>0</v>
      </c>
      <c r="AH809" s="570">
        <v>0</v>
      </c>
      <c r="AI809" s="570">
        <v>0</v>
      </c>
      <c r="AJ809" s="570">
        <v>0</v>
      </c>
      <c r="AK809" s="570">
        <v>0</v>
      </c>
      <c r="AL809" s="570">
        <v>0</v>
      </c>
      <c r="AM809" s="573">
        <f t="shared" ref="AM809" si="145">SUM(Z809:AL812)</f>
        <v>0</v>
      </c>
      <c r="AN809" s="304"/>
      <c r="AO809" s="485"/>
      <c r="AP809" s="416"/>
      <c r="AQ809" s="604" t="str">
        <f t="shared" si="130"/>
        <v>0</v>
      </c>
      <c r="AR809" s="604">
        <f t="shared" si="140"/>
        <v>1</v>
      </c>
      <c r="AS809" s="604">
        <v>0</v>
      </c>
      <c r="AT809" s="607"/>
      <c r="AU809" s="334"/>
      <c r="AV809" s="334"/>
    </row>
    <row r="810" spans="1:48" ht="19.5" customHeight="1">
      <c r="A810" s="585"/>
      <c r="B810" s="588"/>
      <c r="C810" s="589"/>
      <c r="D810" s="602"/>
      <c r="E810" s="596"/>
      <c r="F810" s="602"/>
      <c r="G810" s="602"/>
      <c r="H810" s="575"/>
      <c r="I810" s="578"/>
      <c r="J810" s="581"/>
      <c r="K810" s="584"/>
      <c r="L810" s="486"/>
      <c r="M810" s="487"/>
      <c r="N810" s="487"/>
      <c r="O810" s="488"/>
      <c r="P810" s="256" t="str">
        <f t="shared" ca="1" si="143"/>
        <v xml:space="preserve"> </v>
      </c>
      <c r="Q810" s="262" t="str">
        <f t="shared" si="144"/>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602"/>
      <c r="E811" s="596"/>
      <c r="F811" s="602"/>
      <c r="G811" s="602"/>
      <c r="H811" s="575"/>
      <c r="I811" s="578"/>
      <c r="J811" s="581"/>
      <c r="K811" s="584"/>
      <c r="L811" s="486"/>
      <c r="M811" s="487"/>
      <c r="N811" s="487"/>
      <c r="O811" s="488"/>
      <c r="P811" s="256" t="str">
        <f t="shared" ca="1" si="143"/>
        <v xml:space="preserve"> </v>
      </c>
      <c r="Q811" s="262" t="str">
        <f t="shared" si="144"/>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602"/>
      <c r="E812" s="596"/>
      <c r="F812" s="602"/>
      <c r="G812" s="602"/>
      <c r="H812" s="575"/>
      <c r="I812" s="578"/>
      <c r="J812" s="581"/>
      <c r="K812" s="584"/>
      <c r="L812" s="486"/>
      <c r="M812" s="487"/>
      <c r="N812" s="487"/>
      <c r="O812" s="488"/>
      <c r="P812" s="256" t="str">
        <f t="shared" ca="1" si="143"/>
        <v xml:space="preserve"> </v>
      </c>
      <c r="Q812" s="262" t="str">
        <f t="shared" si="144"/>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603"/>
      <c r="E813" s="597"/>
      <c r="F813" s="603"/>
      <c r="G813" s="603"/>
      <c r="H813" s="576"/>
      <c r="I813" s="579"/>
      <c r="J813" s="582"/>
      <c r="K813" s="447" t="b">
        <f>K809=L813</f>
        <v>1</v>
      </c>
      <c r="L813" s="491">
        <f t="shared" ref="L813" si="146">SUM(L809:L812)</f>
        <v>0</v>
      </c>
      <c r="M813" s="264" t="s">
        <v>1348</v>
      </c>
      <c r="N813" s="265"/>
      <c r="O813" s="305"/>
      <c r="P813" s="305"/>
      <c r="Q813" s="305"/>
      <c r="R813" s="267">
        <f t="shared" ref="R813" si="147">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961" t="s">
        <v>1349</v>
      </c>
      <c r="B817" s="956" t="s">
        <v>43</v>
      </c>
      <c r="C817" s="956"/>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961"/>
      <c r="B818" s="956"/>
      <c r="C818" s="956"/>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961"/>
      <c r="B819" s="956"/>
      <c r="C819" s="956"/>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961"/>
      <c r="B820" s="956"/>
      <c r="C820" s="956"/>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11820</v>
      </c>
      <c r="E821" s="373">
        <f>G13</f>
        <v>0</v>
      </c>
      <c r="F821" s="373">
        <f>+F417</f>
        <v>611</v>
      </c>
      <c r="G821" s="373">
        <f>+G417</f>
        <v>37</v>
      </c>
      <c r="H821" s="374">
        <f>SUM(F821:G821)</f>
        <v>648</v>
      </c>
      <c r="I821" s="375">
        <f>+AM821</f>
        <v>1323</v>
      </c>
      <c r="J821" s="376">
        <f>SUM(H821:I821)</f>
        <v>1971</v>
      </c>
      <c r="K821" s="373">
        <f>+I13</f>
        <v>0</v>
      </c>
      <c r="L821" s="377">
        <f>(M821+N821)</f>
        <v>9849</v>
      </c>
      <c r="M821" s="378">
        <f>+K13</f>
        <v>7870</v>
      </c>
      <c r="N821" s="379">
        <f>+K417</f>
        <v>1979</v>
      </c>
      <c r="O821" s="424">
        <f t="shared" ref="O821:O822" si="148">IFERROR(L821/J821,"0")</f>
        <v>4.9969558599695585</v>
      </c>
      <c r="P821" s="380">
        <f>+R422+R18</f>
        <v>0</v>
      </c>
      <c r="Q821" s="258"/>
      <c r="R821" s="258"/>
      <c r="S821" s="259"/>
      <c r="T821" s="259"/>
      <c r="U821" s="516"/>
      <c r="V821" s="353"/>
      <c r="Y821" s="232"/>
      <c r="Z821" s="381">
        <f>+Z417+Z13</f>
        <v>957</v>
      </c>
      <c r="AA821" s="381">
        <f>+AA417+AA13</f>
        <v>366</v>
      </c>
      <c r="AB821" s="415">
        <f>Z821+AA821</f>
        <v>1323</v>
      </c>
      <c r="AC821" s="381">
        <f t="shared" ref="AC821:AL821" si="149">+AC417+AC13</f>
        <v>0</v>
      </c>
      <c r="AD821" s="381">
        <f t="shared" si="149"/>
        <v>0</v>
      </c>
      <c r="AE821" s="381">
        <f t="shared" si="149"/>
        <v>0</v>
      </c>
      <c r="AF821" s="381">
        <f t="shared" si="149"/>
        <v>0</v>
      </c>
      <c r="AG821" s="381">
        <f t="shared" si="149"/>
        <v>0</v>
      </c>
      <c r="AH821" s="381">
        <f t="shared" si="149"/>
        <v>0</v>
      </c>
      <c r="AI821" s="381">
        <f t="shared" si="149"/>
        <v>0</v>
      </c>
      <c r="AJ821" s="381">
        <f t="shared" si="149"/>
        <v>0</v>
      </c>
      <c r="AK821" s="381">
        <f t="shared" si="149"/>
        <v>0</v>
      </c>
      <c r="AL821" s="381">
        <f t="shared" si="149"/>
        <v>0</v>
      </c>
      <c r="AM821" s="382">
        <f t="shared" ref="AM821:AM833" si="150">SUM(AB821:AL821)</f>
        <v>1323</v>
      </c>
      <c r="AN821" s="383"/>
      <c r="AO821" s="384"/>
      <c r="AQ821" s="342">
        <f t="shared" ref="AQ821:AQ856" si="151">IFERROR(I821/J821*100,"0")</f>
        <v>67.123287671232873</v>
      </c>
      <c r="AR821" s="343">
        <f>IFERROR(1/(1-(AQ821/100)),"0")</f>
        <v>3.041666666666667</v>
      </c>
      <c r="AS821" s="344">
        <v>65</v>
      </c>
      <c r="AT821" s="345">
        <v>10</v>
      </c>
    </row>
    <row r="822" spans="1:46" ht="46.5" customHeight="1">
      <c r="A822" s="293">
        <f>A821+1</f>
        <v>2</v>
      </c>
      <c r="B822" s="527" t="s">
        <v>1489</v>
      </c>
      <c r="C822" s="528"/>
      <c r="D822" s="372">
        <f>+D423+D19</f>
        <v>3466</v>
      </c>
      <c r="E822" s="373">
        <f>G19</f>
        <v>0</v>
      </c>
      <c r="F822" s="373">
        <f>+F423</f>
        <v>594</v>
      </c>
      <c r="G822" s="373">
        <f>+G423</f>
        <v>38</v>
      </c>
      <c r="H822" s="374">
        <f t="shared" ref="H822:H856" si="152">SUM(F822:G822)</f>
        <v>632</v>
      </c>
      <c r="I822" s="375">
        <f>+AM822</f>
        <v>0</v>
      </c>
      <c r="J822" s="376">
        <f t="shared" ref="J822:J833" si="153">SUM(H822:I822)</f>
        <v>632</v>
      </c>
      <c r="K822" s="373">
        <f>+I19</f>
        <v>0</v>
      </c>
      <c r="L822" s="377">
        <f t="shared" ref="L822:L855" si="154">(M822+N822)</f>
        <v>2834</v>
      </c>
      <c r="M822" s="378">
        <f>+K19</f>
        <v>1841</v>
      </c>
      <c r="N822" s="379">
        <f>+K423</f>
        <v>993</v>
      </c>
      <c r="O822" s="424">
        <f t="shared" si="148"/>
        <v>4.4841772151898738</v>
      </c>
      <c r="P822" s="380">
        <f>+R428+R24</f>
        <v>0</v>
      </c>
      <c r="Q822" s="258"/>
      <c r="R822" s="258"/>
      <c r="S822" s="259"/>
      <c r="T822" s="259"/>
      <c r="U822" s="516"/>
      <c r="V822" s="353"/>
      <c r="Y822" s="232"/>
      <c r="Z822" s="381">
        <f>+Z423+Z19</f>
        <v>0</v>
      </c>
      <c r="AA822" s="381">
        <f>+AA423+AA19</f>
        <v>0</v>
      </c>
      <c r="AB822" s="415">
        <f t="shared" ref="AB822:AB856" si="155">Z822+AA822</f>
        <v>0</v>
      </c>
      <c r="AC822" s="381">
        <f t="shared" ref="AC822:AL822" si="156">+AC423+AC19</f>
        <v>0</v>
      </c>
      <c r="AD822" s="381">
        <f t="shared" si="156"/>
        <v>0</v>
      </c>
      <c r="AE822" s="381">
        <f t="shared" si="156"/>
        <v>0</v>
      </c>
      <c r="AF822" s="381">
        <f t="shared" si="156"/>
        <v>0</v>
      </c>
      <c r="AG822" s="381">
        <f t="shared" si="156"/>
        <v>0</v>
      </c>
      <c r="AH822" s="381">
        <f t="shared" si="156"/>
        <v>0</v>
      </c>
      <c r="AI822" s="381">
        <f t="shared" si="156"/>
        <v>0</v>
      </c>
      <c r="AJ822" s="381">
        <f t="shared" si="156"/>
        <v>0</v>
      </c>
      <c r="AK822" s="381">
        <f t="shared" si="156"/>
        <v>0</v>
      </c>
      <c r="AL822" s="381">
        <f t="shared" si="156"/>
        <v>0</v>
      </c>
      <c r="AM822" s="382">
        <f t="shared" si="150"/>
        <v>0</v>
      </c>
      <c r="AN822" s="383"/>
      <c r="AO822" s="384"/>
      <c r="AQ822" s="342">
        <f t="shared" si="151"/>
        <v>0</v>
      </c>
      <c r="AR822" s="343">
        <f t="shared" ref="AR822:AR856" si="157">IFERROR(1/(1-(AQ822/100)),"0")</f>
        <v>1</v>
      </c>
      <c r="AS822" s="344">
        <v>0</v>
      </c>
      <c r="AT822" s="345">
        <v>0</v>
      </c>
    </row>
    <row r="823" spans="1:46" ht="46.5" customHeight="1">
      <c r="A823" s="293">
        <f t="shared" ref="A823:A856" si="158">A822+1</f>
        <v>3</v>
      </c>
      <c r="B823" s="527" t="s">
        <v>1490</v>
      </c>
      <c r="C823" s="528"/>
      <c r="D823" s="372">
        <f>+D429+D25</f>
        <v>550</v>
      </c>
      <c r="E823" s="373">
        <f>G25</f>
        <v>0</v>
      </c>
      <c r="F823" s="373">
        <f>+F429</f>
        <v>73</v>
      </c>
      <c r="G823" s="373">
        <f>+G429</f>
        <v>0</v>
      </c>
      <c r="H823" s="374">
        <f t="shared" si="152"/>
        <v>73</v>
      </c>
      <c r="I823" s="375">
        <f>+AM823</f>
        <v>0</v>
      </c>
      <c r="J823" s="376">
        <f t="shared" si="153"/>
        <v>73</v>
      </c>
      <c r="K823" s="373">
        <f>+I25</f>
        <v>0</v>
      </c>
      <c r="L823" s="377">
        <f t="shared" si="154"/>
        <v>477</v>
      </c>
      <c r="M823" s="378">
        <f>+K25</f>
        <v>0</v>
      </c>
      <c r="N823" s="379">
        <f>+K429</f>
        <v>477</v>
      </c>
      <c r="O823" s="424">
        <f>IFERROR(L823/J823,"0")</f>
        <v>6.5342465753424657</v>
      </c>
      <c r="P823" s="380">
        <f>+R434+R30</f>
        <v>0</v>
      </c>
      <c r="Q823" s="258"/>
      <c r="R823" s="258"/>
      <c r="S823" s="259"/>
      <c r="T823" s="259"/>
      <c r="U823" s="516"/>
      <c r="V823" s="353"/>
      <c r="Y823" s="232"/>
      <c r="Z823" s="381">
        <f>+Z429+Z25</f>
        <v>0</v>
      </c>
      <c r="AA823" s="381">
        <f>+AA429+AA25</f>
        <v>0</v>
      </c>
      <c r="AB823" s="415">
        <f t="shared" si="155"/>
        <v>0</v>
      </c>
      <c r="AC823" s="381">
        <f t="shared" ref="AC823:AL823" si="159">+AC429+AC25</f>
        <v>0</v>
      </c>
      <c r="AD823" s="381">
        <f t="shared" si="159"/>
        <v>0</v>
      </c>
      <c r="AE823" s="381">
        <f t="shared" si="159"/>
        <v>0</v>
      </c>
      <c r="AF823" s="381">
        <f t="shared" si="159"/>
        <v>0</v>
      </c>
      <c r="AG823" s="381">
        <f t="shared" si="159"/>
        <v>0</v>
      </c>
      <c r="AH823" s="381">
        <f t="shared" si="159"/>
        <v>0</v>
      </c>
      <c r="AI823" s="381">
        <f t="shared" si="159"/>
        <v>0</v>
      </c>
      <c r="AJ823" s="381">
        <f t="shared" si="159"/>
        <v>0</v>
      </c>
      <c r="AK823" s="381">
        <f t="shared" si="159"/>
        <v>0</v>
      </c>
      <c r="AL823" s="381">
        <f t="shared" si="159"/>
        <v>0</v>
      </c>
      <c r="AM823" s="382">
        <f t="shared" si="150"/>
        <v>0</v>
      </c>
      <c r="AN823" s="383"/>
      <c r="AO823" s="384"/>
      <c r="AQ823" s="342">
        <f t="shared" si="151"/>
        <v>0</v>
      </c>
      <c r="AR823" s="343">
        <f t="shared" si="157"/>
        <v>1</v>
      </c>
      <c r="AS823" s="344">
        <v>0</v>
      </c>
      <c r="AT823" s="345">
        <v>0</v>
      </c>
    </row>
    <row r="824" spans="1:46" ht="46.5" customHeight="1">
      <c r="A824" s="293">
        <f t="shared" si="158"/>
        <v>4</v>
      </c>
      <c r="B824" s="527" t="s">
        <v>1491</v>
      </c>
      <c r="C824" s="528"/>
      <c r="D824" s="372">
        <f>+D435+D31</f>
        <v>20537</v>
      </c>
      <c r="E824" s="373">
        <f>G31</f>
        <v>0</v>
      </c>
      <c r="F824" s="373">
        <f>+F435</f>
        <v>3552</v>
      </c>
      <c r="G824" s="373">
        <f>+G435</f>
        <v>30</v>
      </c>
      <c r="H824" s="374">
        <f t="shared" si="152"/>
        <v>3582</v>
      </c>
      <c r="I824" s="375">
        <f t="shared" ref="I824:I856" si="160">+AM824</f>
        <v>45</v>
      </c>
      <c r="J824" s="376">
        <f t="shared" si="153"/>
        <v>3627</v>
      </c>
      <c r="K824" s="373">
        <f>+I31</f>
        <v>0</v>
      </c>
      <c r="L824" s="377">
        <f t="shared" si="154"/>
        <v>16910</v>
      </c>
      <c r="M824" s="378">
        <f>+K31</f>
        <v>13095</v>
      </c>
      <c r="N824" s="379">
        <f>+K435</f>
        <v>3815</v>
      </c>
      <c r="O824" s="424">
        <f t="shared" ref="O824:O887" si="161">IFERROR(L824/J824,"0")</f>
        <v>4.662255307416598</v>
      </c>
      <c r="P824" s="380">
        <f>+R440+R36</f>
        <v>0</v>
      </c>
      <c r="Q824" s="258"/>
      <c r="R824" s="258"/>
      <c r="S824" s="259"/>
      <c r="T824" s="259"/>
      <c r="U824" s="516"/>
      <c r="V824" s="353"/>
      <c r="Y824" s="232"/>
      <c r="Z824" s="381">
        <f>+Z435+Z31</f>
        <v>13</v>
      </c>
      <c r="AA824" s="381">
        <f>+AA435+AA31</f>
        <v>32</v>
      </c>
      <c r="AB824" s="415">
        <f t="shared" si="155"/>
        <v>45</v>
      </c>
      <c r="AC824" s="381">
        <f t="shared" ref="AC824:AL824" si="162">+AC435+AC31</f>
        <v>0</v>
      </c>
      <c r="AD824" s="381">
        <f t="shared" si="162"/>
        <v>0</v>
      </c>
      <c r="AE824" s="381">
        <f t="shared" si="162"/>
        <v>0</v>
      </c>
      <c r="AF824" s="381">
        <f t="shared" si="162"/>
        <v>0</v>
      </c>
      <c r="AG824" s="381">
        <f t="shared" si="162"/>
        <v>0</v>
      </c>
      <c r="AH824" s="381">
        <f t="shared" si="162"/>
        <v>0</v>
      </c>
      <c r="AI824" s="381">
        <f t="shared" si="162"/>
        <v>0</v>
      </c>
      <c r="AJ824" s="381">
        <f t="shared" si="162"/>
        <v>0</v>
      </c>
      <c r="AK824" s="381">
        <f t="shared" si="162"/>
        <v>0</v>
      </c>
      <c r="AL824" s="381">
        <f t="shared" si="162"/>
        <v>0</v>
      </c>
      <c r="AM824" s="382">
        <f t="shared" si="150"/>
        <v>45</v>
      </c>
      <c r="AN824" s="383"/>
      <c r="AO824" s="384"/>
      <c r="AQ824" s="342">
        <f t="shared" si="151"/>
        <v>1.240694789081886</v>
      </c>
      <c r="AR824" s="343">
        <f t="shared" si="157"/>
        <v>1.0125628140703518</v>
      </c>
      <c r="AS824" s="344">
        <v>15</v>
      </c>
      <c r="AT824" s="345">
        <v>5</v>
      </c>
    </row>
    <row r="825" spans="1:46" ht="75.75" customHeight="1">
      <c r="A825" s="293">
        <f t="shared" si="158"/>
        <v>5</v>
      </c>
      <c r="B825" s="527" t="s">
        <v>1517</v>
      </c>
      <c r="C825" s="528"/>
      <c r="D825" s="372">
        <f>+D441+D37</f>
        <v>12462</v>
      </c>
      <c r="E825" s="373">
        <f>G37</f>
        <v>0</v>
      </c>
      <c r="F825" s="373">
        <f>+F441</f>
        <v>2543</v>
      </c>
      <c r="G825" s="373">
        <f>+G441</f>
        <v>14</v>
      </c>
      <c r="H825" s="374">
        <f t="shared" si="152"/>
        <v>2557</v>
      </c>
      <c r="I825" s="375">
        <f t="shared" si="160"/>
        <v>0</v>
      </c>
      <c r="J825" s="376">
        <f t="shared" si="153"/>
        <v>2557</v>
      </c>
      <c r="K825" s="373">
        <f>+I37</f>
        <v>0</v>
      </c>
      <c r="L825" s="377">
        <f t="shared" si="154"/>
        <v>9905</v>
      </c>
      <c r="M825" s="378">
        <f>+K37</f>
        <v>7500</v>
      </c>
      <c r="N825" s="379">
        <f>+K441</f>
        <v>2405</v>
      </c>
      <c r="O825" s="424">
        <f t="shared" si="161"/>
        <v>3.873680093859992</v>
      </c>
      <c r="P825" s="380">
        <f>+R446+R42</f>
        <v>0</v>
      </c>
      <c r="Q825" s="258"/>
      <c r="R825" s="258"/>
      <c r="S825" s="259"/>
      <c r="T825" s="259"/>
      <c r="U825" s="516"/>
      <c r="V825" s="353"/>
      <c r="Y825" s="232"/>
      <c r="Z825" s="381">
        <f>+Z441+Z37</f>
        <v>0</v>
      </c>
      <c r="AA825" s="381">
        <f>+AA441+AA37</f>
        <v>0</v>
      </c>
      <c r="AB825" s="415">
        <f t="shared" si="155"/>
        <v>0</v>
      </c>
      <c r="AC825" s="381">
        <f t="shared" ref="AC825:AL825" si="163">+AC441+AC37</f>
        <v>0</v>
      </c>
      <c r="AD825" s="381">
        <f t="shared" si="163"/>
        <v>0</v>
      </c>
      <c r="AE825" s="381">
        <f t="shared" si="163"/>
        <v>0</v>
      </c>
      <c r="AF825" s="381">
        <f t="shared" si="163"/>
        <v>0</v>
      </c>
      <c r="AG825" s="381">
        <f t="shared" si="163"/>
        <v>0</v>
      </c>
      <c r="AH825" s="381">
        <f t="shared" si="163"/>
        <v>0</v>
      </c>
      <c r="AI825" s="381">
        <f t="shared" si="163"/>
        <v>0</v>
      </c>
      <c r="AJ825" s="381">
        <f t="shared" si="163"/>
        <v>0</v>
      </c>
      <c r="AK825" s="381">
        <f t="shared" si="163"/>
        <v>0</v>
      </c>
      <c r="AL825" s="381">
        <f t="shared" si="163"/>
        <v>0</v>
      </c>
      <c r="AM825" s="382">
        <f t="shared" si="150"/>
        <v>0</v>
      </c>
      <c r="AN825" s="383"/>
      <c r="AO825" s="384"/>
      <c r="AQ825" s="342">
        <f t="shared" si="151"/>
        <v>0</v>
      </c>
      <c r="AR825" s="343">
        <f t="shared" si="157"/>
        <v>1</v>
      </c>
      <c r="AS825" s="344">
        <v>0</v>
      </c>
      <c r="AT825" s="345">
        <v>0</v>
      </c>
    </row>
    <row r="826" spans="1:46" ht="75.75" customHeight="1">
      <c r="A826" s="293">
        <f t="shared" si="158"/>
        <v>6</v>
      </c>
      <c r="B826" s="527" t="s">
        <v>1518</v>
      </c>
      <c r="C826" s="528"/>
      <c r="D826" s="372">
        <f>+D447+D43</f>
        <v>153</v>
      </c>
      <c r="E826" s="373">
        <f>G43</f>
        <v>0</v>
      </c>
      <c r="F826" s="373">
        <f>+F447</f>
        <v>26</v>
      </c>
      <c r="G826" s="373">
        <f>+G447</f>
        <v>0</v>
      </c>
      <c r="H826" s="374">
        <f t="shared" si="152"/>
        <v>26</v>
      </c>
      <c r="I826" s="375">
        <f t="shared" si="160"/>
        <v>0</v>
      </c>
      <c r="J826" s="376">
        <f t="shared" si="153"/>
        <v>26</v>
      </c>
      <c r="K826" s="373">
        <f>+I43</f>
        <v>0</v>
      </c>
      <c r="L826" s="377">
        <f t="shared" si="154"/>
        <v>127</v>
      </c>
      <c r="M826" s="378">
        <f>+K43</f>
        <v>0</v>
      </c>
      <c r="N826" s="379">
        <f>+K447</f>
        <v>127</v>
      </c>
      <c r="O826" s="424">
        <f t="shared" si="161"/>
        <v>4.884615384615385</v>
      </c>
      <c r="P826" s="380">
        <f>+R452+R48</f>
        <v>0</v>
      </c>
      <c r="Q826" s="258"/>
      <c r="R826" s="258"/>
      <c r="S826" s="259"/>
      <c r="T826" s="259"/>
      <c r="U826" s="516"/>
      <c r="V826" s="353"/>
      <c r="Y826" s="232"/>
      <c r="Z826" s="381">
        <f>+Z447+Z43</f>
        <v>0</v>
      </c>
      <c r="AA826" s="381">
        <f>+AA447+AA43</f>
        <v>0</v>
      </c>
      <c r="AB826" s="415">
        <f t="shared" si="155"/>
        <v>0</v>
      </c>
      <c r="AC826" s="381">
        <f t="shared" ref="AC826:AL826" si="164">+AC447+AC43</f>
        <v>0</v>
      </c>
      <c r="AD826" s="381">
        <f t="shared" si="164"/>
        <v>0</v>
      </c>
      <c r="AE826" s="381">
        <f t="shared" si="164"/>
        <v>0</v>
      </c>
      <c r="AF826" s="381">
        <f t="shared" si="164"/>
        <v>0</v>
      </c>
      <c r="AG826" s="381">
        <f t="shared" si="164"/>
        <v>0</v>
      </c>
      <c r="AH826" s="381">
        <f t="shared" si="164"/>
        <v>0</v>
      </c>
      <c r="AI826" s="381">
        <f t="shared" si="164"/>
        <v>0</v>
      </c>
      <c r="AJ826" s="381">
        <f t="shared" si="164"/>
        <v>0</v>
      </c>
      <c r="AK826" s="381">
        <f t="shared" si="164"/>
        <v>0</v>
      </c>
      <c r="AL826" s="381">
        <f t="shared" si="164"/>
        <v>0</v>
      </c>
      <c r="AM826" s="382">
        <f t="shared" si="150"/>
        <v>0</v>
      </c>
      <c r="AN826" s="383"/>
      <c r="AO826" s="384"/>
      <c r="AQ826" s="342">
        <f t="shared" si="151"/>
        <v>0</v>
      </c>
      <c r="AR826" s="343">
        <f t="shared" si="157"/>
        <v>1</v>
      </c>
      <c r="AS826" s="344">
        <v>0</v>
      </c>
      <c r="AT826" s="345">
        <v>0</v>
      </c>
    </row>
    <row r="827" spans="1:46" ht="75.75" customHeight="1">
      <c r="A827" s="293">
        <f t="shared" si="158"/>
        <v>7</v>
      </c>
      <c r="B827" s="527" t="s">
        <v>1519</v>
      </c>
      <c r="C827" s="528"/>
      <c r="D827" s="372">
        <f>+D453+D49</f>
        <v>0</v>
      </c>
      <c r="E827" s="373">
        <f>G49</f>
        <v>0</v>
      </c>
      <c r="F827" s="373">
        <f>+F453</f>
        <v>0</v>
      </c>
      <c r="G827" s="373">
        <f>+G453</f>
        <v>0</v>
      </c>
      <c r="H827" s="374">
        <f t="shared" si="152"/>
        <v>0</v>
      </c>
      <c r="I827" s="375">
        <f t="shared" si="160"/>
        <v>0</v>
      </c>
      <c r="J827" s="376">
        <f t="shared" si="153"/>
        <v>0</v>
      </c>
      <c r="K827" s="373">
        <f>+I49</f>
        <v>0</v>
      </c>
      <c r="L827" s="377">
        <f t="shared" si="154"/>
        <v>0</v>
      </c>
      <c r="M827" s="378">
        <f>+K49</f>
        <v>0</v>
      </c>
      <c r="N827" s="379">
        <f>+K453</f>
        <v>0</v>
      </c>
      <c r="O827" s="424" t="str">
        <f t="shared" si="161"/>
        <v>0</v>
      </c>
      <c r="P827" s="380">
        <f>+R458+R54</f>
        <v>0</v>
      </c>
      <c r="Q827" s="258"/>
      <c r="R827" s="258"/>
      <c r="S827" s="259"/>
      <c r="T827" s="259"/>
      <c r="U827" s="516"/>
      <c r="V827" s="353"/>
      <c r="Y827" s="232"/>
      <c r="Z827" s="381">
        <f>+Z453+Z49</f>
        <v>0</v>
      </c>
      <c r="AA827" s="381">
        <f>+AA453+AA49</f>
        <v>0</v>
      </c>
      <c r="AB827" s="415">
        <f>Z827+AA827</f>
        <v>0</v>
      </c>
      <c r="AC827" s="381">
        <f t="shared" ref="AC827:AL827" si="165">+AC453+AC49</f>
        <v>0</v>
      </c>
      <c r="AD827" s="381">
        <f t="shared" si="165"/>
        <v>0</v>
      </c>
      <c r="AE827" s="381">
        <f t="shared" si="165"/>
        <v>0</v>
      </c>
      <c r="AF827" s="381">
        <f t="shared" si="165"/>
        <v>0</v>
      </c>
      <c r="AG827" s="381">
        <f t="shared" si="165"/>
        <v>0</v>
      </c>
      <c r="AH827" s="381">
        <f t="shared" si="165"/>
        <v>0</v>
      </c>
      <c r="AI827" s="381">
        <f t="shared" si="165"/>
        <v>0</v>
      </c>
      <c r="AJ827" s="381">
        <f t="shared" si="165"/>
        <v>0</v>
      </c>
      <c r="AK827" s="381">
        <f t="shared" si="165"/>
        <v>0</v>
      </c>
      <c r="AL827" s="381">
        <f t="shared" si="165"/>
        <v>0</v>
      </c>
      <c r="AM827" s="382">
        <f t="shared" si="150"/>
        <v>0</v>
      </c>
      <c r="AN827" s="383"/>
      <c r="AO827" s="384"/>
      <c r="AQ827" s="342" t="str">
        <f t="shared" si="151"/>
        <v>0</v>
      </c>
      <c r="AR827" s="343">
        <f>IFERROR(1/(1-(AQ827/100)),"0")</f>
        <v>1</v>
      </c>
      <c r="AS827" s="344">
        <v>0</v>
      </c>
      <c r="AT827" s="345">
        <v>0</v>
      </c>
    </row>
    <row r="828" spans="1:46" ht="46.5" customHeight="1">
      <c r="A828" s="293">
        <f t="shared" si="158"/>
        <v>8</v>
      </c>
      <c r="B828" s="527" t="s">
        <v>1492</v>
      </c>
      <c r="C828" s="528"/>
      <c r="D828" s="372">
        <f>+D459+D55</f>
        <v>5396</v>
      </c>
      <c r="E828" s="373">
        <f>G55</f>
        <v>0</v>
      </c>
      <c r="F828" s="373">
        <f>+F459</f>
        <v>988</v>
      </c>
      <c r="G828" s="373">
        <f>+G459</f>
        <v>15</v>
      </c>
      <c r="H828" s="374">
        <f t="shared" si="152"/>
        <v>1003</v>
      </c>
      <c r="I828" s="375">
        <f t="shared" si="160"/>
        <v>192</v>
      </c>
      <c r="J828" s="376">
        <f t="shared" si="153"/>
        <v>1195</v>
      </c>
      <c r="K828" s="373">
        <f>+I55</f>
        <v>0</v>
      </c>
      <c r="L828" s="377">
        <f t="shared" si="154"/>
        <v>4201</v>
      </c>
      <c r="M828" s="378">
        <f>+K55</f>
        <v>2070</v>
      </c>
      <c r="N828" s="379">
        <f>+K459</f>
        <v>2131</v>
      </c>
      <c r="O828" s="424">
        <f t="shared" si="161"/>
        <v>3.5154811715481173</v>
      </c>
      <c r="P828" s="380">
        <f>+R464+R60</f>
        <v>0</v>
      </c>
      <c r="Q828" s="258"/>
      <c r="R828" s="258"/>
      <c r="S828" s="259"/>
      <c r="T828" s="259"/>
      <c r="U828" s="516"/>
      <c r="V828" s="353"/>
      <c r="Y828" s="232"/>
      <c r="Z828" s="381">
        <f>+Z459+Z55</f>
        <v>76</v>
      </c>
      <c r="AA828" s="381">
        <f>+AA459+AA55</f>
        <v>116</v>
      </c>
      <c r="AB828" s="415">
        <f t="shared" si="155"/>
        <v>192</v>
      </c>
      <c r="AC828" s="381">
        <f t="shared" ref="AC828:AL828" si="166">+AC459+AC55</f>
        <v>0</v>
      </c>
      <c r="AD828" s="381">
        <f t="shared" si="166"/>
        <v>0</v>
      </c>
      <c r="AE828" s="381">
        <f t="shared" si="166"/>
        <v>0</v>
      </c>
      <c r="AF828" s="381">
        <f t="shared" si="166"/>
        <v>0</v>
      </c>
      <c r="AG828" s="381">
        <f t="shared" si="166"/>
        <v>0</v>
      </c>
      <c r="AH828" s="381">
        <f t="shared" si="166"/>
        <v>0</v>
      </c>
      <c r="AI828" s="381">
        <f t="shared" si="166"/>
        <v>0</v>
      </c>
      <c r="AJ828" s="381">
        <f t="shared" si="166"/>
        <v>0</v>
      </c>
      <c r="AK828" s="381">
        <f t="shared" si="166"/>
        <v>0</v>
      </c>
      <c r="AL828" s="381">
        <f t="shared" si="166"/>
        <v>0</v>
      </c>
      <c r="AM828" s="382">
        <f t="shared" si="150"/>
        <v>192</v>
      </c>
      <c r="AN828" s="383"/>
      <c r="AO828" s="384"/>
      <c r="AQ828" s="342">
        <f t="shared" si="151"/>
        <v>16.06694560669456</v>
      </c>
      <c r="AR828" s="343">
        <f t="shared" si="157"/>
        <v>1.1914257228315055</v>
      </c>
      <c r="AS828" s="344">
        <v>15</v>
      </c>
      <c r="AT828" s="345">
        <v>10</v>
      </c>
    </row>
    <row r="829" spans="1:46" ht="46.5" customHeight="1">
      <c r="A829" s="293">
        <f t="shared" si="158"/>
        <v>9</v>
      </c>
      <c r="B829" s="527" t="s">
        <v>1496</v>
      </c>
      <c r="C829" s="528"/>
      <c r="D829" s="372">
        <f>+D465+D61</f>
        <v>74</v>
      </c>
      <c r="E829" s="373">
        <f>G61</f>
        <v>0</v>
      </c>
      <c r="F829" s="373">
        <f>+F465</f>
        <v>6</v>
      </c>
      <c r="G829" s="373">
        <f>+G465</f>
        <v>0</v>
      </c>
      <c r="H829" s="374">
        <f t="shared" si="152"/>
        <v>6</v>
      </c>
      <c r="I829" s="375">
        <f t="shared" si="160"/>
        <v>0</v>
      </c>
      <c r="J829" s="376">
        <f t="shared" si="153"/>
        <v>6</v>
      </c>
      <c r="K829" s="373">
        <f>+I61</f>
        <v>0</v>
      </c>
      <c r="L829" s="377">
        <f t="shared" si="154"/>
        <v>68</v>
      </c>
      <c r="M829" s="378">
        <f>+K61</f>
        <v>18</v>
      </c>
      <c r="N829" s="379">
        <f>+K465</f>
        <v>50</v>
      </c>
      <c r="O829" s="424">
        <f t="shared" si="161"/>
        <v>11.333333333333334</v>
      </c>
      <c r="P829" s="380">
        <f>+R470+R66</f>
        <v>0</v>
      </c>
      <c r="Q829" s="258"/>
      <c r="R829" s="258"/>
      <c r="S829" s="259"/>
      <c r="T829" s="259"/>
      <c r="U829" s="516"/>
      <c r="V829" s="353"/>
      <c r="Y829" s="232"/>
      <c r="Z829" s="381">
        <f>+Z465+Z61</f>
        <v>0</v>
      </c>
      <c r="AA829" s="381">
        <f>+AA465+AA61</f>
        <v>0</v>
      </c>
      <c r="AB829" s="415">
        <f t="shared" si="155"/>
        <v>0</v>
      </c>
      <c r="AC829" s="381">
        <f t="shared" ref="AC829:AL829" si="167">+AC465+AC61</f>
        <v>0</v>
      </c>
      <c r="AD829" s="381">
        <f t="shared" si="167"/>
        <v>0</v>
      </c>
      <c r="AE829" s="381">
        <f t="shared" si="167"/>
        <v>0</v>
      </c>
      <c r="AF829" s="381">
        <f t="shared" si="167"/>
        <v>0</v>
      </c>
      <c r="AG829" s="381">
        <f t="shared" si="167"/>
        <v>0</v>
      </c>
      <c r="AH829" s="381">
        <f t="shared" si="167"/>
        <v>0</v>
      </c>
      <c r="AI829" s="381">
        <f t="shared" si="167"/>
        <v>0</v>
      </c>
      <c r="AJ829" s="381">
        <f t="shared" si="167"/>
        <v>0</v>
      </c>
      <c r="AK829" s="381">
        <f t="shared" si="167"/>
        <v>0</v>
      </c>
      <c r="AL829" s="381">
        <f t="shared" si="167"/>
        <v>0</v>
      </c>
      <c r="AM829" s="382">
        <f t="shared" si="150"/>
        <v>0</v>
      </c>
      <c r="AN829" s="383"/>
      <c r="AO829" s="384"/>
      <c r="AQ829" s="342">
        <f t="shared" si="151"/>
        <v>0</v>
      </c>
      <c r="AR829" s="343">
        <f t="shared" si="157"/>
        <v>1</v>
      </c>
      <c r="AS829" s="344">
        <v>0</v>
      </c>
      <c r="AT829" s="345">
        <v>1</v>
      </c>
    </row>
    <row r="830" spans="1:46" ht="46.5" customHeight="1">
      <c r="A830" s="293">
        <f t="shared" si="158"/>
        <v>10</v>
      </c>
      <c r="B830" s="527" t="s">
        <v>1493</v>
      </c>
      <c r="C830" s="528"/>
      <c r="D830" s="372">
        <f>+D471+D67</f>
        <v>5160</v>
      </c>
      <c r="E830" s="373">
        <f>G67</f>
        <v>0</v>
      </c>
      <c r="F830" s="373">
        <f>+F471</f>
        <v>1498</v>
      </c>
      <c r="G830" s="373">
        <f>+G471</f>
        <v>2</v>
      </c>
      <c r="H830" s="374">
        <f t="shared" si="152"/>
        <v>1500</v>
      </c>
      <c r="I830" s="375">
        <f t="shared" si="160"/>
        <v>2</v>
      </c>
      <c r="J830" s="376">
        <f>SUM(H830:I830)</f>
        <v>1502</v>
      </c>
      <c r="K830" s="373">
        <f>+I67</f>
        <v>0</v>
      </c>
      <c r="L830" s="377">
        <f t="shared" si="154"/>
        <v>3658</v>
      </c>
      <c r="M830" s="378">
        <f>+K67</f>
        <v>2138</v>
      </c>
      <c r="N830" s="379">
        <f>+K471</f>
        <v>1520</v>
      </c>
      <c r="O830" s="424">
        <f t="shared" si="161"/>
        <v>2.4354194407456724</v>
      </c>
      <c r="P830" s="380">
        <f>+R476+R72</f>
        <v>0</v>
      </c>
      <c r="Q830" s="258"/>
      <c r="R830" s="258"/>
      <c r="S830" s="259"/>
      <c r="T830" s="259"/>
      <c r="U830" s="516"/>
      <c r="V830" s="353"/>
      <c r="Y830" s="232"/>
      <c r="Z830" s="381">
        <f>+Z471+Z67</f>
        <v>1</v>
      </c>
      <c r="AA830" s="381">
        <f>+AA471+AA67</f>
        <v>0</v>
      </c>
      <c r="AB830" s="415">
        <f t="shared" si="155"/>
        <v>1</v>
      </c>
      <c r="AC830" s="381">
        <f t="shared" ref="AC830:AL830" si="168">+AC471+AC67</f>
        <v>0</v>
      </c>
      <c r="AD830" s="381">
        <f t="shared" si="168"/>
        <v>0</v>
      </c>
      <c r="AE830" s="381">
        <f t="shared" si="168"/>
        <v>0</v>
      </c>
      <c r="AF830" s="381">
        <f t="shared" si="168"/>
        <v>0</v>
      </c>
      <c r="AG830" s="381">
        <f t="shared" si="168"/>
        <v>0</v>
      </c>
      <c r="AH830" s="381">
        <f t="shared" si="168"/>
        <v>0</v>
      </c>
      <c r="AI830" s="381">
        <f t="shared" si="168"/>
        <v>1</v>
      </c>
      <c r="AJ830" s="381">
        <f t="shared" si="168"/>
        <v>0</v>
      </c>
      <c r="AK830" s="381">
        <f t="shared" si="168"/>
        <v>0</v>
      </c>
      <c r="AL830" s="381">
        <f t="shared" si="168"/>
        <v>0</v>
      </c>
      <c r="AM830" s="382">
        <f t="shared" si="150"/>
        <v>2</v>
      </c>
      <c r="AN830" s="383"/>
      <c r="AO830" s="384"/>
      <c r="AQ830" s="342">
        <f t="shared" si="151"/>
        <v>0.13315579227696406</v>
      </c>
      <c r="AR830" s="343">
        <f t="shared" si="157"/>
        <v>1.0013333333333334</v>
      </c>
      <c r="AS830" s="344">
        <v>0</v>
      </c>
      <c r="AT830" s="345">
        <v>1</v>
      </c>
    </row>
    <row r="831" spans="1:46" ht="46.5" customHeight="1">
      <c r="A831" s="293">
        <f t="shared" si="158"/>
        <v>11</v>
      </c>
      <c r="B831" s="527" t="s">
        <v>1494</v>
      </c>
      <c r="C831" s="528"/>
      <c r="D831" s="372">
        <f>+D477+D73</f>
        <v>8878</v>
      </c>
      <c r="E831" s="373">
        <f>G73</f>
        <v>0</v>
      </c>
      <c r="F831" s="373">
        <f>+F477</f>
        <v>2163</v>
      </c>
      <c r="G831" s="373">
        <f>+G477</f>
        <v>14</v>
      </c>
      <c r="H831" s="374">
        <f t="shared" si="152"/>
        <v>2177</v>
      </c>
      <c r="I831" s="375">
        <f t="shared" si="160"/>
        <v>1</v>
      </c>
      <c r="J831" s="376">
        <f t="shared" si="153"/>
        <v>2178</v>
      </c>
      <c r="K831" s="373">
        <f>+I73</f>
        <v>0</v>
      </c>
      <c r="L831" s="377">
        <f t="shared" si="154"/>
        <v>6700</v>
      </c>
      <c r="M831" s="378">
        <f>+K73</f>
        <v>3835</v>
      </c>
      <c r="N831" s="379">
        <f>+K477</f>
        <v>2865</v>
      </c>
      <c r="O831" s="424">
        <f t="shared" si="161"/>
        <v>3.076216712580349</v>
      </c>
      <c r="P831" s="380">
        <f>+R482+R78</f>
        <v>0</v>
      </c>
      <c r="Q831" s="258"/>
      <c r="R831" s="258"/>
      <c r="S831" s="259"/>
      <c r="T831" s="259"/>
      <c r="U831" s="516"/>
      <c r="V831" s="353"/>
      <c r="Y831" s="232"/>
      <c r="Z831" s="381">
        <f>+Z477+Z73</f>
        <v>1</v>
      </c>
      <c r="AA831" s="381">
        <f>+AA477+AA73</f>
        <v>0</v>
      </c>
      <c r="AB831" s="415">
        <f t="shared" si="155"/>
        <v>1</v>
      </c>
      <c r="AC831" s="381">
        <f t="shared" ref="AC831:AL831" si="169">+AC477+AC73</f>
        <v>0</v>
      </c>
      <c r="AD831" s="381">
        <f t="shared" si="169"/>
        <v>0</v>
      </c>
      <c r="AE831" s="381">
        <f t="shared" si="169"/>
        <v>0</v>
      </c>
      <c r="AF831" s="381">
        <f t="shared" si="169"/>
        <v>0</v>
      </c>
      <c r="AG831" s="381">
        <f t="shared" si="169"/>
        <v>0</v>
      </c>
      <c r="AH831" s="381">
        <f t="shared" si="169"/>
        <v>0</v>
      </c>
      <c r="AI831" s="381">
        <f t="shared" si="169"/>
        <v>0</v>
      </c>
      <c r="AJ831" s="381">
        <f t="shared" si="169"/>
        <v>0</v>
      </c>
      <c r="AK831" s="381">
        <f t="shared" si="169"/>
        <v>0</v>
      </c>
      <c r="AL831" s="381">
        <f t="shared" si="169"/>
        <v>0</v>
      </c>
      <c r="AM831" s="382">
        <f t="shared" si="150"/>
        <v>1</v>
      </c>
      <c r="AN831" s="383"/>
      <c r="AO831" s="384"/>
      <c r="AQ831" s="342">
        <f t="shared" si="151"/>
        <v>4.5913682277318638E-2</v>
      </c>
      <c r="AR831" s="343">
        <f t="shared" si="157"/>
        <v>1.0004593477262287</v>
      </c>
      <c r="AS831" s="344">
        <v>0</v>
      </c>
      <c r="AT831" s="345">
        <v>1</v>
      </c>
    </row>
    <row r="832" spans="1:46" ht="46.5" customHeight="1">
      <c r="A832" s="293">
        <f t="shared" si="158"/>
        <v>12</v>
      </c>
      <c r="B832" s="527" t="s">
        <v>1495</v>
      </c>
      <c r="C832" s="528"/>
      <c r="D832" s="372">
        <f>+D483+D79</f>
        <v>0</v>
      </c>
      <c r="E832" s="373">
        <f>G79</f>
        <v>0</v>
      </c>
      <c r="F832" s="373">
        <f>+F483</f>
        <v>0</v>
      </c>
      <c r="G832" s="373">
        <f>+G483</f>
        <v>0</v>
      </c>
      <c r="H832" s="374">
        <f t="shared" si="152"/>
        <v>0</v>
      </c>
      <c r="I832" s="375">
        <f t="shared" si="160"/>
        <v>0</v>
      </c>
      <c r="J832" s="376">
        <f t="shared" si="153"/>
        <v>0</v>
      </c>
      <c r="K832" s="373">
        <f>+I79</f>
        <v>0</v>
      </c>
      <c r="L832" s="377">
        <f t="shared" si="154"/>
        <v>0</v>
      </c>
      <c r="M832" s="378">
        <f>+K79</f>
        <v>0</v>
      </c>
      <c r="N832" s="379">
        <f>+K483</f>
        <v>0</v>
      </c>
      <c r="O832" s="424" t="str">
        <f t="shared" si="161"/>
        <v>0</v>
      </c>
      <c r="P832" s="380">
        <f>+R488+R84</f>
        <v>0</v>
      </c>
      <c r="Q832" s="258"/>
      <c r="R832" s="258"/>
      <c r="S832" s="259"/>
      <c r="T832" s="259"/>
      <c r="U832" s="516"/>
      <c r="V832" s="353"/>
      <c r="Y832" s="232"/>
      <c r="Z832" s="413">
        <f>+Z483+Z79</f>
        <v>0</v>
      </c>
      <c r="AA832" s="413">
        <f>+AA483+AA79</f>
        <v>0</v>
      </c>
      <c r="AB832" s="415">
        <f t="shared" si="155"/>
        <v>0</v>
      </c>
      <c r="AC832" s="413">
        <f t="shared" ref="AC832:AL832" si="170">+AC483+AC79</f>
        <v>0</v>
      </c>
      <c r="AD832" s="413">
        <f t="shared" si="170"/>
        <v>0</v>
      </c>
      <c r="AE832" s="413">
        <f t="shared" si="170"/>
        <v>0</v>
      </c>
      <c r="AF832" s="413">
        <f t="shared" si="170"/>
        <v>0</v>
      </c>
      <c r="AG832" s="413">
        <f t="shared" si="170"/>
        <v>0</v>
      </c>
      <c r="AH832" s="413">
        <f t="shared" si="170"/>
        <v>0</v>
      </c>
      <c r="AI832" s="413">
        <f t="shared" si="170"/>
        <v>0</v>
      </c>
      <c r="AJ832" s="413">
        <f t="shared" si="170"/>
        <v>0</v>
      </c>
      <c r="AK832" s="413">
        <f t="shared" si="170"/>
        <v>0</v>
      </c>
      <c r="AL832" s="413">
        <f t="shared" si="170"/>
        <v>0</v>
      </c>
      <c r="AM832" s="382">
        <f t="shared" si="150"/>
        <v>0</v>
      </c>
      <c r="AN832" s="383"/>
      <c r="AO832" s="384"/>
      <c r="AQ832" s="342" t="str">
        <f t="shared" si="151"/>
        <v>0</v>
      </c>
      <c r="AR832" s="343">
        <f t="shared" si="157"/>
        <v>1</v>
      </c>
      <c r="AS832" s="344">
        <v>0</v>
      </c>
      <c r="AT832" s="345">
        <v>1</v>
      </c>
    </row>
    <row r="833" spans="1:46" ht="57" customHeight="1">
      <c r="A833" s="293">
        <f t="shared" si="158"/>
        <v>13</v>
      </c>
      <c r="B833" s="527" t="s">
        <v>1520</v>
      </c>
      <c r="C833" s="528"/>
      <c r="D833" s="372">
        <f>+D489+D85</f>
        <v>16679</v>
      </c>
      <c r="E833" s="373">
        <f>G85</f>
        <v>0</v>
      </c>
      <c r="F833" s="373">
        <f>+F489</f>
        <v>1612</v>
      </c>
      <c r="G833" s="373">
        <f>+G489</f>
        <v>31</v>
      </c>
      <c r="H833" s="374">
        <f t="shared" si="152"/>
        <v>1643</v>
      </c>
      <c r="I833" s="375">
        <f t="shared" si="160"/>
        <v>0</v>
      </c>
      <c r="J833" s="376">
        <f t="shared" si="153"/>
        <v>1643</v>
      </c>
      <c r="K833" s="373">
        <f>+I85</f>
        <v>0</v>
      </c>
      <c r="L833" s="377">
        <f t="shared" si="154"/>
        <v>15036</v>
      </c>
      <c r="M833" s="378">
        <f>+K85</f>
        <v>11678</v>
      </c>
      <c r="N833" s="379">
        <f>+K489</f>
        <v>3358</v>
      </c>
      <c r="O833" s="424">
        <f t="shared" si="161"/>
        <v>9.1515520389531346</v>
      </c>
      <c r="P833" s="380">
        <f>+R494+R90</f>
        <v>0</v>
      </c>
      <c r="Q833" s="258"/>
      <c r="R833" s="259"/>
      <c r="S833" s="259"/>
      <c r="T833" s="259"/>
      <c r="U833" s="516"/>
      <c r="V833" s="353"/>
      <c r="Y833" s="232"/>
      <c r="Z833" s="381">
        <f>+Z489+Z85</f>
        <v>0</v>
      </c>
      <c r="AA833" s="381">
        <f>+AA489+AA85</f>
        <v>0</v>
      </c>
      <c r="AB833" s="415">
        <f t="shared" si="155"/>
        <v>0</v>
      </c>
      <c r="AC833" s="381">
        <f t="shared" ref="AC833:AL833" si="171">+AC489+AC85</f>
        <v>0</v>
      </c>
      <c r="AD833" s="381">
        <f t="shared" si="171"/>
        <v>0</v>
      </c>
      <c r="AE833" s="381">
        <f t="shared" si="171"/>
        <v>0</v>
      </c>
      <c r="AF833" s="381">
        <f t="shared" si="171"/>
        <v>0</v>
      </c>
      <c r="AG833" s="381">
        <f t="shared" si="171"/>
        <v>0</v>
      </c>
      <c r="AH833" s="381">
        <f t="shared" si="171"/>
        <v>0</v>
      </c>
      <c r="AI833" s="381">
        <f t="shared" si="171"/>
        <v>0</v>
      </c>
      <c r="AJ833" s="381">
        <f t="shared" si="171"/>
        <v>0</v>
      </c>
      <c r="AK833" s="381">
        <f t="shared" si="171"/>
        <v>0</v>
      </c>
      <c r="AL833" s="381">
        <f t="shared" si="171"/>
        <v>0</v>
      </c>
      <c r="AM833" s="382">
        <f t="shared" si="150"/>
        <v>0</v>
      </c>
      <c r="AN833" s="383"/>
      <c r="AO833" s="384"/>
      <c r="AQ833" s="342">
        <f t="shared" si="151"/>
        <v>0</v>
      </c>
      <c r="AR833" s="343">
        <f t="shared" si="157"/>
        <v>1</v>
      </c>
      <c r="AS833" s="344">
        <v>0</v>
      </c>
      <c r="AT833" s="345">
        <v>1</v>
      </c>
    </row>
    <row r="834" spans="1:46" ht="57" customHeight="1">
      <c r="A834" s="293">
        <f t="shared" si="158"/>
        <v>14</v>
      </c>
      <c r="B834" s="527" t="s">
        <v>1521</v>
      </c>
      <c r="C834" s="528"/>
      <c r="D834" s="372">
        <f>+D495+D91</f>
        <v>0</v>
      </c>
      <c r="E834" s="373">
        <f>G91</f>
        <v>0</v>
      </c>
      <c r="F834" s="373">
        <f>+F495</f>
        <v>0</v>
      </c>
      <c r="G834" s="373">
        <f>+G495</f>
        <v>0</v>
      </c>
      <c r="H834" s="374">
        <f t="shared" si="152"/>
        <v>0</v>
      </c>
      <c r="I834" s="375">
        <f>+AM834</f>
        <v>0</v>
      </c>
      <c r="J834" s="376">
        <f>SUM(H834:I834)</f>
        <v>0</v>
      </c>
      <c r="K834" s="373">
        <f>+I91</f>
        <v>0</v>
      </c>
      <c r="L834" s="377">
        <f t="shared" si="154"/>
        <v>0</v>
      </c>
      <c r="M834" s="378">
        <f>+K91</f>
        <v>0</v>
      </c>
      <c r="N834" s="379">
        <f>+K495</f>
        <v>0</v>
      </c>
      <c r="O834" s="424" t="str">
        <f t="shared" si="161"/>
        <v>0</v>
      </c>
      <c r="P834" s="380">
        <f>+R500+R96</f>
        <v>0</v>
      </c>
      <c r="Q834" s="258"/>
      <c r="R834" s="259"/>
      <c r="S834" s="259"/>
      <c r="T834" s="259"/>
      <c r="U834" s="516"/>
      <c r="V834" s="353"/>
      <c r="Y834" s="232"/>
      <c r="Z834" s="381">
        <f>+Z495+Z91</f>
        <v>0</v>
      </c>
      <c r="AA834" s="381">
        <f>+AA495+AA91</f>
        <v>0</v>
      </c>
      <c r="AB834" s="415">
        <f>Z834+AA834</f>
        <v>0</v>
      </c>
      <c r="AC834" s="381">
        <f t="shared" ref="AC834:AL834" si="172">+AC495+AC91</f>
        <v>0</v>
      </c>
      <c r="AD834" s="381">
        <f t="shared" si="172"/>
        <v>0</v>
      </c>
      <c r="AE834" s="381">
        <f t="shared" si="172"/>
        <v>0</v>
      </c>
      <c r="AF834" s="381">
        <f t="shared" si="172"/>
        <v>0</v>
      </c>
      <c r="AG834" s="381">
        <f t="shared" si="172"/>
        <v>0</v>
      </c>
      <c r="AH834" s="381">
        <f t="shared" si="172"/>
        <v>0</v>
      </c>
      <c r="AI834" s="381">
        <f t="shared" si="172"/>
        <v>0</v>
      </c>
      <c r="AJ834" s="381">
        <f t="shared" si="172"/>
        <v>0</v>
      </c>
      <c r="AK834" s="381">
        <f t="shared" si="172"/>
        <v>0</v>
      </c>
      <c r="AL834" s="381">
        <f t="shared" si="172"/>
        <v>0</v>
      </c>
      <c r="AM834" s="382">
        <f>SUM(AB834:AL834)</f>
        <v>0</v>
      </c>
      <c r="AN834" s="383"/>
      <c r="AO834" s="384"/>
      <c r="AQ834" s="342" t="str">
        <f t="shared" si="151"/>
        <v>0</v>
      </c>
      <c r="AR834" s="343">
        <f>IFERROR(1/(1-(AQ834/100)),"0")</f>
        <v>1</v>
      </c>
      <c r="AS834" s="344">
        <v>0</v>
      </c>
      <c r="AT834" s="345">
        <v>1</v>
      </c>
    </row>
    <row r="835" spans="1:46" ht="57" customHeight="1">
      <c r="A835" s="293">
        <f t="shared" si="158"/>
        <v>15</v>
      </c>
      <c r="B835" s="527" t="s">
        <v>1524</v>
      </c>
      <c r="C835" s="528"/>
      <c r="D835" s="372">
        <f>+D501+D97</f>
        <v>0</v>
      </c>
      <c r="E835" s="373">
        <f>G97</f>
        <v>0</v>
      </c>
      <c r="F835" s="373">
        <f>+F501</f>
        <v>0</v>
      </c>
      <c r="G835" s="373">
        <f>+G501</f>
        <v>0</v>
      </c>
      <c r="H835" s="374">
        <f t="shared" si="152"/>
        <v>0</v>
      </c>
      <c r="I835" s="375">
        <f>+AM835</f>
        <v>0</v>
      </c>
      <c r="J835" s="376">
        <f>SUM(H835:I835)</f>
        <v>0</v>
      </c>
      <c r="K835" s="373">
        <f>+I97</f>
        <v>0</v>
      </c>
      <c r="L835" s="377">
        <f t="shared" si="154"/>
        <v>0</v>
      </c>
      <c r="M835" s="378">
        <f>+K97</f>
        <v>0</v>
      </c>
      <c r="N835" s="379">
        <f>+K501</f>
        <v>0</v>
      </c>
      <c r="O835" s="424" t="str">
        <f t="shared" si="161"/>
        <v>0</v>
      </c>
      <c r="P835" s="380">
        <f>+R506+R102</f>
        <v>0</v>
      </c>
      <c r="Q835" s="258"/>
      <c r="R835" s="259"/>
      <c r="S835" s="259"/>
      <c r="T835" s="259"/>
      <c r="U835" s="516"/>
      <c r="V835" s="353"/>
      <c r="Y835" s="232"/>
      <c r="Z835" s="381">
        <f>+Z501+Z97</f>
        <v>0</v>
      </c>
      <c r="AA835" s="381">
        <f>+AA501+AA97</f>
        <v>0</v>
      </c>
      <c r="AB835" s="415">
        <f>Z835+AA835</f>
        <v>0</v>
      </c>
      <c r="AC835" s="381">
        <f t="shared" ref="AC835:AL835" si="173">+AC501+AC97</f>
        <v>0</v>
      </c>
      <c r="AD835" s="381">
        <f t="shared" si="173"/>
        <v>0</v>
      </c>
      <c r="AE835" s="381">
        <f t="shared" si="173"/>
        <v>0</v>
      </c>
      <c r="AF835" s="381">
        <f t="shared" si="173"/>
        <v>0</v>
      </c>
      <c r="AG835" s="381">
        <f t="shared" si="173"/>
        <v>0</v>
      </c>
      <c r="AH835" s="381">
        <f t="shared" si="173"/>
        <v>0</v>
      </c>
      <c r="AI835" s="381">
        <f t="shared" si="173"/>
        <v>0</v>
      </c>
      <c r="AJ835" s="381">
        <f t="shared" si="173"/>
        <v>0</v>
      </c>
      <c r="AK835" s="381">
        <f t="shared" si="173"/>
        <v>0</v>
      </c>
      <c r="AL835" s="381">
        <f t="shared" si="173"/>
        <v>0</v>
      </c>
      <c r="AM835" s="382">
        <f>SUM(AB835:AL835)</f>
        <v>0</v>
      </c>
      <c r="AN835" s="383"/>
      <c r="AO835" s="384"/>
      <c r="AQ835" s="342" t="str">
        <f t="shared" si="151"/>
        <v>0</v>
      </c>
      <c r="AR835" s="343">
        <f>IFERROR(1/(1-(AQ835/100)),"0")</f>
        <v>1</v>
      </c>
      <c r="AS835" s="344">
        <v>0</v>
      </c>
      <c r="AT835" s="345">
        <v>1</v>
      </c>
    </row>
    <row r="836" spans="1:46" ht="57" customHeight="1">
      <c r="A836" s="293">
        <f t="shared" si="158"/>
        <v>16</v>
      </c>
      <c r="B836" s="527" t="s">
        <v>1522</v>
      </c>
      <c r="C836" s="528"/>
      <c r="D836" s="372">
        <f>+D507+D103</f>
        <v>5955</v>
      </c>
      <c r="E836" s="373">
        <f>G103</f>
        <v>0</v>
      </c>
      <c r="F836" s="373">
        <f>+F507</f>
        <v>43</v>
      </c>
      <c r="G836" s="373">
        <f>+G507</f>
        <v>2</v>
      </c>
      <c r="H836" s="374">
        <f>SUM(F836:G836)</f>
        <v>45</v>
      </c>
      <c r="I836" s="375">
        <f>+AM836</f>
        <v>0</v>
      </c>
      <c r="J836" s="376">
        <f>SUM(H836:I836)</f>
        <v>45</v>
      </c>
      <c r="K836" s="373">
        <f>+I103</f>
        <v>0</v>
      </c>
      <c r="L836" s="377">
        <f t="shared" si="154"/>
        <v>5910</v>
      </c>
      <c r="M836" s="378">
        <f>+K103</f>
        <v>5622</v>
      </c>
      <c r="N836" s="379">
        <f>+K507</f>
        <v>288</v>
      </c>
      <c r="O836" s="424">
        <f t="shared" si="161"/>
        <v>131.33333333333334</v>
      </c>
      <c r="P836" s="380">
        <f>+R512+R108</f>
        <v>0</v>
      </c>
      <c r="Q836" s="258"/>
      <c r="R836" s="259"/>
      <c r="S836" s="259"/>
      <c r="T836" s="259"/>
      <c r="U836" s="516"/>
      <c r="V836" s="353"/>
      <c r="Y836" s="232"/>
      <c r="Z836" s="381">
        <f>+Z507+Z103</f>
        <v>0</v>
      </c>
      <c r="AA836" s="381">
        <f>+AA507+AA103</f>
        <v>0</v>
      </c>
      <c r="AB836" s="415">
        <f>Z836+AA836</f>
        <v>0</v>
      </c>
      <c r="AC836" s="381">
        <f t="shared" ref="AC836:AL836" si="174">+AC507+AC103</f>
        <v>0</v>
      </c>
      <c r="AD836" s="381">
        <f t="shared" si="174"/>
        <v>0</v>
      </c>
      <c r="AE836" s="381">
        <f t="shared" si="174"/>
        <v>0</v>
      </c>
      <c r="AF836" s="381">
        <f t="shared" si="174"/>
        <v>0</v>
      </c>
      <c r="AG836" s="381">
        <f t="shared" si="174"/>
        <v>0</v>
      </c>
      <c r="AH836" s="381">
        <f t="shared" si="174"/>
        <v>0</v>
      </c>
      <c r="AI836" s="381">
        <f t="shared" si="174"/>
        <v>0</v>
      </c>
      <c r="AJ836" s="381">
        <f t="shared" si="174"/>
        <v>0</v>
      </c>
      <c r="AK836" s="381">
        <f t="shared" si="174"/>
        <v>0</v>
      </c>
      <c r="AL836" s="381">
        <f t="shared" si="174"/>
        <v>0</v>
      </c>
      <c r="AM836" s="382">
        <f>SUM(AB836:AL836)</f>
        <v>0</v>
      </c>
      <c r="AN836" s="383"/>
      <c r="AO836" s="384"/>
      <c r="AQ836" s="342">
        <f t="shared" si="151"/>
        <v>0</v>
      </c>
      <c r="AR836" s="343">
        <f>IFERROR(1/(1-(AQ836/100)),"0")</f>
        <v>1</v>
      </c>
      <c r="AS836" s="344">
        <v>0</v>
      </c>
      <c r="AT836" s="345">
        <v>1</v>
      </c>
    </row>
    <row r="837" spans="1:46" ht="57" customHeight="1">
      <c r="A837" s="293">
        <f t="shared" si="158"/>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4"/>
        <v>0</v>
      </c>
      <c r="M837" s="378">
        <f>+K109</f>
        <v>0</v>
      </c>
      <c r="N837" s="379">
        <f>+K513</f>
        <v>0</v>
      </c>
      <c r="O837" s="424" t="str">
        <f t="shared" si="161"/>
        <v>0</v>
      </c>
      <c r="P837" s="380">
        <f>+R518+R114</f>
        <v>0</v>
      </c>
      <c r="Q837" s="258"/>
      <c r="R837" s="259"/>
      <c r="S837" s="259"/>
      <c r="T837" s="259"/>
      <c r="U837" s="516"/>
      <c r="V837" s="353"/>
      <c r="Y837" s="232"/>
      <c r="Z837" s="381">
        <f>+Z513+Z109</f>
        <v>0</v>
      </c>
      <c r="AA837" s="381">
        <f>+AA513+AA109</f>
        <v>0</v>
      </c>
      <c r="AB837" s="415">
        <f>Z837+AA837</f>
        <v>0</v>
      </c>
      <c r="AC837" s="381">
        <f t="shared" ref="AC837:AL837" si="175">+AC513+AC109</f>
        <v>0</v>
      </c>
      <c r="AD837" s="381">
        <f t="shared" si="175"/>
        <v>0</v>
      </c>
      <c r="AE837" s="381">
        <f t="shared" si="175"/>
        <v>0</v>
      </c>
      <c r="AF837" s="381">
        <f t="shared" si="175"/>
        <v>0</v>
      </c>
      <c r="AG837" s="381">
        <f t="shared" si="175"/>
        <v>0</v>
      </c>
      <c r="AH837" s="381">
        <f t="shared" si="175"/>
        <v>0</v>
      </c>
      <c r="AI837" s="381">
        <f t="shared" si="175"/>
        <v>0</v>
      </c>
      <c r="AJ837" s="381">
        <f t="shared" si="175"/>
        <v>0</v>
      </c>
      <c r="AK837" s="381">
        <f t="shared" si="175"/>
        <v>0</v>
      </c>
      <c r="AL837" s="381">
        <f t="shared" si="175"/>
        <v>0</v>
      </c>
      <c r="AM837" s="382">
        <f>SUM(AB837:AL837)</f>
        <v>0</v>
      </c>
      <c r="AN837" s="383"/>
      <c r="AO837" s="384"/>
      <c r="AQ837" s="342" t="str">
        <f t="shared" si="151"/>
        <v>0</v>
      </c>
      <c r="AR837" s="343">
        <f>IFERROR(1/(1-(AQ837/100)),"0")</f>
        <v>1</v>
      </c>
      <c r="AS837" s="344">
        <v>0</v>
      </c>
      <c r="AT837" s="345">
        <v>1</v>
      </c>
    </row>
    <row r="838" spans="1:46" ht="46.5" customHeight="1">
      <c r="A838" s="293">
        <f t="shared" si="158"/>
        <v>18</v>
      </c>
      <c r="B838" s="527" t="s">
        <v>1509</v>
      </c>
      <c r="C838" s="528"/>
      <c r="D838" s="372">
        <f>+D519+D115</f>
        <v>0</v>
      </c>
      <c r="E838" s="373">
        <f>E115</f>
        <v>0</v>
      </c>
      <c r="F838" s="373">
        <f>+F519</f>
        <v>0</v>
      </c>
      <c r="G838" s="373">
        <f>+G519</f>
        <v>0</v>
      </c>
      <c r="H838" s="374">
        <f t="shared" si="152"/>
        <v>0</v>
      </c>
      <c r="I838" s="375">
        <f t="shared" si="160"/>
        <v>0</v>
      </c>
      <c r="J838" s="376">
        <f t="shared" ref="J838:J856" si="176">SUM(H838:I838)</f>
        <v>0</v>
      </c>
      <c r="K838" s="373">
        <f>+I115</f>
        <v>0</v>
      </c>
      <c r="L838" s="377">
        <f t="shared" si="154"/>
        <v>0</v>
      </c>
      <c r="M838" s="378">
        <f>+K115</f>
        <v>0</v>
      </c>
      <c r="N838" s="379">
        <f>+K519</f>
        <v>0</v>
      </c>
      <c r="O838" s="424" t="str">
        <f t="shared" si="161"/>
        <v>0</v>
      </c>
      <c r="P838" s="380">
        <f>+R524+R120</f>
        <v>0</v>
      </c>
      <c r="Q838" s="258"/>
      <c r="R838" s="259"/>
      <c r="S838" s="259"/>
      <c r="T838" s="259"/>
      <c r="U838" s="516"/>
      <c r="V838" s="353"/>
      <c r="Y838" s="232"/>
      <c r="Z838" s="381">
        <f>+Z519+Z115</f>
        <v>0</v>
      </c>
      <c r="AA838" s="381">
        <f>+AA519+AA115</f>
        <v>0</v>
      </c>
      <c r="AB838" s="415">
        <f>Z838+AA838</f>
        <v>0</v>
      </c>
      <c r="AC838" s="381">
        <f t="shared" ref="AC838:AL838" si="177">+AC519+AC115</f>
        <v>0</v>
      </c>
      <c r="AD838" s="381">
        <f t="shared" si="177"/>
        <v>0</v>
      </c>
      <c r="AE838" s="381">
        <f t="shared" si="177"/>
        <v>0</v>
      </c>
      <c r="AF838" s="381">
        <f t="shared" si="177"/>
        <v>0</v>
      </c>
      <c r="AG838" s="381">
        <f t="shared" si="177"/>
        <v>0</v>
      </c>
      <c r="AH838" s="381">
        <f t="shared" si="177"/>
        <v>0</v>
      </c>
      <c r="AI838" s="381">
        <f t="shared" si="177"/>
        <v>0</v>
      </c>
      <c r="AJ838" s="381">
        <f t="shared" si="177"/>
        <v>0</v>
      </c>
      <c r="AK838" s="381">
        <f t="shared" si="177"/>
        <v>0</v>
      </c>
      <c r="AL838" s="381">
        <f t="shared" si="177"/>
        <v>0</v>
      </c>
      <c r="AM838" s="382">
        <f t="shared" ref="AM838:AM856" si="178">SUM(AB838:AL838)</f>
        <v>0</v>
      </c>
      <c r="AN838" s="383"/>
      <c r="AO838" s="384"/>
      <c r="AQ838" s="342" t="str">
        <f t="shared" si="151"/>
        <v>0</v>
      </c>
      <c r="AR838" s="343">
        <f t="shared" si="157"/>
        <v>1</v>
      </c>
      <c r="AS838" s="344">
        <v>25</v>
      </c>
      <c r="AT838" s="345">
        <v>5</v>
      </c>
    </row>
    <row r="839" spans="1:46" ht="46.5" customHeight="1">
      <c r="A839" s="293">
        <f t="shared" si="158"/>
        <v>19</v>
      </c>
      <c r="B839" s="527" t="s">
        <v>1497</v>
      </c>
      <c r="C839" s="528"/>
      <c r="D839" s="372">
        <f>+D525+D121</f>
        <v>74354</v>
      </c>
      <c r="E839" s="373">
        <f>G121</f>
        <v>0</v>
      </c>
      <c r="F839" s="373">
        <f>+F525</f>
        <v>2344</v>
      </c>
      <c r="G839" s="373">
        <f>+G525</f>
        <v>35</v>
      </c>
      <c r="H839" s="374">
        <f t="shared" si="152"/>
        <v>2379</v>
      </c>
      <c r="I839" s="375">
        <f t="shared" si="160"/>
        <v>3213</v>
      </c>
      <c r="J839" s="376">
        <f t="shared" si="176"/>
        <v>5592</v>
      </c>
      <c r="K839" s="373">
        <f>+I121</f>
        <v>0</v>
      </c>
      <c r="L839" s="377">
        <f t="shared" si="154"/>
        <v>68762</v>
      </c>
      <c r="M839" s="378">
        <f>+K121</f>
        <v>41400</v>
      </c>
      <c r="N839" s="379">
        <f>+K525</f>
        <v>27362</v>
      </c>
      <c r="O839" s="424">
        <f t="shared" si="161"/>
        <v>12.296494992846924</v>
      </c>
      <c r="P839" s="380">
        <f>+R530+R126</f>
        <v>0</v>
      </c>
      <c r="Q839" s="258"/>
      <c r="R839" s="259"/>
      <c r="S839" s="259"/>
      <c r="T839" s="259"/>
      <c r="U839" s="516"/>
      <c r="V839" s="353"/>
      <c r="Y839" s="232"/>
      <c r="Z839" s="381">
        <f>+Z525+Z121</f>
        <v>2653</v>
      </c>
      <c r="AA839" s="381">
        <f>+AA525+AA121</f>
        <v>560</v>
      </c>
      <c r="AB839" s="415">
        <f t="shared" si="155"/>
        <v>3213</v>
      </c>
      <c r="AC839" s="381">
        <f t="shared" ref="AC839:AL839" si="179">+AC525+AC121</f>
        <v>0</v>
      </c>
      <c r="AD839" s="381">
        <f t="shared" si="179"/>
        <v>0</v>
      </c>
      <c r="AE839" s="381">
        <f t="shared" si="179"/>
        <v>0</v>
      </c>
      <c r="AF839" s="381">
        <f t="shared" si="179"/>
        <v>0</v>
      </c>
      <c r="AG839" s="381">
        <f t="shared" si="179"/>
        <v>0</v>
      </c>
      <c r="AH839" s="381">
        <f t="shared" si="179"/>
        <v>0</v>
      </c>
      <c r="AI839" s="381">
        <f t="shared" si="179"/>
        <v>0</v>
      </c>
      <c r="AJ839" s="381">
        <f t="shared" si="179"/>
        <v>0</v>
      </c>
      <c r="AK839" s="381">
        <f t="shared" si="179"/>
        <v>0</v>
      </c>
      <c r="AL839" s="381">
        <f t="shared" si="179"/>
        <v>0</v>
      </c>
      <c r="AM839" s="382">
        <f t="shared" si="178"/>
        <v>3213</v>
      </c>
      <c r="AN839" s="383"/>
      <c r="AO839" s="384"/>
      <c r="AQ839" s="342">
        <f t="shared" si="151"/>
        <v>57.457081545064383</v>
      </c>
      <c r="AR839" s="343">
        <f t="shared" si="157"/>
        <v>2.3505674653215638</v>
      </c>
      <c r="AS839" s="344">
        <v>0</v>
      </c>
      <c r="AT839" s="345">
        <v>1</v>
      </c>
    </row>
    <row r="840" spans="1:46" ht="46.5" customHeight="1">
      <c r="A840" s="293">
        <f t="shared" si="158"/>
        <v>20</v>
      </c>
      <c r="B840" s="527" t="s">
        <v>1498</v>
      </c>
      <c r="C840" s="528"/>
      <c r="D840" s="372">
        <f>+D531+D127</f>
        <v>5324</v>
      </c>
      <c r="E840" s="373">
        <f>G127</f>
        <v>0</v>
      </c>
      <c r="F840" s="373">
        <f>+F531</f>
        <v>627</v>
      </c>
      <c r="G840" s="373">
        <f>+G531</f>
        <v>17</v>
      </c>
      <c r="H840" s="374">
        <f t="shared" si="152"/>
        <v>644</v>
      </c>
      <c r="I840" s="375">
        <f t="shared" si="160"/>
        <v>5</v>
      </c>
      <c r="J840" s="376">
        <f t="shared" si="176"/>
        <v>649</v>
      </c>
      <c r="K840" s="373">
        <f>+I127</f>
        <v>0</v>
      </c>
      <c r="L840" s="377">
        <f t="shared" si="154"/>
        <v>4675</v>
      </c>
      <c r="M840" s="378">
        <f>+K127</f>
        <v>2665</v>
      </c>
      <c r="N840" s="379">
        <f>+K531</f>
        <v>2010</v>
      </c>
      <c r="O840" s="424">
        <f t="shared" si="161"/>
        <v>7.2033898305084749</v>
      </c>
      <c r="P840" s="380">
        <f>+R536+R132</f>
        <v>0</v>
      </c>
      <c r="Q840" s="258"/>
      <c r="R840" s="259"/>
      <c r="S840" s="259"/>
      <c r="T840" s="259"/>
      <c r="U840" s="516"/>
      <c r="V840" s="353"/>
      <c r="Y840" s="232"/>
      <c r="Z840" s="413">
        <f>+Z531+Z127</f>
        <v>0</v>
      </c>
      <c r="AA840" s="413">
        <f>+AA531+AA127</f>
        <v>0</v>
      </c>
      <c r="AB840" s="415">
        <f t="shared" si="155"/>
        <v>0</v>
      </c>
      <c r="AC840" s="413">
        <f t="shared" ref="AC840:AL840" si="180">+AC531+AC127</f>
        <v>0</v>
      </c>
      <c r="AD840" s="413">
        <f t="shared" si="180"/>
        <v>0</v>
      </c>
      <c r="AE840" s="413">
        <f t="shared" si="180"/>
        <v>0</v>
      </c>
      <c r="AF840" s="413">
        <f t="shared" si="180"/>
        <v>0</v>
      </c>
      <c r="AG840" s="413">
        <f t="shared" si="180"/>
        <v>5</v>
      </c>
      <c r="AH840" s="413">
        <f t="shared" si="180"/>
        <v>0</v>
      </c>
      <c r="AI840" s="413">
        <f t="shared" si="180"/>
        <v>0</v>
      </c>
      <c r="AJ840" s="413">
        <f t="shared" si="180"/>
        <v>0</v>
      </c>
      <c r="AK840" s="413">
        <f t="shared" si="180"/>
        <v>0</v>
      </c>
      <c r="AL840" s="413">
        <f t="shared" si="180"/>
        <v>0</v>
      </c>
      <c r="AM840" s="382">
        <f t="shared" si="178"/>
        <v>5</v>
      </c>
      <c r="AN840" s="383"/>
      <c r="AO840" s="384"/>
      <c r="AQ840" s="342">
        <f t="shared" si="151"/>
        <v>0.77041602465331283</v>
      </c>
      <c r="AR840" s="343">
        <f t="shared" si="157"/>
        <v>1.0077639751552794</v>
      </c>
      <c r="AS840" s="344">
        <v>25</v>
      </c>
      <c r="AT840" s="345">
        <v>5</v>
      </c>
    </row>
    <row r="841" spans="1:46" ht="46.5" customHeight="1">
      <c r="A841" s="293">
        <f t="shared" si="158"/>
        <v>21</v>
      </c>
      <c r="B841" s="527" t="s">
        <v>1508</v>
      </c>
      <c r="C841" s="528"/>
      <c r="D841" s="372">
        <f>+D537+D133</f>
        <v>8200</v>
      </c>
      <c r="E841" s="373">
        <f>G133</f>
        <v>0</v>
      </c>
      <c r="F841" s="373">
        <f>+F537</f>
        <v>1635</v>
      </c>
      <c r="G841" s="373">
        <f>+G537</f>
        <v>27</v>
      </c>
      <c r="H841" s="374">
        <f t="shared" si="152"/>
        <v>1662</v>
      </c>
      <c r="I841" s="375">
        <f t="shared" si="160"/>
        <v>2</v>
      </c>
      <c r="J841" s="376">
        <f t="shared" si="176"/>
        <v>1664</v>
      </c>
      <c r="K841" s="373">
        <f>+I133</f>
        <v>0</v>
      </c>
      <c r="L841" s="377">
        <f t="shared" si="154"/>
        <v>6536</v>
      </c>
      <c r="M841" s="378">
        <f>+K133</f>
        <v>3705</v>
      </c>
      <c r="N841" s="379">
        <f>+K537</f>
        <v>2831</v>
      </c>
      <c r="O841" s="424">
        <f t="shared" si="161"/>
        <v>3.9278846153846154</v>
      </c>
      <c r="P841" s="380">
        <f>+R542+R138</f>
        <v>0</v>
      </c>
      <c r="Q841" s="258"/>
      <c r="R841" s="259"/>
      <c r="S841" s="259"/>
      <c r="T841" s="259"/>
      <c r="U841" s="516"/>
      <c r="V841" s="353"/>
      <c r="Y841" s="232"/>
      <c r="Z841" s="413">
        <f>+Z537+Z133</f>
        <v>0</v>
      </c>
      <c r="AA841" s="413">
        <f>+AA537+AA133</f>
        <v>0</v>
      </c>
      <c r="AB841" s="415">
        <f t="shared" si="155"/>
        <v>0</v>
      </c>
      <c r="AC841" s="413">
        <f t="shared" ref="AC841:AL841" si="181">+AC537+AC133</f>
        <v>0</v>
      </c>
      <c r="AD841" s="413">
        <f t="shared" si="181"/>
        <v>0</v>
      </c>
      <c r="AE841" s="413">
        <f t="shared" si="181"/>
        <v>1</v>
      </c>
      <c r="AF841" s="413">
        <f t="shared" si="181"/>
        <v>1</v>
      </c>
      <c r="AG841" s="413">
        <f t="shared" si="181"/>
        <v>0</v>
      </c>
      <c r="AH841" s="413">
        <f t="shared" si="181"/>
        <v>0</v>
      </c>
      <c r="AI841" s="413">
        <f t="shared" si="181"/>
        <v>0</v>
      </c>
      <c r="AJ841" s="413">
        <f t="shared" si="181"/>
        <v>0</v>
      </c>
      <c r="AK841" s="413">
        <f t="shared" si="181"/>
        <v>0</v>
      </c>
      <c r="AL841" s="413">
        <f t="shared" si="181"/>
        <v>0</v>
      </c>
      <c r="AM841" s="382">
        <f t="shared" si="178"/>
        <v>2</v>
      </c>
      <c r="AN841" s="383"/>
      <c r="AO841" s="384"/>
      <c r="AQ841" s="342">
        <f t="shared" si="151"/>
        <v>0.1201923076923077</v>
      </c>
      <c r="AR841" s="343">
        <f t="shared" si="157"/>
        <v>1.0012033694344165</v>
      </c>
      <c r="AS841" s="344">
        <v>70</v>
      </c>
      <c r="AT841" s="345">
        <v>10</v>
      </c>
    </row>
    <row r="842" spans="1:46" ht="46.5" customHeight="1">
      <c r="A842" s="293">
        <f t="shared" si="158"/>
        <v>22</v>
      </c>
      <c r="B842" s="527" t="s">
        <v>1499</v>
      </c>
      <c r="C842" s="528"/>
      <c r="D842" s="372">
        <f>+D543+D139</f>
        <v>0</v>
      </c>
      <c r="E842" s="373">
        <f>G139</f>
        <v>0</v>
      </c>
      <c r="F842" s="373">
        <f>+F543</f>
        <v>0</v>
      </c>
      <c r="G842" s="373">
        <f>+G543</f>
        <v>0</v>
      </c>
      <c r="H842" s="374">
        <f t="shared" si="152"/>
        <v>0</v>
      </c>
      <c r="I842" s="375">
        <f t="shared" si="160"/>
        <v>0</v>
      </c>
      <c r="J842" s="376">
        <f t="shared" si="176"/>
        <v>0</v>
      </c>
      <c r="K842" s="373">
        <f>+I139</f>
        <v>0</v>
      </c>
      <c r="L842" s="377">
        <f t="shared" si="154"/>
        <v>0</v>
      </c>
      <c r="M842" s="378">
        <f>+K139</f>
        <v>0</v>
      </c>
      <c r="N842" s="379">
        <f>+K543</f>
        <v>0</v>
      </c>
      <c r="O842" s="424" t="str">
        <f t="shared" si="161"/>
        <v>0</v>
      </c>
      <c r="P842" s="380">
        <f>+R548+R144</f>
        <v>0</v>
      </c>
      <c r="Q842" s="258"/>
      <c r="R842" s="259"/>
      <c r="S842" s="259"/>
      <c r="T842" s="259"/>
      <c r="U842" s="516"/>
      <c r="V842" s="353"/>
      <c r="Y842" s="232"/>
      <c r="Z842" s="413">
        <f>+Z543+Z139</f>
        <v>0</v>
      </c>
      <c r="AA842" s="413">
        <f>+AA543+AA139</f>
        <v>0</v>
      </c>
      <c r="AB842" s="415">
        <f t="shared" si="155"/>
        <v>0</v>
      </c>
      <c r="AC842" s="413">
        <f t="shared" ref="AC842:AL842" si="182">+AC543+AC139</f>
        <v>0</v>
      </c>
      <c r="AD842" s="413">
        <f t="shared" si="182"/>
        <v>0</v>
      </c>
      <c r="AE842" s="413">
        <f t="shared" si="182"/>
        <v>0</v>
      </c>
      <c r="AF842" s="413">
        <f t="shared" si="182"/>
        <v>0</v>
      </c>
      <c r="AG842" s="413">
        <f t="shared" si="182"/>
        <v>0</v>
      </c>
      <c r="AH842" s="413">
        <f t="shared" si="182"/>
        <v>0</v>
      </c>
      <c r="AI842" s="413">
        <f t="shared" si="182"/>
        <v>0</v>
      </c>
      <c r="AJ842" s="413">
        <f t="shared" si="182"/>
        <v>0</v>
      </c>
      <c r="AK842" s="413">
        <f t="shared" si="182"/>
        <v>0</v>
      </c>
      <c r="AL842" s="413">
        <f t="shared" si="182"/>
        <v>0</v>
      </c>
      <c r="AM842" s="382">
        <f t="shared" si="178"/>
        <v>0</v>
      </c>
      <c r="AN842" s="383"/>
      <c r="AO842" s="384"/>
      <c r="AQ842" s="342" t="str">
        <f t="shared" si="151"/>
        <v>0</v>
      </c>
      <c r="AR842" s="343">
        <f t="shared" si="157"/>
        <v>1</v>
      </c>
      <c r="AS842" s="344">
        <v>0</v>
      </c>
      <c r="AT842" s="345">
        <v>1</v>
      </c>
    </row>
    <row r="843" spans="1:46" ht="46.5" customHeight="1">
      <c r="A843" s="293">
        <f t="shared" si="158"/>
        <v>23</v>
      </c>
      <c r="B843" s="527" t="s">
        <v>1500</v>
      </c>
      <c r="C843" s="528"/>
      <c r="D843" s="372">
        <f>+D549+D145</f>
        <v>9130</v>
      </c>
      <c r="E843" s="373">
        <f>G145</f>
        <v>0</v>
      </c>
      <c r="F843" s="373">
        <f>+F549</f>
        <v>1022</v>
      </c>
      <c r="G843" s="373">
        <f>+G549</f>
        <v>17</v>
      </c>
      <c r="H843" s="374">
        <f t="shared" si="152"/>
        <v>1039</v>
      </c>
      <c r="I843" s="375">
        <f t="shared" si="160"/>
        <v>161</v>
      </c>
      <c r="J843" s="376">
        <f t="shared" si="176"/>
        <v>1200</v>
      </c>
      <c r="K843" s="373">
        <f>+I145</f>
        <v>0</v>
      </c>
      <c r="L843" s="377">
        <f t="shared" si="154"/>
        <v>7930</v>
      </c>
      <c r="M843" s="378">
        <f>+K145</f>
        <v>4330</v>
      </c>
      <c r="N843" s="379">
        <f>+K549</f>
        <v>3600</v>
      </c>
      <c r="O843" s="424">
        <f t="shared" si="161"/>
        <v>6.6083333333333334</v>
      </c>
      <c r="P843" s="380">
        <f>+R554+R150</f>
        <v>0</v>
      </c>
      <c r="Q843" s="258"/>
      <c r="R843" s="259"/>
      <c r="S843" s="259"/>
      <c r="T843" s="259"/>
      <c r="U843" s="516"/>
      <c r="V843" s="353"/>
      <c r="Y843" s="232"/>
      <c r="Z843" s="413">
        <f>+Z549+Z145</f>
        <v>60</v>
      </c>
      <c r="AA843" s="413">
        <f>+AA549+AA145</f>
        <v>101</v>
      </c>
      <c r="AB843" s="415">
        <f t="shared" si="155"/>
        <v>161</v>
      </c>
      <c r="AC843" s="413">
        <f t="shared" ref="AC843:AL843" si="183">+AC549+AC145</f>
        <v>0</v>
      </c>
      <c r="AD843" s="413">
        <f t="shared" si="183"/>
        <v>0</v>
      </c>
      <c r="AE843" s="413">
        <f t="shared" si="183"/>
        <v>0</v>
      </c>
      <c r="AF843" s="413">
        <f t="shared" si="183"/>
        <v>0</v>
      </c>
      <c r="AG843" s="413">
        <f t="shared" si="183"/>
        <v>0</v>
      </c>
      <c r="AH843" s="413">
        <f t="shared" si="183"/>
        <v>0</v>
      </c>
      <c r="AI843" s="413">
        <f t="shared" si="183"/>
        <v>0</v>
      </c>
      <c r="AJ843" s="413">
        <f t="shared" si="183"/>
        <v>0</v>
      </c>
      <c r="AK843" s="413">
        <f t="shared" si="183"/>
        <v>0</v>
      </c>
      <c r="AL843" s="413">
        <f t="shared" si="183"/>
        <v>0</v>
      </c>
      <c r="AM843" s="382">
        <f t="shared" si="178"/>
        <v>161</v>
      </c>
      <c r="AN843" s="383"/>
      <c r="AO843" s="384"/>
      <c r="AQ843" s="342">
        <f t="shared" si="151"/>
        <v>13.416666666666666</v>
      </c>
      <c r="AR843" s="343">
        <f t="shared" si="157"/>
        <v>1.1549566891241578</v>
      </c>
      <c r="AS843" s="344">
        <v>0</v>
      </c>
      <c r="AT843" s="345">
        <v>1</v>
      </c>
    </row>
    <row r="844" spans="1:46" ht="59.25" customHeight="1">
      <c r="A844" s="293">
        <f t="shared" si="158"/>
        <v>24</v>
      </c>
      <c r="B844" s="527" t="s">
        <v>1501</v>
      </c>
      <c r="C844" s="528"/>
      <c r="D844" s="372">
        <f>+D555+D151</f>
        <v>2579</v>
      </c>
      <c r="E844" s="373">
        <f>G151</f>
        <v>0</v>
      </c>
      <c r="F844" s="373">
        <f>+F555</f>
        <v>706</v>
      </c>
      <c r="G844" s="373">
        <f>+G555</f>
        <v>41</v>
      </c>
      <c r="H844" s="374">
        <f t="shared" si="152"/>
        <v>747</v>
      </c>
      <c r="I844" s="375">
        <f t="shared" si="160"/>
        <v>0</v>
      </c>
      <c r="J844" s="376">
        <f t="shared" si="176"/>
        <v>747</v>
      </c>
      <c r="K844" s="373">
        <f>+I151</f>
        <v>0</v>
      </c>
      <c r="L844" s="377">
        <f t="shared" si="154"/>
        <v>1832</v>
      </c>
      <c r="M844" s="378">
        <f>+K151</f>
        <v>1184</v>
      </c>
      <c r="N844" s="379">
        <f>+K555</f>
        <v>648</v>
      </c>
      <c r="O844" s="424">
        <f t="shared" si="161"/>
        <v>2.4524765729585005</v>
      </c>
      <c r="P844" s="380">
        <f>+R560+R156</f>
        <v>0</v>
      </c>
      <c r="Q844" s="258"/>
      <c r="R844" s="259"/>
      <c r="S844" s="259"/>
      <c r="T844" s="259"/>
      <c r="U844" s="516"/>
      <c r="V844" s="353"/>
      <c r="Y844" s="232"/>
      <c r="Z844" s="413">
        <f>+Z555+Z151</f>
        <v>0</v>
      </c>
      <c r="AA844" s="413">
        <f>+AA555+AA151</f>
        <v>0</v>
      </c>
      <c r="AB844" s="415">
        <f>Z844+AA844</f>
        <v>0</v>
      </c>
      <c r="AC844" s="413">
        <f t="shared" ref="AC844:AL844" si="184">+AC555+AC151</f>
        <v>0</v>
      </c>
      <c r="AD844" s="413">
        <f t="shared" si="184"/>
        <v>0</v>
      </c>
      <c r="AE844" s="413">
        <f t="shared" si="184"/>
        <v>0</v>
      </c>
      <c r="AF844" s="413">
        <f t="shared" si="184"/>
        <v>0</v>
      </c>
      <c r="AG844" s="413">
        <f t="shared" si="184"/>
        <v>0</v>
      </c>
      <c r="AH844" s="413">
        <f t="shared" si="184"/>
        <v>0</v>
      </c>
      <c r="AI844" s="413">
        <f t="shared" si="184"/>
        <v>0</v>
      </c>
      <c r="AJ844" s="413">
        <f t="shared" si="184"/>
        <v>0</v>
      </c>
      <c r="AK844" s="413">
        <f t="shared" si="184"/>
        <v>0</v>
      </c>
      <c r="AL844" s="413">
        <f t="shared" si="184"/>
        <v>0</v>
      </c>
      <c r="AM844" s="382">
        <f t="shared" si="178"/>
        <v>0</v>
      </c>
      <c r="AN844" s="383"/>
      <c r="AO844" s="384"/>
      <c r="AQ844" s="342">
        <f t="shared" si="151"/>
        <v>0</v>
      </c>
      <c r="AR844" s="343">
        <f>IFERROR(1/(1-(AQ844/100)),"0")</f>
        <v>1</v>
      </c>
      <c r="AS844" s="344">
        <v>0</v>
      </c>
      <c r="AT844" s="345">
        <v>1</v>
      </c>
    </row>
    <row r="845" spans="1:46" ht="59.25" customHeight="1">
      <c r="A845" s="293">
        <f t="shared" si="158"/>
        <v>25</v>
      </c>
      <c r="B845" s="527" t="s">
        <v>1546</v>
      </c>
      <c r="C845" s="528"/>
      <c r="D845" s="372">
        <f>+D561+D157</f>
        <v>11591</v>
      </c>
      <c r="E845" s="373">
        <f>G157</f>
        <v>0</v>
      </c>
      <c r="F845" s="373">
        <f>+F561</f>
        <v>1561</v>
      </c>
      <c r="G845" s="373">
        <f>+G561</f>
        <v>29</v>
      </c>
      <c r="H845" s="374">
        <f t="shared" si="152"/>
        <v>1590</v>
      </c>
      <c r="I845" s="375">
        <f t="shared" si="160"/>
        <v>5076</v>
      </c>
      <c r="J845" s="376">
        <f t="shared" si="176"/>
        <v>6666</v>
      </c>
      <c r="K845" s="373">
        <f>+I157</f>
        <v>0</v>
      </c>
      <c r="L845" s="377">
        <f t="shared" si="154"/>
        <v>4925</v>
      </c>
      <c r="M845" s="378">
        <f>+K157</f>
        <v>0</v>
      </c>
      <c r="N845" s="379">
        <f>+K561</f>
        <v>4925</v>
      </c>
      <c r="O845" s="424">
        <f t="shared" si="161"/>
        <v>0.73882388238823882</v>
      </c>
      <c r="P845" s="380">
        <f>+R566+R162</f>
        <v>0</v>
      </c>
      <c r="Q845" s="258"/>
      <c r="R845" s="259"/>
      <c r="S845" s="259"/>
      <c r="T845" s="259"/>
      <c r="U845" s="516"/>
      <c r="V845" s="353"/>
      <c r="Y845" s="232"/>
      <c r="Z845" s="413">
        <f>+Z561+Z157</f>
        <v>3149</v>
      </c>
      <c r="AA845" s="413">
        <f>+AA561+AA157</f>
        <v>175</v>
      </c>
      <c r="AB845" s="415">
        <f t="shared" si="155"/>
        <v>3324</v>
      </c>
      <c r="AC845" s="413">
        <f t="shared" ref="AC845:AL845" si="185">+AC561+AC157</f>
        <v>0</v>
      </c>
      <c r="AD845" s="413">
        <f t="shared" si="185"/>
        <v>0</v>
      </c>
      <c r="AE845" s="413">
        <f t="shared" si="185"/>
        <v>0</v>
      </c>
      <c r="AF845" s="413">
        <f t="shared" si="185"/>
        <v>0</v>
      </c>
      <c r="AG845" s="413">
        <f t="shared" si="185"/>
        <v>1752</v>
      </c>
      <c r="AH845" s="413">
        <f t="shared" si="185"/>
        <v>0</v>
      </c>
      <c r="AI845" s="413">
        <f t="shared" si="185"/>
        <v>0</v>
      </c>
      <c r="AJ845" s="413">
        <f t="shared" si="185"/>
        <v>0</v>
      </c>
      <c r="AK845" s="413">
        <f t="shared" si="185"/>
        <v>0</v>
      </c>
      <c r="AL845" s="413">
        <f t="shared" si="185"/>
        <v>0</v>
      </c>
      <c r="AM845" s="382">
        <f t="shared" si="178"/>
        <v>5076</v>
      </c>
      <c r="AN845" s="383"/>
      <c r="AO845" s="384"/>
      <c r="AQ845" s="342">
        <f t="shared" si="151"/>
        <v>76.147614761476149</v>
      </c>
      <c r="AR845" s="343">
        <f t="shared" si="157"/>
        <v>4.192452830188679</v>
      </c>
      <c r="AS845" s="344">
        <v>10</v>
      </c>
      <c r="AT845" s="345">
        <v>10</v>
      </c>
    </row>
    <row r="846" spans="1:46" ht="59.25" customHeight="1">
      <c r="A846" s="293">
        <f t="shared" si="158"/>
        <v>26</v>
      </c>
      <c r="B846" s="527" t="s">
        <v>1547</v>
      </c>
      <c r="C846" s="528"/>
      <c r="D846" s="372">
        <f>+D567+D163</f>
        <v>6199</v>
      </c>
      <c r="E846" s="373">
        <f>G163</f>
        <v>0</v>
      </c>
      <c r="F846" s="373">
        <f>+F567</f>
        <v>4102</v>
      </c>
      <c r="G846" s="373">
        <f>+G567</f>
        <v>44</v>
      </c>
      <c r="H846" s="374">
        <f t="shared" si="152"/>
        <v>4146</v>
      </c>
      <c r="I846" s="375">
        <f t="shared" si="160"/>
        <v>283</v>
      </c>
      <c r="J846" s="376">
        <f t="shared" si="176"/>
        <v>4429</v>
      </c>
      <c r="K846" s="373">
        <f>+I163</f>
        <v>0</v>
      </c>
      <c r="L846" s="377">
        <f t="shared" si="154"/>
        <v>1770</v>
      </c>
      <c r="M846" s="378">
        <f>+K163</f>
        <v>0</v>
      </c>
      <c r="N846" s="379">
        <f>+K567</f>
        <v>1770</v>
      </c>
      <c r="O846" s="424">
        <f t="shared" si="161"/>
        <v>0.39963874463761573</v>
      </c>
      <c r="P846" s="380">
        <f>+R572+R168</f>
        <v>0</v>
      </c>
      <c r="Q846" s="258"/>
      <c r="R846" s="259"/>
      <c r="S846" s="259"/>
      <c r="T846" s="259"/>
      <c r="U846" s="516"/>
      <c r="V846" s="353"/>
      <c r="Y846" s="232"/>
      <c r="Z846" s="381">
        <f>+Z567+Z163</f>
        <v>201</v>
      </c>
      <c r="AA846" s="381">
        <f>+AA567+AA163</f>
        <v>82</v>
      </c>
      <c r="AB846" s="415">
        <f t="shared" si="155"/>
        <v>283</v>
      </c>
      <c r="AC846" s="381">
        <f t="shared" ref="AC846:AL846" si="186">+AC567+AC163</f>
        <v>0</v>
      </c>
      <c r="AD846" s="381">
        <f t="shared" si="186"/>
        <v>0</v>
      </c>
      <c r="AE846" s="381">
        <f t="shared" si="186"/>
        <v>0</v>
      </c>
      <c r="AF846" s="381">
        <f t="shared" si="186"/>
        <v>0</v>
      </c>
      <c r="AG846" s="381">
        <f t="shared" si="186"/>
        <v>0</v>
      </c>
      <c r="AH846" s="381">
        <f t="shared" si="186"/>
        <v>0</v>
      </c>
      <c r="AI846" s="381">
        <f t="shared" si="186"/>
        <v>0</v>
      </c>
      <c r="AJ846" s="381">
        <f t="shared" si="186"/>
        <v>0</v>
      </c>
      <c r="AK846" s="381">
        <f t="shared" si="186"/>
        <v>0</v>
      </c>
      <c r="AL846" s="381">
        <f t="shared" si="186"/>
        <v>0</v>
      </c>
      <c r="AM846" s="382">
        <f t="shared" si="178"/>
        <v>283</v>
      </c>
      <c r="AN846" s="383"/>
      <c r="AO846" s="384"/>
      <c r="AQ846" s="342">
        <f t="shared" si="151"/>
        <v>6.3897042221720479</v>
      </c>
      <c r="AR846" s="343">
        <f t="shared" si="157"/>
        <v>1.0682585624698504</v>
      </c>
      <c r="AS846" s="344">
        <v>0</v>
      </c>
      <c r="AT846" s="345">
        <v>1</v>
      </c>
    </row>
    <row r="847" spans="1:46" ht="46.5" customHeight="1">
      <c r="A847" s="293">
        <f t="shared" si="158"/>
        <v>27</v>
      </c>
      <c r="B847" s="527" t="s">
        <v>1507</v>
      </c>
      <c r="C847" s="528"/>
      <c r="D847" s="372">
        <f>+D573+D169</f>
        <v>630</v>
      </c>
      <c r="E847" s="373">
        <f>G169</f>
        <v>0</v>
      </c>
      <c r="F847" s="373">
        <f>+F573</f>
        <v>411</v>
      </c>
      <c r="G847" s="373">
        <f>+G573</f>
        <v>24</v>
      </c>
      <c r="H847" s="374">
        <f t="shared" si="152"/>
        <v>435</v>
      </c>
      <c r="I847" s="375">
        <f t="shared" si="160"/>
        <v>0</v>
      </c>
      <c r="J847" s="376">
        <f t="shared" si="176"/>
        <v>435</v>
      </c>
      <c r="K847" s="373">
        <f>+I169</f>
        <v>0</v>
      </c>
      <c r="L847" s="377">
        <f t="shared" si="154"/>
        <v>195</v>
      </c>
      <c r="M847" s="378">
        <f>+K169</f>
        <v>0</v>
      </c>
      <c r="N847" s="379">
        <f>+K573</f>
        <v>195</v>
      </c>
      <c r="O847" s="424">
        <f t="shared" si="161"/>
        <v>0.44827586206896552</v>
      </c>
      <c r="P847" s="380">
        <f>+R578+R174</f>
        <v>0</v>
      </c>
      <c r="Q847" s="258"/>
      <c r="R847" s="259"/>
      <c r="S847" s="259"/>
      <c r="T847" s="259"/>
      <c r="U847" s="516"/>
      <c r="V847" s="353"/>
      <c r="Y847" s="232"/>
      <c r="Z847" s="381">
        <f>+Z573+Z169</f>
        <v>0</v>
      </c>
      <c r="AA847" s="381">
        <f>+AA573+AA169</f>
        <v>0</v>
      </c>
      <c r="AB847" s="415">
        <f t="shared" si="155"/>
        <v>0</v>
      </c>
      <c r="AC847" s="381">
        <f t="shared" ref="AC847:AL847" si="187">+AC573+AC169</f>
        <v>0</v>
      </c>
      <c r="AD847" s="381">
        <f t="shared" si="187"/>
        <v>0</v>
      </c>
      <c r="AE847" s="381">
        <f t="shared" si="187"/>
        <v>0</v>
      </c>
      <c r="AF847" s="381">
        <f t="shared" si="187"/>
        <v>0</v>
      </c>
      <c r="AG847" s="381">
        <f t="shared" si="187"/>
        <v>0</v>
      </c>
      <c r="AH847" s="381">
        <f t="shared" si="187"/>
        <v>0</v>
      </c>
      <c r="AI847" s="381">
        <f t="shared" si="187"/>
        <v>0</v>
      </c>
      <c r="AJ847" s="381">
        <f t="shared" si="187"/>
        <v>0</v>
      </c>
      <c r="AK847" s="381">
        <f t="shared" si="187"/>
        <v>0</v>
      </c>
      <c r="AL847" s="381">
        <f t="shared" si="187"/>
        <v>0</v>
      </c>
      <c r="AM847" s="382">
        <f t="shared" si="178"/>
        <v>0</v>
      </c>
      <c r="AN847" s="383"/>
      <c r="AO847" s="384"/>
      <c r="AQ847" s="342">
        <f t="shared" si="151"/>
        <v>0</v>
      </c>
      <c r="AR847" s="343">
        <f t="shared" si="157"/>
        <v>1</v>
      </c>
      <c r="AS847" s="344">
        <v>10</v>
      </c>
      <c r="AT847" s="345">
        <v>20</v>
      </c>
    </row>
    <row r="848" spans="1:46" ht="46.5" customHeight="1">
      <c r="A848" s="293">
        <f t="shared" si="158"/>
        <v>28</v>
      </c>
      <c r="B848" s="527" t="s">
        <v>1503</v>
      </c>
      <c r="C848" s="528"/>
      <c r="D848" s="372">
        <f>+D579+D175</f>
        <v>7069</v>
      </c>
      <c r="E848" s="373">
        <f>G175</f>
        <v>0</v>
      </c>
      <c r="F848" s="373">
        <f>+F579</f>
        <v>1220</v>
      </c>
      <c r="G848" s="373">
        <f>+G579</f>
        <v>31</v>
      </c>
      <c r="H848" s="374">
        <f t="shared" si="152"/>
        <v>1251</v>
      </c>
      <c r="I848" s="375">
        <f t="shared" si="160"/>
        <v>1</v>
      </c>
      <c r="J848" s="376">
        <f t="shared" si="176"/>
        <v>1252</v>
      </c>
      <c r="K848" s="373">
        <f>+I175</f>
        <v>0</v>
      </c>
      <c r="L848" s="377">
        <f t="shared" si="154"/>
        <v>5817</v>
      </c>
      <c r="M848" s="378">
        <f>+K175</f>
        <v>2048</v>
      </c>
      <c r="N848" s="379">
        <f>+K579</f>
        <v>3769</v>
      </c>
      <c r="O848" s="424">
        <f t="shared" si="161"/>
        <v>4.6461661341853038</v>
      </c>
      <c r="P848" s="380">
        <f>+R584+R180</f>
        <v>0</v>
      </c>
      <c r="Q848" s="258"/>
      <c r="R848" s="259"/>
      <c r="S848" s="259"/>
      <c r="T848" s="259"/>
      <c r="U848" s="516"/>
      <c r="V848" s="353"/>
      <c r="Y848" s="232"/>
      <c r="Z848" s="381">
        <f>+Z579+Z175</f>
        <v>0</v>
      </c>
      <c r="AA848" s="381">
        <f>+AA579+AA175</f>
        <v>0</v>
      </c>
      <c r="AB848" s="415">
        <f t="shared" si="155"/>
        <v>0</v>
      </c>
      <c r="AC848" s="381">
        <f t="shared" ref="AC848:AL848" si="188">+AC579+AC175</f>
        <v>0</v>
      </c>
      <c r="AD848" s="381">
        <f t="shared" si="188"/>
        <v>0</v>
      </c>
      <c r="AE848" s="381">
        <f t="shared" si="188"/>
        <v>0</v>
      </c>
      <c r="AF848" s="381">
        <f t="shared" si="188"/>
        <v>1</v>
      </c>
      <c r="AG848" s="381">
        <f t="shared" si="188"/>
        <v>0</v>
      </c>
      <c r="AH848" s="381">
        <f t="shared" si="188"/>
        <v>0</v>
      </c>
      <c r="AI848" s="381">
        <f t="shared" si="188"/>
        <v>0</v>
      </c>
      <c r="AJ848" s="381">
        <f t="shared" si="188"/>
        <v>0</v>
      </c>
      <c r="AK848" s="381">
        <f t="shared" si="188"/>
        <v>0</v>
      </c>
      <c r="AL848" s="381">
        <f t="shared" si="188"/>
        <v>0</v>
      </c>
      <c r="AM848" s="382">
        <f t="shared" si="178"/>
        <v>1</v>
      </c>
      <c r="AN848" s="383"/>
      <c r="AO848" s="384"/>
      <c r="AQ848" s="342">
        <f t="shared" si="151"/>
        <v>7.9872204472843447E-2</v>
      </c>
      <c r="AR848" s="343">
        <f t="shared" si="157"/>
        <v>1.0007993605115908</v>
      </c>
      <c r="AS848" s="344">
        <v>10</v>
      </c>
      <c r="AT848" s="345">
        <v>10</v>
      </c>
    </row>
    <row r="849" spans="1:46" ht="46.5" customHeight="1">
      <c r="A849" s="293">
        <f t="shared" si="158"/>
        <v>29</v>
      </c>
      <c r="B849" s="527" t="s">
        <v>1502</v>
      </c>
      <c r="C849" s="528"/>
      <c r="D849" s="372">
        <f>+D585+D181</f>
        <v>0</v>
      </c>
      <c r="E849" s="373">
        <f>G181</f>
        <v>0</v>
      </c>
      <c r="F849" s="373">
        <f>+F585</f>
        <v>0</v>
      </c>
      <c r="G849" s="373">
        <f>+G585</f>
        <v>0</v>
      </c>
      <c r="H849" s="374">
        <f t="shared" si="152"/>
        <v>0</v>
      </c>
      <c r="I849" s="375">
        <f t="shared" si="160"/>
        <v>0</v>
      </c>
      <c r="J849" s="376">
        <f t="shared" si="176"/>
        <v>0</v>
      </c>
      <c r="K849" s="373">
        <f>+I181</f>
        <v>0</v>
      </c>
      <c r="L849" s="377">
        <f t="shared" si="154"/>
        <v>0</v>
      </c>
      <c r="M849" s="378">
        <f>+K181</f>
        <v>0</v>
      </c>
      <c r="N849" s="379">
        <f>+K585</f>
        <v>0</v>
      </c>
      <c r="O849" s="424" t="str">
        <f t="shared" si="161"/>
        <v>0</v>
      </c>
      <c r="P849" s="380">
        <f>+R590+R186</f>
        <v>0</v>
      </c>
      <c r="Q849" s="258"/>
      <c r="R849" s="259"/>
      <c r="S849" s="259"/>
      <c r="T849" s="259"/>
      <c r="U849" s="516"/>
      <c r="V849" s="353"/>
      <c r="Y849" s="232"/>
      <c r="Z849" s="381">
        <f>+Z585+Z181</f>
        <v>0</v>
      </c>
      <c r="AA849" s="381">
        <f>+AA585+AA181</f>
        <v>0</v>
      </c>
      <c r="AB849" s="415">
        <f>Z849+AA849</f>
        <v>0</v>
      </c>
      <c r="AC849" s="381">
        <f t="shared" ref="AC849:AL849" si="189">+AC585+AC181</f>
        <v>0</v>
      </c>
      <c r="AD849" s="381">
        <f t="shared" si="189"/>
        <v>0</v>
      </c>
      <c r="AE849" s="381">
        <f t="shared" si="189"/>
        <v>0</v>
      </c>
      <c r="AF849" s="381">
        <f t="shared" si="189"/>
        <v>0</v>
      </c>
      <c r="AG849" s="381">
        <f t="shared" si="189"/>
        <v>0</v>
      </c>
      <c r="AH849" s="381">
        <f t="shared" si="189"/>
        <v>0</v>
      </c>
      <c r="AI849" s="381">
        <f t="shared" si="189"/>
        <v>0</v>
      </c>
      <c r="AJ849" s="381">
        <f t="shared" si="189"/>
        <v>0</v>
      </c>
      <c r="AK849" s="381">
        <f t="shared" si="189"/>
        <v>0</v>
      </c>
      <c r="AL849" s="381">
        <f t="shared" si="189"/>
        <v>0</v>
      </c>
      <c r="AM849" s="382">
        <f t="shared" si="178"/>
        <v>0</v>
      </c>
      <c r="AN849" s="383"/>
      <c r="AO849" s="384"/>
      <c r="AQ849" s="342" t="str">
        <f t="shared" si="151"/>
        <v>0</v>
      </c>
      <c r="AR849" s="343">
        <f t="shared" si="157"/>
        <v>1</v>
      </c>
      <c r="AS849" s="344">
        <v>0</v>
      </c>
      <c r="AT849" s="345">
        <v>1</v>
      </c>
    </row>
    <row r="850" spans="1:46" ht="46.5" customHeight="1">
      <c r="A850" s="293">
        <f t="shared" si="158"/>
        <v>30</v>
      </c>
      <c r="B850" s="527" t="s">
        <v>1504</v>
      </c>
      <c r="C850" s="528"/>
      <c r="D850" s="372">
        <f>+D591+D187</f>
        <v>1126</v>
      </c>
      <c r="E850" s="373">
        <f>G187</f>
        <v>0</v>
      </c>
      <c r="F850" s="373">
        <f>+F591</f>
        <v>361</v>
      </c>
      <c r="G850" s="373">
        <f>+G591</f>
        <v>2</v>
      </c>
      <c r="H850" s="374">
        <f t="shared" si="152"/>
        <v>363</v>
      </c>
      <c r="I850" s="375">
        <f t="shared" si="160"/>
        <v>0</v>
      </c>
      <c r="J850" s="376">
        <f t="shared" si="176"/>
        <v>363</v>
      </c>
      <c r="K850" s="373">
        <f>+I187</f>
        <v>0</v>
      </c>
      <c r="L850" s="377">
        <f t="shared" si="154"/>
        <v>763</v>
      </c>
      <c r="M850" s="378">
        <f>+K187</f>
        <v>90</v>
      </c>
      <c r="N850" s="379">
        <f>+K591</f>
        <v>673</v>
      </c>
      <c r="O850" s="424">
        <f t="shared" si="161"/>
        <v>2.1019283746556474</v>
      </c>
      <c r="P850" s="380">
        <f>+R596+R192</f>
        <v>0</v>
      </c>
      <c r="Q850" s="258"/>
      <c r="R850" s="259"/>
      <c r="S850" s="259"/>
      <c r="T850" s="259"/>
      <c r="U850" s="516"/>
      <c r="V850" s="353"/>
      <c r="Y850" s="232"/>
      <c r="Z850" s="381">
        <f>+Z591+Z187</f>
        <v>0</v>
      </c>
      <c r="AA850" s="381">
        <f>+AA591+AA187</f>
        <v>0</v>
      </c>
      <c r="AB850" s="415">
        <f t="shared" si="155"/>
        <v>0</v>
      </c>
      <c r="AC850" s="381">
        <f t="shared" ref="AC850:AL850" si="190">+AC591+AC187</f>
        <v>0</v>
      </c>
      <c r="AD850" s="381">
        <f t="shared" si="190"/>
        <v>0</v>
      </c>
      <c r="AE850" s="381">
        <f t="shared" si="190"/>
        <v>0</v>
      </c>
      <c r="AF850" s="381">
        <f t="shared" si="190"/>
        <v>0</v>
      </c>
      <c r="AG850" s="381">
        <f t="shared" si="190"/>
        <v>0</v>
      </c>
      <c r="AH850" s="381">
        <f t="shared" si="190"/>
        <v>0</v>
      </c>
      <c r="AI850" s="381">
        <f t="shared" si="190"/>
        <v>0</v>
      </c>
      <c r="AJ850" s="381">
        <f t="shared" si="190"/>
        <v>0</v>
      </c>
      <c r="AK850" s="381">
        <f t="shared" si="190"/>
        <v>0</v>
      </c>
      <c r="AL850" s="381">
        <f t="shared" si="190"/>
        <v>0</v>
      </c>
      <c r="AM850" s="382">
        <f t="shared" si="178"/>
        <v>0</v>
      </c>
      <c r="AN850" s="383"/>
      <c r="AO850" s="384"/>
      <c r="AQ850" s="342">
        <f t="shared" si="151"/>
        <v>0</v>
      </c>
      <c r="AR850" s="343">
        <f t="shared" si="157"/>
        <v>1</v>
      </c>
      <c r="AS850" s="344">
        <v>0</v>
      </c>
      <c r="AT850" s="345">
        <v>1</v>
      </c>
    </row>
    <row r="851" spans="1:46" ht="54" customHeight="1">
      <c r="A851" s="293">
        <f t="shared" si="158"/>
        <v>31</v>
      </c>
      <c r="B851" s="527" t="s">
        <v>1550</v>
      </c>
      <c r="C851" s="528"/>
      <c r="D851" s="372">
        <f>+D597+D193</f>
        <v>123</v>
      </c>
      <c r="E851" s="373">
        <f>G193</f>
        <v>0</v>
      </c>
      <c r="F851" s="373">
        <f>+F597</f>
        <v>15</v>
      </c>
      <c r="G851" s="373">
        <f>+G597</f>
        <v>0</v>
      </c>
      <c r="H851" s="374">
        <f t="shared" si="152"/>
        <v>15</v>
      </c>
      <c r="I851" s="375">
        <f t="shared" si="160"/>
        <v>0</v>
      </c>
      <c r="J851" s="376">
        <f t="shared" si="176"/>
        <v>15</v>
      </c>
      <c r="K851" s="373">
        <f>+I193</f>
        <v>0</v>
      </c>
      <c r="L851" s="377">
        <f t="shared" si="154"/>
        <v>108</v>
      </c>
      <c r="M851" s="378">
        <f>+K193</f>
        <v>78</v>
      </c>
      <c r="N851" s="379">
        <f>+K597</f>
        <v>30</v>
      </c>
      <c r="O851" s="424">
        <f t="shared" si="161"/>
        <v>7.2</v>
      </c>
      <c r="P851" s="380">
        <f>+R602+R198</f>
        <v>0</v>
      </c>
      <c r="Q851" s="258"/>
      <c r="R851" s="259"/>
      <c r="S851" s="259"/>
      <c r="T851" s="259"/>
      <c r="U851" s="516"/>
      <c r="V851" s="353"/>
      <c r="Y851" s="232"/>
      <c r="Z851" s="381">
        <f>+Z597+Z193</f>
        <v>0</v>
      </c>
      <c r="AA851" s="381">
        <f>+AA597+AA193</f>
        <v>0</v>
      </c>
      <c r="AB851" s="415">
        <f t="shared" si="155"/>
        <v>0</v>
      </c>
      <c r="AC851" s="381">
        <f t="shared" ref="AC851:AL851" si="191">+AC597+AC193</f>
        <v>0</v>
      </c>
      <c r="AD851" s="381">
        <f t="shared" si="191"/>
        <v>0</v>
      </c>
      <c r="AE851" s="381">
        <f t="shared" si="191"/>
        <v>0</v>
      </c>
      <c r="AF851" s="381">
        <f t="shared" si="191"/>
        <v>0</v>
      </c>
      <c r="AG851" s="381">
        <f t="shared" si="191"/>
        <v>0</v>
      </c>
      <c r="AH851" s="381">
        <f t="shared" si="191"/>
        <v>0</v>
      </c>
      <c r="AI851" s="381">
        <f t="shared" si="191"/>
        <v>0</v>
      </c>
      <c r="AJ851" s="381">
        <f t="shared" si="191"/>
        <v>0</v>
      </c>
      <c r="AK851" s="381">
        <f t="shared" si="191"/>
        <v>0</v>
      </c>
      <c r="AL851" s="381">
        <f t="shared" si="191"/>
        <v>0</v>
      </c>
      <c r="AM851" s="382">
        <f t="shared" si="178"/>
        <v>0</v>
      </c>
      <c r="AN851" s="383"/>
      <c r="AO851" s="384"/>
      <c r="AQ851" s="342">
        <f t="shared" si="151"/>
        <v>0</v>
      </c>
      <c r="AR851" s="343">
        <f t="shared" si="157"/>
        <v>1</v>
      </c>
      <c r="AS851" s="344">
        <v>0</v>
      </c>
      <c r="AT851" s="345">
        <v>1</v>
      </c>
    </row>
    <row r="852" spans="1:46" ht="54" customHeight="1">
      <c r="A852" s="293">
        <f t="shared" si="158"/>
        <v>32</v>
      </c>
      <c r="B852" s="527" t="s">
        <v>1549</v>
      </c>
      <c r="C852" s="528"/>
      <c r="D852" s="372">
        <f>+D603+D199</f>
        <v>738</v>
      </c>
      <c r="E852" s="373">
        <f>G199</f>
        <v>0</v>
      </c>
      <c r="F852" s="373">
        <f>+F603</f>
        <v>85</v>
      </c>
      <c r="G852" s="373">
        <f>+G603</f>
        <v>0</v>
      </c>
      <c r="H852" s="374">
        <f t="shared" si="152"/>
        <v>85</v>
      </c>
      <c r="I852" s="375">
        <f t="shared" si="160"/>
        <v>0</v>
      </c>
      <c r="J852" s="376">
        <f t="shared" si="176"/>
        <v>85</v>
      </c>
      <c r="K852" s="373">
        <f>+I199</f>
        <v>0</v>
      </c>
      <c r="L852" s="377">
        <f t="shared" si="154"/>
        <v>653</v>
      </c>
      <c r="M852" s="378">
        <f>+K199</f>
        <v>344</v>
      </c>
      <c r="N852" s="379">
        <f>+K603</f>
        <v>309</v>
      </c>
      <c r="O852" s="424">
        <f t="shared" si="161"/>
        <v>7.6823529411764708</v>
      </c>
      <c r="P852" s="380">
        <f>+R608+R204</f>
        <v>0</v>
      </c>
      <c r="Q852" s="258"/>
      <c r="R852" s="259"/>
      <c r="S852" s="259"/>
      <c r="T852" s="259"/>
      <c r="U852" s="516"/>
      <c r="V852" s="353"/>
      <c r="Y852" s="232"/>
      <c r="Z852" s="381">
        <f>+Z603+Z199</f>
        <v>0</v>
      </c>
      <c r="AA852" s="381">
        <f>+AA603+AA199</f>
        <v>0</v>
      </c>
      <c r="AB852" s="415">
        <f t="shared" si="155"/>
        <v>0</v>
      </c>
      <c r="AC852" s="381">
        <f t="shared" ref="AC852:AL852" si="192">+AC603+AC199</f>
        <v>0</v>
      </c>
      <c r="AD852" s="381">
        <f t="shared" si="192"/>
        <v>0</v>
      </c>
      <c r="AE852" s="381">
        <f t="shared" si="192"/>
        <v>0</v>
      </c>
      <c r="AF852" s="381">
        <f t="shared" si="192"/>
        <v>0</v>
      </c>
      <c r="AG852" s="381">
        <f t="shared" si="192"/>
        <v>0</v>
      </c>
      <c r="AH852" s="381">
        <f t="shared" si="192"/>
        <v>0</v>
      </c>
      <c r="AI852" s="381">
        <f t="shared" si="192"/>
        <v>0</v>
      </c>
      <c r="AJ852" s="381">
        <f t="shared" si="192"/>
        <v>0</v>
      </c>
      <c r="AK852" s="381">
        <f t="shared" si="192"/>
        <v>0</v>
      </c>
      <c r="AL852" s="381">
        <f t="shared" si="192"/>
        <v>0</v>
      </c>
      <c r="AM852" s="382">
        <f t="shared" si="178"/>
        <v>0</v>
      </c>
      <c r="AN852" s="383"/>
      <c r="AO852" s="384"/>
      <c r="AQ852" s="342">
        <f t="shared" si="151"/>
        <v>0</v>
      </c>
      <c r="AR852" s="343">
        <f t="shared" si="157"/>
        <v>1</v>
      </c>
      <c r="AS852" s="344">
        <v>0</v>
      </c>
      <c r="AT852" s="345">
        <v>1</v>
      </c>
    </row>
    <row r="853" spans="1:46" ht="46.5" customHeight="1">
      <c r="A853" s="293">
        <f t="shared" si="158"/>
        <v>33</v>
      </c>
      <c r="B853" s="527" t="s">
        <v>1510</v>
      </c>
      <c r="C853" s="528"/>
      <c r="D853" s="372">
        <f>+D609+D205</f>
        <v>164</v>
      </c>
      <c r="E853" s="373">
        <f>G205</f>
        <v>0</v>
      </c>
      <c r="F853" s="373">
        <f>+F609</f>
        <v>15</v>
      </c>
      <c r="G853" s="373">
        <f>+G609</f>
        <v>0</v>
      </c>
      <c r="H853" s="374">
        <f t="shared" si="152"/>
        <v>15</v>
      </c>
      <c r="I853" s="375">
        <f t="shared" si="160"/>
        <v>0</v>
      </c>
      <c r="J853" s="376">
        <f t="shared" si="176"/>
        <v>15</v>
      </c>
      <c r="K853" s="373">
        <f>+I205</f>
        <v>0</v>
      </c>
      <c r="L853" s="377">
        <f t="shared" si="154"/>
        <v>149</v>
      </c>
      <c r="M853" s="378">
        <f>+K205</f>
        <v>43</v>
      </c>
      <c r="N853" s="379">
        <f>+K609</f>
        <v>106</v>
      </c>
      <c r="O853" s="424">
        <f t="shared" si="161"/>
        <v>9.9333333333333336</v>
      </c>
      <c r="P853" s="380">
        <f>+R614+R210</f>
        <v>0</v>
      </c>
      <c r="Q853" s="258"/>
      <c r="R853" s="259"/>
      <c r="S853" s="259"/>
      <c r="T853" s="259"/>
      <c r="U853" s="516"/>
      <c r="V853" s="353"/>
      <c r="Y853" s="232"/>
      <c r="Z853" s="381">
        <f>+Z609+Z205</f>
        <v>0</v>
      </c>
      <c r="AA853" s="381">
        <f>+AA609+AA205</f>
        <v>0</v>
      </c>
      <c r="AB853" s="415">
        <f t="shared" si="155"/>
        <v>0</v>
      </c>
      <c r="AC853" s="381">
        <f t="shared" ref="AC853:AL853" si="193">+AC609+AC205</f>
        <v>0</v>
      </c>
      <c r="AD853" s="381">
        <f t="shared" si="193"/>
        <v>0</v>
      </c>
      <c r="AE853" s="381">
        <f t="shared" si="193"/>
        <v>0</v>
      </c>
      <c r="AF853" s="381">
        <f t="shared" si="193"/>
        <v>0</v>
      </c>
      <c r="AG853" s="381">
        <f t="shared" si="193"/>
        <v>0</v>
      </c>
      <c r="AH853" s="381">
        <f t="shared" si="193"/>
        <v>0</v>
      </c>
      <c r="AI853" s="381">
        <f t="shared" si="193"/>
        <v>0</v>
      </c>
      <c r="AJ853" s="381">
        <f t="shared" si="193"/>
        <v>0</v>
      </c>
      <c r="AK853" s="381">
        <f t="shared" si="193"/>
        <v>0</v>
      </c>
      <c r="AL853" s="381">
        <f t="shared" si="193"/>
        <v>0</v>
      </c>
      <c r="AM853" s="382">
        <f t="shared" si="178"/>
        <v>0</v>
      </c>
      <c r="AN853" s="383"/>
      <c r="AO853" s="384"/>
      <c r="AQ853" s="342">
        <f t="shared" si="151"/>
        <v>0</v>
      </c>
      <c r="AR853" s="343">
        <f t="shared" si="157"/>
        <v>1</v>
      </c>
      <c r="AS853" s="344">
        <v>0</v>
      </c>
      <c r="AT853" s="345">
        <v>1</v>
      </c>
    </row>
    <row r="854" spans="1:46" ht="46.5" customHeight="1">
      <c r="A854" s="293">
        <f t="shared" si="158"/>
        <v>34</v>
      </c>
      <c r="B854" s="527" t="s">
        <v>1511</v>
      </c>
      <c r="C854" s="528"/>
      <c r="D854" s="372">
        <f>+D615+D211</f>
        <v>0</v>
      </c>
      <c r="E854" s="373">
        <f>G211</f>
        <v>0</v>
      </c>
      <c r="F854" s="373">
        <f>+F615</f>
        <v>0</v>
      </c>
      <c r="G854" s="373">
        <f>+G615</f>
        <v>0</v>
      </c>
      <c r="H854" s="374">
        <f t="shared" si="152"/>
        <v>0</v>
      </c>
      <c r="I854" s="375">
        <f t="shared" si="160"/>
        <v>0</v>
      </c>
      <c r="J854" s="376">
        <f t="shared" si="176"/>
        <v>0</v>
      </c>
      <c r="K854" s="373">
        <f>+I211</f>
        <v>0</v>
      </c>
      <c r="L854" s="377">
        <f t="shared" si="154"/>
        <v>0</v>
      </c>
      <c r="M854" s="378">
        <f>+K211</f>
        <v>0</v>
      </c>
      <c r="N854" s="379">
        <f>+K615</f>
        <v>0</v>
      </c>
      <c r="O854" s="424" t="str">
        <f t="shared" si="161"/>
        <v>0</v>
      </c>
      <c r="P854" s="380">
        <f>+R620+R216</f>
        <v>0</v>
      </c>
      <c r="Q854" s="258"/>
      <c r="R854" s="259"/>
      <c r="S854" s="259"/>
      <c r="T854" s="259"/>
      <c r="U854" s="516"/>
      <c r="V854" s="353"/>
      <c r="Y854" s="232"/>
      <c r="Z854" s="381">
        <f>+Z615+Z211</f>
        <v>0</v>
      </c>
      <c r="AA854" s="381">
        <f>+AA615+AA211</f>
        <v>0</v>
      </c>
      <c r="AB854" s="415">
        <f t="shared" si="155"/>
        <v>0</v>
      </c>
      <c r="AC854" s="381">
        <f t="shared" ref="AC854:AL854" si="194">+AC615+AC211</f>
        <v>0</v>
      </c>
      <c r="AD854" s="381">
        <f t="shared" si="194"/>
        <v>0</v>
      </c>
      <c r="AE854" s="381">
        <f t="shared" si="194"/>
        <v>0</v>
      </c>
      <c r="AF854" s="381">
        <f t="shared" si="194"/>
        <v>0</v>
      </c>
      <c r="AG854" s="381">
        <f t="shared" si="194"/>
        <v>0</v>
      </c>
      <c r="AH854" s="381">
        <f t="shared" si="194"/>
        <v>0</v>
      </c>
      <c r="AI854" s="381">
        <f t="shared" si="194"/>
        <v>0</v>
      </c>
      <c r="AJ854" s="381">
        <f t="shared" si="194"/>
        <v>0</v>
      </c>
      <c r="AK854" s="381">
        <f t="shared" si="194"/>
        <v>0</v>
      </c>
      <c r="AL854" s="381">
        <f t="shared" si="194"/>
        <v>0</v>
      </c>
      <c r="AM854" s="382">
        <f t="shared" si="178"/>
        <v>0</v>
      </c>
      <c r="AN854" s="383"/>
      <c r="AO854" s="384"/>
      <c r="AQ854" s="342" t="str">
        <f t="shared" si="151"/>
        <v>0</v>
      </c>
      <c r="AR854" s="343">
        <f t="shared" si="157"/>
        <v>1</v>
      </c>
      <c r="AS854" s="344">
        <v>0</v>
      </c>
      <c r="AT854" s="345">
        <v>1</v>
      </c>
    </row>
    <row r="855" spans="1:46" ht="46.5" customHeight="1">
      <c r="A855" s="293">
        <f t="shared" si="158"/>
        <v>35</v>
      </c>
      <c r="B855" s="527" t="s">
        <v>1512</v>
      </c>
      <c r="C855" s="528"/>
      <c r="D855" s="372">
        <f>+D621+D217</f>
        <v>0</v>
      </c>
      <c r="E855" s="373">
        <f>G217</f>
        <v>0</v>
      </c>
      <c r="F855" s="373">
        <f>+F621</f>
        <v>0</v>
      </c>
      <c r="G855" s="373">
        <f>+G621</f>
        <v>0</v>
      </c>
      <c r="H855" s="374">
        <f t="shared" si="152"/>
        <v>0</v>
      </c>
      <c r="I855" s="375">
        <f t="shared" si="160"/>
        <v>0</v>
      </c>
      <c r="J855" s="376">
        <f t="shared" si="176"/>
        <v>0</v>
      </c>
      <c r="K855" s="373">
        <f>+I217</f>
        <v>0</v>
      </c>
      <c r="L855" s="377">
        <f t="shared" si="154"/>
        <v>0</v>
      </c>
      <c r="M855" s="378">
        <f>+K217</f>
        <v>0</v>
      </c>
      <c r="N855" s="379">
        <f>+K621</f>
        <v>0</v>
      </c>
      <c r="O855" s="424" t="str">
        <f t="shared" si="161"/>
        <v>0</v>
      </c>
      <c r="P855" s="380">
        <f>+R626+R222</f>
        <v>0</v>
      </c>
      <c r="Q855" s="258"/>
      <c r="R855" s="259"/>
      <c r="S855" s="259"/>
      <c r="T855" s="259"/>
      <c r="U855" s="516"/>
      <c r="V855" s="353"/>
      <c r="Y855" s="232"/>
      <c r="Z855" s="381">
        <f>+Z621+Z217</f>
        <v>0</v>
      </c>
      <c r="AA855" s="381">
        <f>+AA621+AA217</f>
        <v>0</v>
      </c>
      <c r="AB855" s="415">
        <f t="shared" si="155"/>
        <v>0</v>
      </c>
      <c r="AC855" s="381">
        <f t="shared" ref="AC855:AL855" si="195">+AC621+AC217</f>
        <v>0</v>
      </c>
      <c r="AD855" s="381">
        <f t="shared" si="195"/>
        <v>0</v>
      </c>
      <c r="AE855" s="381">
        <f t="shared" si="195"/>
        <v>0</v>
      </c>
      <c r="AF855" s="381">
        <f t="shared" si="195"/>
        <v>0</v>
      </c>
      <c r="AG855" s="381">
        <f t="shared" si="195"/>
        <v>0</v>
      </c>
      <c r="AH855" s="381">
        <f t="shared" si="195"/>
        <v>0</v>
      </c>
      <c r="AI855" s="381">
        <f t="shared" si="195"/>
        <v>0</v>
      </c>
      <c r="AJ855" s="381">
        <f t="shared" si="195"/>
        <v>0</v>
      </c>
      <c r="AK855" s="381">
        <f t="shared" si="195"/>
        <v>0</v>
      </c>
      <c r="AL855" s="381">
        <f t="shared" si="195"/>
        <v>0</v>
      </c>
      <c r="AM855" s="382">
        <f t="shared" si="178"/>
        <v>0</v>
      </c>
      <c r="AN855" s="383"/>
      <c r="AO855" s="384"/>
      <c r="AQ855" s="342" t="str">
        <f t="shared" si="151"/>
        <v>0</v>
      </c>
      <c r="AR855" s="343">
        <f t="shared" si="157"/>
        <v>1</v>
      </c>
      <c r="AS855" s="344">
        <v>0</v>
      </c>
      <c r="AT855" s="345">
        <v>1</v>
      </c>
    </row>
    <row r="856" spans="1:46" ht="46.5" customHeight="1">
      <c r="A856" s="293">
        <f t="shared" si="158"/>
        <v>36</v>
      </c>
      <c r="B856" s="527" t="s">
        <v>1538</v>
      </c>
      <c r="C856" s="528"/>
      <c r="D856" s="372">
        <f>+D627+D223</f>
        <v>0</v>
      </c>
      <c r="E856" s="373">
        <f>G223</f>
        <v>0</v>
      </c>
      <c r="F856" s="373">
        <f>+F627</f>
        <v>0</v>
      </c>
      <c r="G856" s="373">
        <f>+G627</f>
        <v>0</v>
      </c>
      <c r="H856" s="374">
        <f t="shared" si="152"/>
        <v>0</v>
      </c>
      <c r="I856" s="375">
        <f t="shared" si="160"/>
        <v>0</v>
      </c>
      <c r="J856" s="376">
        <f t="shared" si="176"/>
        <v>0</v>
      </c>
      <c r="K856" s="373">
        <f>+I223</f>
        <v>0</v>
      </c>
      <c r="L856" s="377">
        <f>(M856+N856)</f>
        <v>0</v>
      </c>
      <c r="M856" s="378">
        <f>+K223</f>
        <v>0</v>
      </c>
      <c r="N856" s="379">
        <f>+K627</f>
        <v>0</v>
      </c>
      <c r="O856" s="424" t="str">
        <f t="shared" si="161"/>
        <v>0</v>
      </c>
      <c r="P856" s="380">
        <f>+R632+R228</f>
        <v>0</v>
      </c>
      <c r="Q856" s="258"/>
      <c r="R856" s="259"/>
      <c r="S856" s="259"/>
      <c r="T856" s="259"/>
      <c r="U856" s="516"/>
      <c r="V856" s="353"/>
      <c r="Y856" s="232"/>
      <c r="Z856" s="381">
        <f>+Z627+Z223</f>
        <v>0</v>
      </c>
      <c r="AA856" s="381">
        <f>+AA627+AA223</f>
        <v>0</v>
      </c>
      <c r="AB856" s="415">
        <f t="shared" si="155"/>
        <v>0</v>
      </c>
      <c r="AC856" s="381">
        <f t="shared" ref="AC856:AL856" si="196">+AC627+AC223</f>
        <v>0</v>
      </c>
      <c r="AD856" s="381">
        <f t="shared" si="196"/>
        <v>0</v>
      </c>
      <c r="AE856" s="381">
        <f t="shared" si="196"/>
        <v>0</v>
      </c>
      <c r="AF856" s="381">
        <f t="shared" si="196"/>
        <v>0</v>
      </c>
      <c r="AG856" s="381">
        <f t="shared" si="196"/>
        <v>0</v>
      </c>
      <c r="AH856" s="381">
        <f t="shared" si="196"/>
        <v>0</v>
      </c>
      <c r="AI856" s="381">
        <f t="shared" si="196"/>
        <v>0</v>
      </c>
      <c r="AJ856" s="381">
        <f t="shared" si="196"/>
        <v>0</v>
      </c>
      <c r="AK856" s="381">
        <f t="shared" si="196"/>
        <v>0</v>
      </c>
      <c r="AL856" s="381">
        <f t="shared" si="196"/>
        <v>0</v>
      </c>
      <c r="AM856" s="382">
        <f t="shared" si="178"/>
        <v>0</v>
      </c>
      <c r="AN856" s="383"/>
      <c r="AO856" s="384"/>
      <c r="AQ856" s="342" t="str">
        <f t="shared" si="151"/>
        <v>0</v>
      </c>
      <c r="AR856" s="343">
        <f t="shared" si="157"/>
        <v>1</v>
      </c>
      <c r="AS856" s="344">
        <v>0</v>
      </c>
      <c r="AT856" s="345">
        <v>1</v>
      </c>
    </row>
    <row r="857" spans="1:46" ht="24.7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12180</v>
      </c>
      <c r="E858" s="373">
        <f>G230</f>
        <v>0</v>
      </c>
      <c r="F858" s="373">
        <f>+F634</f>
        <v>611</v>
      </c>
      <c r="G858" s="373">
        <f>+G634</f>
        <v>37</v>
      </c>
      <c r="H858" s="374">
        <f>SUM(F858:G858)</f>
        <v>648</v>
      </c>
      <c r="I858" s="375">
        <f t="shared" ref="I858:I868" si="197">+AM858</f>
        <v>1323</v>
      </c>
      <c r="J858" s="376">
        <f t="shared" ref="J858:J868" si="198">SUM(H858:I858)</f>
        <v>1971</v>
      </c>
      <c r="K858" s="373">
        <f>+I230</f>
        <v>0</v>
      </c>
      <c r="L858" s="377">
        <f>(M858+N858)</f>
        <v>10209</v>
      </c>
      <c r="M858" s="378">
        <f>+K230</f>
        <v>8230</v>
      </c>
      <c r="N858" s="379">
        <f>+K634</f>
        <v>1979</v>
      </c>
      <c r="O858" s="424">
        <f t="shared" si="161"/>
        <v>5.1796042617960429</v>
      </c>
      <c r="P858" s="380">
        <f>+R639+R235</f>
        <v>0</v>
      </c>
      <c r="Q858" s="258"/>
      <c r="R858" s="259"/>
      <c r="S858" s="259"/>
      <c r="T858" s="259"/>
      <c r="U858" s="516"/>
      <c r="V858" s="353"/>
      <c r="Y858" s="232"/>
      <c r="Z858" s="381">
        <f>+Z634+Z230</f>
        <v>939</v>
      </c>
      <c r="AA858" s="381">
        <f>+AA634+AA230</f>
        <v>384</v>
      </c>
      <c r="AB858" s="415">
        <f>+Z858+AA858</f>
        <v>1323</v>
      </c>
      <c r="AC858" s="381">
        <f t="shared" ref="AC858:AL858" si="199">+AC634+AC230</f>
        <v>0</v>
      </c>
      <c r="AD858" s="381">
        <f t="shared" si="199"/>
        <v>0</v>
      </c>
      <c r="AE858" s="381">
        <f t="shared" si="199"/>
        <v>0</v>
      </c>
      <c r="AF858" s="381">
        <f t="shared" si="199"/>
        <v>0</v>
      </c>
      <c r="AG858" s="381">
        <f t="shared" si="199"/>
        <v>0</v>
      </c>
      <c r="AH858" s="381">
        <f t="shared" si="199"/>
        <v>0</v>
      </c>
      <c r="AI858" s="381">
        <f t="shared" si="199"/>
        <v>0</v>
      </c>
      <c r="AJ858" s="381">
        <f t="shared" si="199"/>
        <v>0</v>
      </c>
      <c r="AK858" s="381">
        <f t="shared" si="199"/>
        <v>0</v>
      </c>
      <c r="AL858" s="381">
        <f t="shared" si="199"/>
        <v>0</v>
      </c>
      <c r="AM858" s="382">
        <f t="shared" ref="AM858:AM869" si="200">SUM(AB858:AL858)</f>
        <v>1323</v>
      </c>
      <c r="AN858" s="383"/>
      <c r="AO858" s="384"/>
    </row>
    <row r="859" spans="1:46" ht="59.25" customHeight="1">
      <c r="A859" s="293">
        <f t="shared" ref="A859:A869" si="201">A858+1</f>
        <v>2</v>
      </c>
      <c r="B859" s="527" t="s">
        <v>1526</v>
      </c>
      <c r="C859" s="528"/>
      <c r="D859" s="372">
        <f>+D640+D236</f>
        <v>19792</v>
      </c>
      <c r="E859" s="373">
        <f>G236</f>
        <v>0</v>
      </c>
      <c r="F859" s="373">
        <f>+F640</f>
        <v>1614</v>
      </c>
      <c r="G859" s="373">
        <f>+G640</f>
        <v>28</v>
      </c>
      <c r="H859" s="374">
        <f>SUM(F859:G859)</f>
        <v>1642</v>
      </c>
      <c r="I859" s="375">
        <f t="shared" si="197"/>
        <v>6</v>
      </c>
      <c r="J859" s="376">
        <f t="shared" si="198"/>
        <v>1648</v>
      </c>
      <c r="K859" s="373">
        <f>+I236</f>
        <v>0</v>
      </c>
      <c r="L859" s="377">
        <f t="shared" ref="L859:L869" si="202">(M859+N859)</f>
        <v>18144</v>
      </c>
      <c r="M859" s="378">
        <f>+K236</f>
        <v>14793</v>
      </c>
      <c r="N859" s="379">
        <f>+K640</f>
        <v>3351</v>
      </c>
      <c r="O859" s="424">
        <f t="shared" si="161"/>
        <v>11.009708737864077</v>
      </c>
      <c r="P859" s="380">
        <f>+R645+R241</f>
        <v>0</v>
      </c>
      <c r="Q859" s="258"/>
      <c r="R859" s="259"/>
      <c r="S859" s="259"/>
      <c r="T859" s="259"/>
      <c r="U859" s="516"/>
      <c r="V859" s="353"/>
      <c r="Y859" s="232"/>
      <c r="Z859" s="381">
        <f>+Z640+Z236</f>
        <v>0</v>
      </c>
      <c r="AA859" s="381">
        <f>+AA640+AA236</f>
        <v>0</v>
      </c>
      <c r="AB859" s="415">
        <f t="shared" ref="AB859:AB869" si="203">+Z859+AA859</f>
        <v>0</v>
      </c>
      <c r="AC859" s="381">
        <f t="shared" ref="AC859:AL859" si="204">+AC640+AC236</f>
        <v>0</v>
      </c>
      <c r="AD859" s="381">
        <f t="shared" si="204"/>
        <v>0</v>
      </c>
      <c r="AE859" s="381">
        <f t="shared" si="204"/>
        <v>0</v>
      </c>
      <c r="AF859" s="381">
        <f t="shared" si="204"/>
        <v>0</v>
      </c>
      <c r="AG859" s="381">
        <f t="shared" si="204"/>
        <v>6</v>
      </c>
      <c r="AH859" s="381">
        <f t="shared" si="204"/>
        <v>0</v>
      </c>
      <c r="AI859" s="381">
        <f t="shared" si="204"/>
        <v>0</v>
      </c>
      <c r="AJ859" s="381">
        <f t="shared" si="204"/>
        <v>0</v>
      </c>
      <c r="AK859" s="381">
        <f t="shared" si="204"/>
        <v>0</v>
      </c>
      <c r="AL859" s="381">
        <f t="shared" si="204"/>
        <v>0</v>
      </c>
      <c r="AM859" s="382">
        <f t="shared" si="200"/>
        <v>6</v>
      </c>
      <c r="AN859" s="383"/>
      <c r="AO859" s="384"/>
    </row>
    <row r="860" spans="1:46" ht="59.25" customHeight="1">
      <c r="A860" s="293">
        <f t="shared" si="201"/>
        <v>3</v>
      </c>
      <c r="B860" s="527" t="s">
        <v>1527</v>
      </c>
      <c r="C860" s="528"/>
      <c r="D860" s="372">
        <f>+D646+D242</f>
        <v>0</v>
      </c>
      <c r="E860" s="373">
        <f>G242</f>
        <v>0</v>
      </c>
      <c r="F860" s="373">
        <f>+F646</f>
        <v>0</v>
      </c>
      <c r="G860" s="373">
        <f>+G646</f>
        <v>0</v>
      </c>
      <c r="H860" s="374">
        <f t="shared" ref="H860:H869" si="205">SUM(F860:G860)</f>
        <v>0</v>
      </c>
      <c r="I860" s="375">
        <f t="shared" si="197"/>
        <v>0</v>
      </c>
      <c r="J860" s="376">
        <f t="shared" si="198"/>
        <v>0</v>
      </c>
      <c r="K860" s="373">
        <f>+I242</f>
        <v>0</v>
      </c>
      <c r="L860" s="377">
        <f t="shared" si="202"/>
        <v>0</v>
      </c>
      <c r="M860" s="378">
        <f>+K242</f>
        <v>0</v>
      </c>
      <c r="N860" s="379">
        <f>+K646</f>
        <v>0</v>
      </c>
      <c r="O860" s="424" t="str">
        <f t="shared" si="161"/>
        <v>0</v>
      </c>
      <c r="P860" s="380">
        <f>+R651+R247</f>
        <v>0</v>
      </c>
      <c r="Q860" s="258"/>
      <c r="R860" s="259"/>
      <c r="S860" s="259"/>
      <c r="T860" s="259"/>
      <c r="U860" s="516"/>
      <c r="V860" s="353"/>
      <c r="Y860" s="232"/>
      <c r="Z860" s="381">
        <f>+Z646+Z242</f>
        <v>0</v>
      </c>
      <c r="AA860" s="381">
        <f>+AA646+AA242</f>
        <v>0</v>
      </c>
      <c r="AB860" s="415">
        <f>+Z860+AA860</f>
        <v>0</v>
      </c>
      <c r="AC860" s="381">
        <f t="shared" ref="AC860:AL860" si="206">+AC646+AC242</f>
        <v>0</v>
      </c>
      <c r="AD860" s="381">
        <f t="shared" si="206"/>
        <v>0</v>
      </c>
      <c r="AE860" s="381">
        <f t="shared" si="206"/>
        <v>0</v>
      </c>
      <c r="AF860" s="381">
        <f t="shared" si="206"/>
        <v>0</v>
      </c>
      <c r="AG860" s="381">
        <f t="shared" si="206"/>
        <v>0</v>
      </c>
      <c r="AH860" s="381">
        <f t="shared" si="206"/>
        <v>0</v>
      </c>
      <c r="AI860" s="381">
        <f t="shared" si="206"/>
        <v>0</v>
      </c>
      <c r="AJ860" s="381">
        <f t="shared" si="206"/>
        <v>0</v>
      </c>
      <c r="AK860" s="381">
        <f t="shared" si="206"/>
        <v>0</v>
      </c>
      <c r="AL860" s="381">
        <f t="shared" si="206"/>
        <v>0</v>
      </c>
      <c r="AM860" s="382">
        <f t="shared" si="200"/>
        <v>0</v>
      </c>
      <c r="AN860" s="383"/>
      <c r="AO860" s="384"/>
    </row>
    <row r="861" spans="1:46" ht="59.25" customHeight="1">
      <c r="A861" s="293">
        <f t="shared" si="201"/>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2"/>
        <v>0</v>
      </c>
      <c r="M861" s="378">
        <f>+K248</f>
        <v>0</v>
      </c>
      <c r="N861" s="379">
        <f>+K652</f>
        <v>0</v>
      </c>
      <c r="O861" s="424" t="str">
        <f t="shared" si="161"/>
        <v>0</v>
      </c>
      <c r="P861" s="380">
        <f>+R657+R253</f>
        <v>0</v>
      </c>
      <c r="Q861" s="258"/>
      <c r="R861" s="259"/>
      <c r="S861" s="259"/>
      <c r="T861" s="259"/>
      <c r="U861" s="516"/>
      <c r="V861" s="353"/>
      <c r="Y861" s="232"/>
      <c r="Z861" s="381">
        <f>+Z652+Z248</f>
        <v>0</v>
      </c>
      <c r="AA861" s="381">
        <f>+AA652+AA248</f>
        <v>0</v>
      </c>
      <c r="AB861" s="415">
        <f>+Z861+AA861</f>
        <v>0</v>
      </c>
      <c r="AC861" s="381">
        <f t="shared" ref="AC861:AL861" si="207">+AC652+AC248</f>
        <v>0</v>
      </c>
      <c r="AD861" s="381">
        <f t="shared" si="207"/>
        <v>0</v>
      </c>
      <c r="AE861" s="381">
        <f t="shared" si="207"/>
        <v>0</v>
      </c>
      <c r="AF861" s="381">
        <f t="shared" si="207"/>
        <v>0</v>
      </c>
      <c r="AG861" s="381">
        <f t="shared" si="207"/>
        <v>0</v>
      </c>
      <c r="AH861" s="381">
        <f t="shared" si="207"/>
        <v>0</v>
      </c>
      <c r="AI861" s="381">
        <f t="shared" si="207"/>
        <v>0</v>
      </c>
      <c r="AJ861" s="381">
        <f t="shared" si="207"/>
        <v>0</v>
      </c>
      <c r="AK861" s="381">
        <f t="shared" si="207"/>
        <v>0</v>
      </c>
      <c r="AL861" s="381">
        <f t="shared" si="207"/>
        <v>0</v>
      </c>
      <c r="AM861" s="382">
        <f>SUM(AB861:AL861)</f>
        <v>0</v>
      </c>
      <c r="AN861" s="383"/>
      <c r="AO861" s="384"/>
    </row>
    <row r="862" spans="1:46" ht="59.25" customHeight="1">
      <c r="A862" s="293">
        <f t="shared" si="201"/>
        <v>5</v>
      </c>
      <c r="B862" s="527" t="s">
        <v>1529</v>
      </c>
      <c r="C862" s="528"/>
      <c r="D862" s="372">
        <f>+D658+D254</f>
        <v>6272</v>
      </c>
      <c r="E862" s="373">
        <f>G254</f>
        <v>0</v>
      </c>
      <c r="F862" s="373">
        <f>+F658</f>
        <v>44</v>
      </c>
      <c r="G862" s="373">
        <f>+G658</f>
        <v>1</v>
      </c>
      <c r="H862" s="374">
        <f t="shared" si="205"/>
        <v>45</v>
      </c>
      <c r="I862" s="375">
        <f t="shared" si="197"/>
        <v>0</v>
      </c>
      <c r="J862" s="376">
        <f t="shared" si="198"/>
        <v>45</v>
      </c>
      <c r="K862" s="373">
        <f>+I254</f>
        <v>0</v>
      </c>
      <c r="L862" s="377">
        <f t="shared" si="202"/>
        <v>6227</v>
      </c>
      <c r="M862" s="378">
        <f>+K254</f>
        <v>5939</v>
      </c>
      <c r="N862" s="379">
        <f>+K658</f>
        <v>288</v>
      </c>
      <c r="O862" s="424">
        <f t="shared" si="161"/>
        <v>138.37777777777777</v>
      </c>
      <c r="P862" s="380">
        <f>+R663+R259</f>
        <v>0</v>
      </c>
      <c r="Q862" s="258"/>
      <c r="R862" s="259"/>
      <c r="S862" s="259"/>
      <c r="T862" s="259"/>
      <c r="U862" s="516"/>
      <c r="V862" s="353"/>
      <c r="Y862" s="232"/>
      <c r="Z862" s="381">
        <f>+Z658+Z254</f>
        <v>0</v>
      </c>
      <c r="AA862" s="381">
        <f>+AA658+AA254</f>
        <v>0</v>
      </c>
      <c r="AB862" s="415">
        <f t="shared" si="203"/>
        <v>0</v>
      </c>
      <c r="AC862" s="381">
        <f t="shared" ref="AC862:AL862" si="208">+AC658+AC254</f>
        <v>0</v>
      </c>
      <c r="AD862" s="381">
        <f t="shared" si="208"/>
        <v>0</v>
      </c>
      <c r="AE862" s="381">
        <f t="shared" si="208"/>
        <v>0</v>
      </c>
      <c r="AF862" s="381">
        <f t="shared" si="208"/>
        <v>0</v>
      </c>
      <c r="AG862" s="381">
        <f t="shared" si="208"/>
        <v>0</v>
      </c>
      <c r="AH862" s="381">
        <f t="shared" si="208"/>
        <v>0</v>
      </c>
      <c r="AI862" s="381">
        <f t="shared" si="208"/>
        <v>0</v>
      </c>
      <c r="AJ862" s="381">
        <f t="shared" si="208"/>
        <v>0</v>
      </c>
      <c r="AK862" s="381">
        <f t="shared" si="208"/>
        <v>0</v>
      </c>
      <c r="AL862" s="381">
        <f t="shared" si="208"/>
        <v>0</v>
      </c>
      <c r="AM862" s="382">
        <f t="shared" si="200"/>
        <v>0</v>
      </c>
      <c r="AN862" s="383"/>
      <c r="AO862" s="384"/>
    </row>
    <row r="863" spans="1:46" ht="59.25" customHeight="1">
      <c r="A863" s="293">
        <f t="shared" si="201"/>
        <v>6</v>
      </c>
      <c r="B863" s="527" t="s">
        <v>1530</v>
      </c>
      <c r="C863" s="528"/>
      <c r="D863" s="372">
        <f>+D664+D260</f>
        <v>0</v>
      </c>
      <c r="E863" s="373">
        <f>G260</f>
        <v>0</v>
      </c>
      <c r="F863" s="373">
        <f>+F664</f>
        <v>0</v>
      </c>
      <c r="G863" s="373">
        <f>+G664</f>
        <v>0</v>
      </c>
      <c r="H863" s="374">
        <f t="shared" si="205"/>
        <v>0</v>
      </c>
      <c r="I863" s="375">
        <f t="shared" si="197"/>
        <v>0</v>
      </c>
      <c r="J863" s="376">
        <f t="shared" si="198"/>
        <v>0</v>
      </c>
      <c r="K863" s="373">
        <f>+I260</f>
        <v>0</v>
      </c>
      <c r="L863" s="377">
        <f t="shared" si="202"/>
        <v>0</v>
      </c>
      <c r="M863" s="378">
        <f>+K260</f>
        <v>0</v>
      </c>
      <c r="N863" s="379">
        <f>+K664</f>
        <v>0</v>
      </c>
      <c r="O863" s="424" t="str">
        <f t="shared" si="161"/>
        <v>0</v>
      </c>
      <c r="P863" s="380">
        <f>+R669+R265</f>
        <v>0</v>
      </c>
      <c r="Q863" s="258"/>
      <c r="R863" s="259"/>
      <c r="S863" s="259"/>
      <c r="T863" s="259"/>
      <c r="U863" s="516"/>
      <c r="V863" s="353"/>
      <c r="Y863" s="232"/>
      <c r="Z863" s="381">
        <f>+Z664+Z260</f>
        <v>0</v>
      </c>
      <c r="AA863" s="381">
        <f>+AA664+AA260</f>
        <v>0</v>
      </c>
      <c r="AB863" s="415">
        <f>+Z863+AA863</f>
        <v>0</v>
      </c>
      <c r="AC863" s="381">
        <f t="shared" ref="AC863:AL863" si="209">+AC664+AC260</f>
        <v>0</v>
      </c>
      <c r="AD863" s="381">
        <f t="shared" si="209"/>
        <v>0</v>
      </c>
      <c r="AE863" s="381">
        <f t="shared" si="209"/>
        <v>0</v>
      </c>
      <c r="AF863" s="381">
        <f t="shared" si="209"/>
        <v>0</v>
      </c>
      <c r="AG863" s="381">
        <f t="shared" si="209"/>
        <v>0</v>
      </c>
      <c r="AH863" s="381">
        <f t="shared" si="209"/>
        <v>0</v>
      </c>
      <c r="AI863" s="381">
        <f t="shared" si="209"/>
        <v>0</v>
      </c>
      <c r="AJ863" s="381">
        <f t="shared" si="209"/>
        <v>0</v>
      </c>
      <c r="AK863" s="381">
        <f t="shared" si="209"/>
        <v>0</v>
      </c>
      <c r="AL863" s="381">
        <f t="shared" si="209"/>
        <v>0</v>
      </c>
      <c r="AM863" s="382">
        <f t="shared" si="200"/>
        <v>0</v>
      </c>
      <c r="AN863" s="383"/>
      <c r="AO863" s="384"/>
    </row>
    <row r="864" spans="1:46" ht="51.75" customHeight="1">
      <c r="A864" s="293">
        <f t="shared" si="201"/>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2"/>
        <v>0</v>
      </c>
      <c r="M864" s="378">
        <f>+K266</f>
        <v>0</v>
      </c>
      <c r="N864" s="379">
        <f>+K670</f>
        <v>0</v>
      </c>
      <c r="O864" s="424" t="str">
        <f t="shared" si="161"/>
        <v>0</v>
      </c>
      <c r="P864" s="380">
        <f>+R675+R271</f>
        <v>0</v>
      </c>
      <c r="Q864" s="258"/>
      <c r="R864" s="259"/>
      <c r="S864" s="259"/>
      <c r="T864" s="259"/>
      <c r="U864" s="516"/>
      <c r="V864" s="353"/>
      <c r="Y864" s="232"/>
      <c r="Z864" s="381">
        <f>+Z670+Z266</f>
        <v>0</v>
      </c>
      <c r="AA864" s="381">
        <f>+AA670+AA266</f>
        <v>0</v>
      </c>
      <c r="AB864" s="415">
        <f>+Z864+AA864</f>
        <v>0</v>
      </c>
      <c r="AC864" s="381">
        <f t="shared" ref="AC864:AL864" si="210">+AC670+AC266</f>
        <v>0</v>
      </c>
      <c r="AD864" s="381">
        <f t="shared" si="210"/>
        <v>0</v>
      </c>
      <c r="AE864" s="381">
        <f t="shared" si="210"/>
        <v>0</v>
      </c>
      <c r="AF864" s="381">
        <f t="shared" si="210"/>
        <v>0</v>
      </c>
      <c r="AG864" s="381">
        <f t="shared" si="210"/>
        <v>0</v>
      </c>
      <c r="AH864" s="381">
        <f t="shared" si="210"/>
        <v>0</v>
      </c>
      <c r="AI864" s="381">
        <f t="shared" si="210"/>
        <v>0</v>
      </c>
      <c r="AJ864" s="381">
        <f t="shared" si="210"/>
        <v>0</v>
      </c>
      <c r="AK864" s="381">
        <f t="shared" si="210"/>
        <v>0</v>
      </c>
      <c r="AL864" s="381">
        <f t="shared" si="210"/>
        <v>0</v>
      </c>
      <c r="AM864" s="382">
        <f>SUM(AB864:AL864)</f>
        <v>0</v>
      </c>
      <c r="AN864" s="383"/>
      <c r="AO864" s="384"/>
    </row>
    <row r="865" spans="1:41" ht="51.75" customHeight="1">
      <c r="A865" s="293">
        <f t="shared" si="201"/>
        <v>8</v>
      </c>
      <c r="B865" s="527" t="s">
        <v>1532</v>
      </c>
      <c r="C865" s="528"/>
      <c r="D865" s="372">
        <f>+D676+D272</f>
        <v>74944</v>
      </c>
      <c r="E865" s="373">
        <f>G272</f>
        <v>0</v>
      </c>
      <c r="F865" s="373">
        <f>+F676</f>
        <v>2347</v>
      </c>
      <c r="G865" s="373">
        <f>+G676</f>
        <v>32</v>
      </c>
      <c r="H865" s="374">
        <f t="shared" si="205"/>
        <v>2379</v>
      </c>
      <c r="I865" s="375">
        <f t="shared" si="197"/>
        <v>3207</v>
      </c>
      <c r="J865" s="376">
        <f t="shared" si="198"/>
        <v>5586</v>
      </c>
      <c r="K865" s="373">
        <f>+I272</f>
        <v>0</v>
      </c>
      <c r="L865" s="377">
        <f t="shared" si="202"/>
        <v>69358</v>
      </c>
      <c r="M865" s="378">
        <f>+K272</f>
        <v>42000</v>
      </c>
      <c r="N865" s="379">
        <f>+K676</f>
        <v>27358</v>
      </c>
      <c r="O865" s="424">
        <f t="shared" si="161"/>
        <v>12.41639813820265</v>
      </c>
      <c r="P865" s="380">
        <f>+R681+R277</f>
        <v>0</v>
      </c>
      <c r="Q865" s="258"/>
      <c r="R865" s="259"/>
      <c r="S865" s="259"/>
      <c r="T865" s="259"/>
      <c r="U865" s="516"/>
      <c r="V865" s="353"/>
      <c r="Y865" s="232"/>
      <c r="Z865" s="381">
        <f>+Z676+Z272</f>
        <v>2647</v>
      </c>
      <c r="AA865" s="381">
        <f>+AA676+AA272</f>
        <v>560</v>
      </c>
      <c r="AB865" s="415">
        <f t="shared" si="203"/>
        <v>3207</v>
      </c>
      <c r="AC865" s="381">
        <f t="shared" ref="AC865:AL865" si="211">+AC676+AC272</f>
        <v>0</v>
      </c>
      <c r="AD865" s="381">
        <f t="shared" si="211"/>
        <v>0</v>
      </c>
      <c r="AE865" s="381">
        <f t="shared" si="211"/>
        <v>0</v>
      </c>
      <c r="AF865" s="381">
        <f t="shared" si="211"/>
        <v>0</v>
      </c>
      <c r="AG865" s="381">
        <f t="shared" si="211"/>
        <v>0</v>
      </c>
      <c r="AH865" s="381">
        <f t="shared" si="211"/>
        <v>0</v>
      </c>
      <c r="AI865" s="381">
        <f t="shared" si="211"/>
        <v>0</v>
      </c>
      <c r="AJ865" s="381">
        <f t="shared" si="211"/>
        <v>0</v>
      </c>
      <c r="AK865" s="381">
        <f t="shared" si="211"/>
        <v>0</v>
      </c>
      <c r="AL865" s="381">
        <f t="shared" si="211"/>
        <v>0</v>
      </c>
      <c r="AM865" s="382">
        <f t="shared" si="200"/>
        <v>3207</v>
      </c>
      <c r="AN865" s="383"/>
      <c r="AO865" s="384"/>
    </row>
    <row r="866" spans="1:41" ht="51.75" customHeight="1">
      <c r="A866" s="293">
        <f t="shared" si="201"/>
        <v>9</v>
      </c>
      <c r="B866" s="527" t="s">
        <v>1534</v>
      </c>
      <c r="C866" s="528"/>
      <c r="D866" s="372">
        <f>+D682+D278</f>
        <v>8056</v>
      </c>
      <c r="E866" s="373">
        <f>G278</f>
        <v>0</v>
      </c>
      <c r="F866" s="373">
        <f>+F682</f>
        <v>1572</v>
      </c>
      <c r="G866" s="373">
        <f>+G682</f>
        <v>25</v>
      </c>
      <c r="H866" s="374">
        <f t="shared" si="205"/>
        <v>1597</v>
      </c>
      <c r="I866" s="375">
        <f t="shared" si="197"/>
        <v>2</v>
      </c>
      <c r="J866" s="376">
        <f t="shared" si="198"/>
        <v>1599</v>
      </c>
      <c r="K866" s="373">
        <f>+I278</f>
        <v>0</v>
      </c>
      <c r="L866" s="377">
        <f t="shared" si="202"/>
        <v>6457</v>
      </c>
      <c r="M866" s="378">
        <f>+K278</f>
        <v>3695</v>
      </c>
      <c r="N866" s="379">
        <f>+K682</f>
        <v>2762</v>
      </c>
      <c r="O866" s="424">
        <f t="shared" si="161"/>
        <v>4.0381488430268915</v>
      </c>
      <c r="P866" s="380">
        <f>+R687+R283</f>
        <v>0</v>
      </c>
      <c r="Q866" s="258"/>
      <c r="R866" s="259"/>
      <c r="S866" s="259"/>
      <c r="T866" s="259"/>
      <c r="U866" s="516"/>
      <c r="V866" s="353"/>
      <c r="Y866" s="232"/>
      <c r="Z866" s="381">
        <f>+Z682+Z278</f>
        <v>1</v>
      </c>
      <c r="AA866" s="381">
        <f>+AA682+AA278</f>
        <v>0</v>
      </c>
      <c r="AB866" s="415">
        <f t="shared" si="203"/>
        <v>1</v>
      </c>
      <c r="AC866" s="381">
        <f t="shared" ref="AC866:AL866" si="212">+AC682+AC278</f>
        <v>0</v>
      </c>
      <c r="AD866" s="381">
        <f t="shared" si="212"/>
        <v>0</v>
      </c>
      <c r="AE866" s="381">
        <f t="shared" si="212"/>
        <v>1</v>
      </c>
      <c r="AF866" s="381">
        <f t="shared" si="212"/>
        <v>0</v>
      </c>
      <c r="AG866" s="381">
        <f t="shared" si="212"/>
        <v>0</v>
      </c>
      <c r="AH866" s="381">
        <f t="shared" si="212"/>
        <v>0</v>
      </c>
      <c r="AI866" s="381">
        <f t="shared" si="212"/>
        <v>0</v>
      </c>
      <c r="AJ866" s="381">
        <f t="shared" si="212"/>
        <v>0</v>
      </c>
      <c r="AK866" s="381">
        <f t="shared" si="212"/>
        <v>0</v>
      </c>
      <c r="AL866" s="381">
        <f t="shared" si="212"/>
        <v>0</v>
      </c>
      <c r="AM866" s="382">
        <f t="shared" si="200"/>
        <v>2</v>
      </c>
      <c r="AN866" s="383"/>
      <c r="AO866" s="384"/>
    </row>
    <row r="867" spans="1:41" ht="51.75" customHeight="1">
      <c r="A867" s="293">
        <f t="shared" si="201"/>
        <v>10</v>
      </c>
      <c r="B867" s="527" t="s">
        <v>1535</v>
      </c>
      <c r="C867" s="528"/>
      <c r="D867" s="372">
        <f>+D688+D284</f>
        <v>338</v>
      </c>
      <c r="E867" s="373">
        <f>G284</f>
        <v>0</v>
      </c>
      <c r="F867" s="373">
        <f>+F688</f>
        <v>228</v>
      </c>
      <c r="G867" s="373">
        <f>+G688</f>
        <v>23</v>
      </c>
      <c r="H867" s="374">
        <f>SUM(F867:G867)</f>
        <v>251</v>
      </c>
      <c r="I867" s="375">
        <f>+AM867</f>
        <v>0</v>
      </c>
      <c r="J867" s="376">
        <f>SUM(H867:I867)</f>
        <v>251</v>
      </c>
      <c r="K867" s="373">
        <f>+I284</f>
        <v>0</v>
      </c>
      <c r="L867" s="377">
        <f t="shared" si="202"/>
        <v>87</v>
      </c>
      <c r="M867" s="378">
        <f>+K284</f>
        <v>0</v>
      </c>
      <c r="N867" s="379">
        <f>+K688</f>
        <v>87</v>
      </c>
      <c r="O867" s="424">
        <f t="shared" si="161"/>
        <v>0.34661354581673309</v>
      </c>
      <c r="P867" s="380">
        <f>+R693+R289</f>
        <v>0</v>
      </c>
      <c r="Q867" s="258"/>
      <c r="R867" s="259"/>
      <c r="S867" s="259"/>
      <c r="T867" s="259"/>
      <c r="U867" s="516"/>
      <c r="V867" s="353"/>
      <c r="Y867" s="232"/>
      <c r="Z867" s="381">
        <f>+Z688+Z284</f>
        <v>0</v>
      </c>
      <c r="AA867" s="381">
        <f>+AA688+AA284</f>
        <v>0</v>
      </c>
      <c r="AB867" s="415">
        <f>+Z867+AA867</f>
        <v>0</v>
      </c>
      <c r="AC867" s="381">
        <f t="shared" ref="AC867:AL867" si="213">+AC688+AC284</f>
        <v>0</v>
      </c>
      <c r="AD867" s="381">
        <f t="shared" si="213"/>
        <v>0</v>
      </c>
      <c r="AE867" s="381">
        <f t="shared" si="213"/>
        <v>0</v>
      </c>
      <c r="AF867" s="381">
        <f t="shared" si="213"/>
        <v>0</v>
      </c>
      <c r="AG867" s="381">
        <f t="shared" si="213"/>
        <v>0</v>
      </c>
      <c r="AH867" s="381">
        <f t="shared" si="213"/>
        <v>0</v>
      </c>
      <c r="AI867" s="381">
        <f t="shared" si="213"/>
        <v>0</v>
      </c>
      <c r="AJ867" s="381">
        <f t="shared" si="213"/>
        <v>0</v>
      </c>
      <c r="AK867" s="381">
        <f t="shared" si="213"/>
        <v>0</v>
      </c>
      <c r="AL867" s="381">
        <f t="shared" si="213"/>
        <v>0</v>
      </c>
      <c r="AM867" s="382">
        <f>SUM(AB867:AL867)</f>
        <v>0</v>
      </c>
      <c r="AN867" s="383"/>
      <c r="AO867" s="384"/>
    </row>
    <row r="868" spans="1:41" ht="51.75" customHeight="1">
      <c r="A868" s="293">
        <f t="shared" si="201"/>
        <v>11</v>
      </c>
      <c r="B868" s="527" t="s">
        <v>1536</v>
      </c>
      <c r="C868" s="528"/>
      <c r="D868" s="372">
        <f>+D694+D290</f>
        <v>1094</v>
      </c>
      <c r="E868" s="373">
        <f>G290</f>
        <v>0</v>
      </c>
      <c r="F868" s="373">
        <f>+F694</f>
        <v>357</v>
      </c>
      <c r="G868" s="373">
        <f>+G694</f>
        <v>2</v>
      </c>
      <c r="H868" s="374">
        <f t="shared" si="205"/>
        <v>359</v>
      </c>
      <c r="I868" s="375">
        <f t="shared" si="197"/>
        <v>0</v>
      </c>
      <c r="J868" s="376">
        <f t="shared" si="198"/>
        <v>359</v>
      </c>
      <c r="K868" s="373">
        <f>+I290</f>
        <v>0</v>
      </c>
      <c r="L868" s="377">
        <f t="shared" si="202"/>
        <v>735</v>
      </c>
      <c r="M868" s="378">
        <f>+K290</f>
        <v>70</v>
      </c>
      <c r="N868" s="379">
        <f>+K694</f>
        <v>665</v>
      </c>
      <c r="O868" s="424">
        <f t="shared" si="161"/>
        <v>2.0473537604456826</v>
      </c>
      <c r="P868" s="380">
        <f>+R699+R295</f>
        <v>0</v>
      </c>
      <c r="Q868" s="258"/>
      <c r="R868" s="259"/>
      <c r="S868" s="259"/>
      <c r="T868" s="259"/>
      <c r="U868" s="516"/>
      <c r="V868" s="353"/>
      <c r="Y868" s="232"/>
      <c r="Z868" s="381">
        <f>+Z694+Z290</f>
        <v>0</v>
      </c>
      <c r="AA868" s="381">
        <f>+AA694+AA290</f>
        <v>0</v>
      </c>
      <c r="AB868" s="415">
        <f t="shared" si="203"/>
        <v>0</v>
      </c>
      <c r="AC868" s="381">
        <f t="shared" ref="AC868:AL868" si="214">+AC694+AC290</f>
        <v>0</v>
      </c>
      <c r="AD868" s="381">
        <f t="shared" si="214"/>
        <v>0</v>
      </c>
      <c r="AE868" s="381">
        <f t="shared" si="214"/>
        <v>0</v>
      </c>
      <c r="AF868" s="381">
        <f t="shared" si="214"/>
        <v>0</v>
      </c>
      <c r="AG868" s="381">
        <f t="shared" si="214"/>
        <v>0</v>
      </c>
      <c r="AH868" s="381">
        <f t="shared" si="214"/>
        <v>0</v>
      </c>
      <c r="AI868" s="381">
        <f t="shared" si="214"/>
        <v>0</v>
      </c>
      <c r="AJ868" s="381">
        <f t="shared" si="214"/>
        <v>0</v>
      </c>
      <c r="AK868" s="381">
        <f t="shared" si="214"/>
        <v>0</v>
      </c>
      <c r="AL868" s="381">
        <f t="shared" si="214"/>
        <v>0</v>
      </c>
      <c r="AM868" s="382">
        <f t="shared" si="200"/>
        <v>0</v>
      </c>
      <c r="AN868" s="383"/>
      <c r="AO868" s="384"/>
    </row>
    <row r="869" spans="1:41" ht="51.75" customHeight="1">
      <c r="A869" s="293">
        <f t="shared" si="201"/>
        <v>12</v>
      </c>
      <c r="B869" s="527" t="s">
        <v>1537</v>
      </c>
      <c r="C869" s="528"/>
      <c r="D869" s="372">
        <f>D700+D296</f>
        <v>0</v>
      </c>
      <c r="E869" s="373">
        <f>G296</f>
        <v>0</v>
      </c>
      <c r="F869" s="373">
        <f>+F700</f>
        <v>0</v>
      </c>
      <c r="G869" s="373">
        <f>+G700</f>
        <v>0</v>
      </c>
      <c r="H869" s="374">
        <f t="shared" si="205"/>
        <v>0</v>
      </c>
      <c r="I869" s="375">
        <f>+AM869</f>
        <v>0</v>
      </c>
      <c r="J869" s="376">
        <f>SUM(H869:I869)</f>
        <v>0</v>
      </c>
      <c r="K869" s="373">
        <f>+I296</f>
        <v>0</v>
      </c>
      <c r="L869" s="377">
        <f t="shared" si="202"/>
        <v>0</v>
      </c>
      <c r="M869" s="378">
        <f>+K296</f>
        <v>0</v>
      </c>
      <c r="N869" s="379">
        <f>+K700</f>
        <v>0</v>
      </c>
      <c r="O869" s="424" t="str">
        <f t="shared" si="161"/>
        <v>0</v>
      </c>
      <c r="P869" s="380">
        <f>+R705+R301</f>
        <v>0</v>
      </c>
      <c r="Q869" s="258"/>
      <c r="R869" s="259"/>
      <c r="S869" s="259"/>
      <c r="T869" s="259"/>
      <c r="U869" s="516"/>
      <c r="V869" s="353"/>
      <c r="Y869" s="232"/>
      <c r="Z869" s="381">
        <f>+Z700+Z296</f>
        <v>0</v>
      </c>
      <c r="AA869" s="381">
        <f>+AA700+AA296</f>
        <v>0</v>
      </c>
      <c r="AB869" s="415">
        <f t="shared" si="203"/>
        <v>0</v>
      </c>
      <c r="AC869" s="381">
        <f t="shared" ref="AC869:AL869" si="215">+AC700+AC296</f>
        <v>0</v>
      </c>
      <c r="AD869" s="381">
        <f t="shared" si="215"/>
        <v>0</v>
      </c>
      <c r="AE869" s="381">
        <f t="shared" si="215"/>
        <v>0</v>
      </c>
      <c r="AF869" s="381">
        <f t="shared" si="215"/>
        <v>0</v>
      </c>
      <c r="AG869" s="381">
        <f t="shared" si="215"/>
        <v>0</v>
      </c>
      <c r="AH869" s="381">
        <f t="shared" si="215"/>
        <v>0</v>
      </c>
      <c r="AI869" s="381">
        <f t="shared" si="215"/>
        <v>0</v>
      </c>
      <c r="AJ869" s="381">
        <f t="shared" si="215"/>
        <v>0</v>
      </c>
      <c r="AK869" s="381">
        <f t="shared" si="215"/>
        <v>0</v>
      </c>
      <c r="AL869" s="381">
        <f t="shared" si="215"/>
        <v>0</v>
      </c>
      <c r="AM869" s="382">
        <f t="shared" si="200"/>
        <v>0</v>
      </c>
      <c r="AN869" s="383"/>
      <c r="AO869" s="384"/>
    </row>
    <row r="870" spans="1:41" ht="26.25"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36023</v>
      </c>
      <c r="E871" s="373">
        <f>G303</f>
        <v>0</v>
      </c>
      <c r="F871" s="373">
        <f>+F707</f>
        <v>4992</v>
      </c>
      <c r="G871" s="373">
        <f>+G707</f>
        <v>82</v>
      </c>
      <c r="H871" s="374">
        <f>SUM(F871:G871)</f>
        <v>5074</v>
      </c>
      <c r="I871" s="375">
        <f t="shared" ref="I871:I887" si="216">+AM871</f>
        <v>18</v>
      </c>
      <c r="J871" s="376">
        <f t="shared" ref="J871:J887" si="217">SUM(H871:I871)</f>
        <v>5092</v>
      </c>
      <c r="K871" s="373">
        <f>+I303</f>
        <v>0</v>
      </c>
      <c r="L871" s="377">
        <f>(M871+N871)</f>
        <v>30931</v>
      </c>
      <c r="M871" s="378">
        <f>+K303</f>
        <v>14960</v>
      </c>
      <c r="N871" s="379">
        <f>+K707</f>
        <v>15971</v>
      </c>
      <c r="O871" s="424">
        <f t="shared" si="161"/>
        <v>6.0744304791830324</v>
      </c>
      <c r="P871" s="380">
        <f>+R713+R309</f>
        <v>0</v>
      </c>
      <c r="Q871" s="258"/>
      <c r="R871" s="259"/>
      <c r="S871" s="259"/>
      <c r="T871" s="259"/>
      <c r="U871" s="516"/>
      <c r="V871" s="353"/>
      <c r="Y871" s="232"/>
      <c r="Z871" s="381">
        <f>+Z707+Z303</f>
        <v>9</v>
      </c>
      <c r="AA871" s="381">
        <f>+AA707+AA303</f>
        <v>0</v>
      </c>
      <c r="AB871" s="415">
        <f>+Z871+AA871</f>
        <v>9</v>
      </c>
      <c r="AC871" s="381">
        <f t="shared" ref="AC871:AL871" si="218">+AC707+AC303</f>
        <v>9</v>
      </c>
      <c r="AD871" s="381">
        <f t="shared" si="218"/>
        <v>0</v>
      </c>
      <c r="AE871" s="381">
        <f t="shared" si="218"/>
        <v>0</v>
      </c>
      <c r="AF871" s="381">
        <f t="shared" si="218"/>
        <v>0</v>
      </c>
      <c r="AG871" s="381">
        <f t="shared" si="218"/>
        <v>0</v>
      </c>
      <c r="AH871" s="381">
        <f t="shared" si="218"/>
        <v>0</v>
      </c>
      <c r="AI871" s="381">
        <f t="shared" si="218"/>
        <v>0</v>
      </c>
      <c r="AJ871" s="381">
        <f t="shared" si="218"/>
        <v>0</v>
      </c>
      <c r="AK871" s="381">
        <f t="shared" si="218"/>
        <v>0</v>
      </c>
      <c r="AL871" s="381">
        <f t="shared" si="218"/>
        <v>0</v>
      </c>
      <c r="AM871" s="382">
        <f t="shared" ref="AM871:AM887" si="219">SUM(AB871:AL871)</f>
        <v>18</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20">(M872+N872)</f>
        <v>0</v>
      </c>
      <c r="M872" s="378">
        <f>+K310</f>
        <v>0</v>
      </c>
      <c r="N872" s="379">
        <f>+K714</f>
        <v>0</v>
      </c>
      <c r="O872" s="424" t="str">
        <f t="shared" si="161"/>
        <v>0</v>
      </c>
      <c r="P872" s="380">
        <f>+R720+R316</f>
        <v>0</v>
      </c>
      <c r="Q872" s="258"/>
      <c r="R872" s="259"/>
      <c r="S872" s="259"/>
      <c r="T872" s="259"/>
      <c r="U872" s="516"/>
      <c r="V872" s="353"/>
      <c r="Y872" s="232"/>
      <c r="Z872" s="381">
        <f>+Z714+Z310</f>
        <v>0</v>
      </c>
      <c r="AA872" s="381">
        <f>+AA714+AA310</f>
        <v>0</v>
      </c>
      <c r="AB872" s="415">
        <f>+Z872+AA872</f>
        <v>0</v>
      </c>
      <c r="AC872" s="381">
        <f t="shared" ref="AC872:AL872" si="221">+AC714+AC310</f>
        <v>0</v>
      </c>
      <c r="AD872" s="381">
        <f t="shared" si="221"/>
        <v>0</v>
      </c>
      <c r="AE872" s="381">
        <f t="shared" si="221"/>
        <v>0</v>
      </c>
      <c r="AF872" s="381">
        <f t="shared" si="221"/>
        <v>0</v>
      </c>
      <c r="AG872" s="381">
        <f t="shared" si="221"/>
        <v>0</v>
      </c>
      <c r="AH872" s="381">
        <f t="shared" si="221"/>
        <v>0</v>
      </c>
      <c r="AI872" s="381">
        <f t="shared" si="221"/>
        <v>0</v>
      </c>
      <c r="AJ872" s="381">
        <f t="shared" si="221"/>
        <v>0</v>
      </c>
      <c r="AK872" s="381">
        <f t="shared" si="221"/>
        <v>0</v>
      </c>
      <c r="AL872" s="381">
        <f t="shared" si="221"/>
        <v>0</v>
      </c>
      <c r="AM872" s="382">
        <f>SUM(AB872:AL872)</f>
        <v>0</v>
      </c>
      <c r="AN872" s="383"/>
      <c r="AO872" s="384"/>
    </row>
    <row r="873" spans="1:41" ht="47.25" customHeight="1">
      <c r="A873" s="293">
        <f t="shared" ref="A873:A887" si="222">A872+1</f>
        <v>3</v>
      </c>
      <c r="B873" s="527" t="str">
        <f>+B721</f>
        <v>Jeringa Desechable de 1 ml/cc con aguja adaptable No. 22G x 1 ½" Convencional</v>
      </c>
      <c r="C873" s="528"/>
      <c r="D873" s="372">
        <f>+D721+D317</f>
        <v>21372</v>
      </c>
      <c r="E873" s="373">
        <f>G317</f>
        <v>0</v>
      </c>
      <c r="F873" s="373">
        <f>+F721</f>
        <v>1167</v>
      </c>
      <c r="G873" s="373">
        <f>+G721</f>
        <v>6</v>
      </c>
      <c r="H873" s="374">
        <f t="shared" ref="H873:H887" si="223">SUM(F873:G873)</f>
        <v>1173</v>
      </c>
      <c r="I873" s="375">
        <f t="shared" si="216"/>
        <v>0</v>
      </c>
      <c r="J873" s="376">
        <f t="shared" si="217"/>
        <v>1173</v>
      </c>
      <c r="K873" s="373">
        <f>+I317</f>
        <v>0</v>
      </c>
      <c r="L873" s="377">
        <f t="shared" si="220"/>
        <v>20199</v>
      </c>
      <c r="M873" s="378">
        <f>+K317</f>
        <v>12020</v>
      </c>
      <c r="N873" s="379">
        <f>+K721</f>
        <v>8179</v>
      </c>
      <c r="O873" s="424">
        <f t="shared" si="161"/>
        <v>17.21994884910486</v>
      </c>
      <c r="P873" s="380">
        <f>+R727+R323</f>
        <v>0</v>
      </c>
      <c r="Q873" s="258"/>
      <c r="R873" s="259"/>
      <c r="S873" s="259"/>
      <c r="T873" s="259"/>
      <c r="U873" s="516"/>
      <c r="V873" s="353"/>
      <c r="Y873" s="232"/>
      <c r="Z873" s="381">
        <f>+Z721+Z317</f>
        <v>0</v>
      </c>
      <c r="AA873" s="381">
        <f>+AA721+AA317</f>
        <v>0</v>
      </c>
      <c r="AB873" s="415">
        <f t="shared" ref="AB873:AB887" si="224">+Z873+AA873</f>
        <v>0</v>
      </c>
      <c r="AC873" s="381">
        <f t="shared" ref="AC873:AL873" si="225">+AC721+AC317</f>
        <v>0</v>
      </c>
      <c r="AD873" s="381">
        <f t="shared" si="225"/>
        <v>0</v>
      </c>
      <c r="AE873" s="381">
        <f t="shared" si="225"/>
        <v>0</v>
      </c>
      <c r="AF873" s="381">
        <f t="shared" si="225"/>
        <v>0</v>
      </c>
      <c r="AG873" s="381">
        <f t="shared" si="225"/>
        <v>0</v>
      </c>
      <c r="AH873" s="381">
        <f t="shared" si="225"/>
        <v>0</v>
      </c>
      <c r="AI873" s="381">
        <f t="shared" si="225"/>
        <v>0</v>
      </c>
      <c r="AJ873" s="381">
        <f t="shared" si="225"/>
        <v>0</v>
      </c>
      <c r="AK873" s="381">
        <f t="shared" si="225"/>
        <v>0</v>
      </c>
      <c r="AL873" s="381">
        <f t="shared" si="225"/>
        <v>0</v>
      </c>
      <c r="AM873" s="382">
        <f t="shared" si="219"/>
        <v>0</v>
      </c>
      <c r="AN873" s="383"/>
      <c r="AO873" s="384"/>
    </row>
    <row r="874" spans="1:41" ht="47.25" customHeight="1">
      <c r="A874" s="293">
        <f t="shared" si="222"/>
        <v>4</v>
      </c>
      <c r="B874" s="527" t="str">
        <f>+B728</f>
        <v>Jeringa Desechable de 1 ml/cc con aguja incorporada No. 22G x 1 ½" de Prevención de Reuso o Bloqueo</v>
      </c>
      <c r="C874" s="528"/>
      <c r="D874" s="372">
        <f>+D728+D324</f>
        <v>708</v>
      </c>
      <c r="E874" s="373">
        <f>G324</f>
        <v>0</v>
      </c>
      <c r="F874" s="373">
        <f>+F728</f>
        <v>57</v>
      </c>
      <c r="G874" s="373">
        <f>+G728</f>
        <v>1</v>
      </c>
      <c r="H874" s="374">
        <f>SUM(F874:G874)</f>
        <v>58</v>
      </c>
      <c r="I874" s="375">
        <f>+AM874</f>
        <v>0</v>
      </c>
      <c r="J874" s="376">
        <f>SUM(H874:I874)</f>
        <v>58</v>
      </c>
      <c r="K874" s="373">
        <f>+I324</f>
        <v>0</v>
      </c>
      <c r="L874" s="377">
        <f t="shared" si="220"/>
        <v>650</v>
      </c>
      <c r="M874" s="378">
        <f>+K324</f>
        <v>0</v>
      </c>
      <c r="N874" s="379">
        <f>+K728</f>
        <v>650</v>
      </c>
      <c r="O874" s="424">
        <f t="shared" si="161"/>
        <v>11.206896551724139</v>
      </c>
      <c r="P874" s="380">
        <f>+R734+R330</f>
        <v>0</v>
      </c>
      <c r="Q874" s="258"/>
      <c r="R874" s="259"/>
      <c r="S874" s="259"/>
      <c r="T874" s="259"/>
      <c r="U874" s="516"/>
      <c r="V874" s="353"/>
      <c r="Y874" s="232"/>
      <c r="Z874" s="381">
        <f>+Z728+Z324</f>
        <v>0</v>
      </c>
      <c r="AA874" s="381">
        <f>+AA728+AA324</f>
        <v>0</v>
      </c>
      <c r="AB874" s="415">
        <f>+Z874+AA874</f>
        <v>0</v>
      </c>
      <c r="AC874" s="381">
        <f t="shared" ref="AC874:AL874" si="226">+AC728+AC324</f>
        <v>0</v>
      </c>
      <c r="AD874" s="381">
        <f t="shared" si="226"/>
        <v>0</v>
      </c>
      <c r="AE874" s="381">
        <f t="shared" si="226"/>
        <v>0</v>
      </c>
      <c r="AF874" s="381">
        <f t="shared" si="226"/>
        <v>0</v>
      </c>
      <c r="AG874" s="381">
        <f t="shared" si="226"/>
        <v>0</v>
      </c>
      <c r="AH874" s="381">
        <f t="shared" si="226"/>
        <v>0</v>
      </c>
      <c r="AI874" s="381">
        <f t="shared" si="226"/>
        <v>0</v>
      </c>
      <c r="AJ874" s="381">
        <f t="shared" si="226"/>
        <v>0</v>
      </c>
      <c r="AK874" s="381">
        <f t="shared" si="226"/>
        <v>0</v>
      </c>
      <c r="AL874" s="381">
        <f t="shared" si="226"/>
        <v>0</v>
      </c>
      <c r="AM874" s="382">
        <f>SUM(AB874:AL874)</f>
        <v>0</v>
      </c>
      <c r="AN874" s="383"/>
      <c r="AO874" s="384"/>
    </row>
    <row r="875" spans="1:41" ht="47.25" customHeight="1">
      <c r="A875" s="293">
        <f t="shared" si="222"/>
        <v>5</v>
      </c>
      <c r="B875" s="527" t="str">
        <f>+B735</f>
        <v>Jeringa Desechable de 0.5 ml ml/cc con aguja incorporada No. 23G x 1" Desactivación Automática</v>
      </c>
      <c r="C875" s="528"/>
      <c r="D875" s="372">
        <f>+D735+D331</f>
        <v>0</v>
      </c>
      <c r="E875" s="373">
        <f>G331</f>
        <v>0</v>
      </c>
      <c r="F875" s="373">
        <f>+F735</f>
        <v>0</v>
      </c>
      <c r="G875" s="373">
        <f>+G735</f>
        <v>0</v>
      </c>
      <c r="H875" s="374">
        <f t="shared" si="223"/>
        <v>0</v>
      </c>
      <c r="I875" s="375">
        <f t="shared" si="216"/>
        <v>0</v>
      </c>
      <c r="J875" s="376">
        <f t="shared" si="217"/>
        <v>0</v>
      </c>
      <c r="K875" s="373">
        <f>+I331</f>
        <v>0</v>
      </c>
      <c r="L875" s="377">
        <f t="shared" si="220"/>
        <v>0</v>
      </c>
      <c r="M875" s="378">
        <f>+K331</f>
        <v>0</v>
      </c>
      <c r="N875" s="379">
        <f>+K735</f>
        <v>0</v>
      </c>
      <c r="O875" s="424" t="str">
        <f t="shared" si="161"/>
        <v>0</v>
      </c>
      <c r="P875" s="380">
        <f>+R741+R337</f>
        <v>0</v>
      </c>
      <c r="Q875" s="258"/>
      <c r="R875" s="259"/>
      <c r="S875" s="259"/>
      <c r="T875" s="259"/>
      <c r="U875" s="516"/>
      <c r="V875" s="353"/>
      <c r="Y875" s="232"/>
      <c r="Z875" s="381">
        <f>+Z735+Z331</f>
        <v>0</v>
      </c>
      <c r="AA875" s="381">
        <f>+AA735+AA331</f>
        <v>0</v>
      </c>
      <c r="AB875" s="415">
        <f t="shared" si="224"/>
        <v>0</v>
      </c>
      <c r="AC875" s="381">
        <f t="shared" ref="AC875:AL875" si="227">+AC735+AC331</f>
        <v>0</v>
      </c>
      <c r="AD875" s="381">
        <f t="shared" si="227"/>
        <v>0</v>
      </c>
      <c r="AE875" s="381">
        <f t="shared" si="227"/>
        <v>0</v>
      </c>
      <c r="AF875" s="381">
        <f t="shared" si="227"/>
        <v>0</v>
      </c>
      <c r="AG875" s="381">
        <f t="shared" si="227"/>
        <v>0</v>
      </c>
      <c r="AH875" s="381">
        <f t="shared" si="227"/>
        <v>0</v>
      </c>
      <c r="AI875" s="381">
        <f t="shared" si="227"/>
        <v>0</v>
      </c>
      <c r="AJ875" s="381">
        <f t="shared" si="227"/>
        <v>0</v>
      </c>
      <c r="AK875" s="381">
        <f t="shared" si="227"/>
        <v>0</v>
      </c>
      <c r="AL875" s="381">
        <f t="shared" si="227"/>
        <v>0</v>
      </c>
      <c r="AM875" s="382">
        <f t="shared" si="219"/>
        <v>0</v>
      </c>
      <c r="AN875" s="383"/>
      <c r="AO875" s="384"/>
    </row>
    <row r="876" spans="1:41" ht="47.25" customHeight="1">
      <c r="A876" s="293">
        <f t="shared" si="222"/>
        <v>6</v>
      </c>
      <c r="B876" s="527" t="str">
        <f>+B742</f>
        <v>Jeringa Desechable de 1 ml/cc con aguja adaptable No. 23G x 1" Convencional</v>
      </c>
      <c r="C876" s="528"/>
      <c r="D876" s="372">
        <f>+D742+D338</f>
        <v>18630</v>
      </c>
      <c r="E876" s="373">
        <f>G338</f>
        <v>15000</v>
      </c>
      <c r="F876" s="373">
        <f>+F742</f>
        <v>12588</v>
      </c>
      <c r="G876" s="373">
        <f>+G742</f>
        <v>143</v>
      </c>
      <c r="H876" s="374">
        <f t="shared" si="223"/>
        <v>12731</v>
      </c>
      <c r="I876" s="375">
        <f t="shared" si="216"/>
        <v>293</v>
      </c>
      <c r="J876" s="376">
        <f t="shared" si="217"/>
        <v>13024</v>
      </c>
      <c r="K876" s="373">
        <f>+I338</f>
        <v>0</v>
      </c>
      <c r="L876" s="377">
        <f t="shared" si="220"/>
        <v>20606</v>
      </c>
      <c r="M876" s="378">
        <f>+K338</f>
        <v>11820</v>
      </c>
      <c r="N876" s="379">
        <f>+K742</f>
        <v>8786</v>
      </c>
      <c r="O876" s="424">
        <f t="shared" si="161"/>
        <v>1.5821560196560196</v>
      </c>
      <c r="P876" s="380">
        <f>+R748+R344</f>
        <v>0</v>
      </c>
      <c r="Q876" s="258"/>
      <c r="R876" s="259"/>
      <c r="S876" s="259"/>
      <c r="T876" s="259"/>
      <c r="U876" s="516"/>
      <c r="V876" s="353"/>
      <c r="Y876" s="232"/>
      <c r="Z876" s="381">
        <f>+Z742+Z338</f>
        <v>146</v>
      </c>
      <c r="AA876" s="381">
        <f>+AA742+AA338</f>
        <v>0</v>
      </c>
      <c r="AB876" s="415">
        <f t="shared" si="224"/>
        <v>146</v>
      </c>
      <c r="AC876" s="381">
        <f t="shared" ref="AC876:AL876" si="228">+AC742+AC338</f>
        <v>146</v>
      </c>
      <c r="AD876" s="381">
        <f t="shared" si="228"/>
        <v>0</v>
      </c>
      <c r="AE876" s="381">
        <f t="shared" si="228"/>
        <v>0</v>
      </c>
      <c r="AF876" s="381">
        <f t="shared" si="228"/>
        <v>0</v>
      </c>
      <c r="AG876" s="381">
        <f t="shared" si="228"/>
        <v>1</v>
      </c>
      <c r="AH876" s="381">
        <f t="shared" si="228"/>
        <v>0</v>
      </c>
      <c r="AI876" s="381">
        <f t="shared" si="228"/>
        <v>0</v>
      </c>
      <c r="AJ876" s="381">
        <f t="shared" si="228"/>
        <v>0</v>
      </c>
      <c r="AK876" s="381">
        <f t="shared" si="228"/>
        <v>0</v>
      </c>
      <c r="AL876" s="381">
        <f t="shared" si="228"/>
        <v>0</v>
      </c>
      <c r="AM876" s="382">
        <f t="shared" si="219"/>
        <v>293</v>
      </c>
      <c r="AN876" s="383"/>
      <c r="AO876" s="384"/>
    </row>
    <row r="877" spans="1:41" ht="47.25" customHeight="1">
      <c r="A877" s="293">
        <f t="shared" si="222"/>
        <v>7</v>
      </c>
      <c r="B877" s="527" t="str">
        <f>+B749</f>
        <v>Jeringa Desechable de 0.5 ml ml/cc con aguja incorporada No. 25G x 5/8" Desactivación Automática</v>
      </c>
      <c r="C877" s="528"/>
      <c r="D877" s="372">
        <f>+D749+D345</f>
        <v>0</v>
      </c>
      <c r="E877" s="373">
        <f>G345</f>
        <v>0</v>
      </c>
      <c r="F877" s="373">
        <f>+F749</f>
        <v>0</v>
      </c>
      <c r="G877" s="373">
        <f>+G749</f>
        <v>0</v>
      </c>
      <c r="H877" s="374">
        <f t="shared" si="223"/>
        <v>0</v>
      </c>
      <c r="I877" s="375">
        <f t="shared" si="216"/>
        <v>0</v>
      </c>
      <c r="J877" s="376">
        <f t="shared" si="217"/>
        <v>0</v>
      </c>
      <c r="K877" s="373">
        <f>+I345</f>
        <v>0</v>
      </c>
      <c r="L877" s="377">
        <f t="shared" si="220"/>
        <v>0</v>
      </c>
      <c r="M877" s="378">
        <f>+K345</f>
        <v>0</v>
      </c>
      <c r="N877" s="379">
        <f>+K749</f>
        <v>0</v>
      </c>
      <c r="O877" s="424" t="str">
        <f t="shared" si="161"/>
        <v>0</v>
      </c>
      <c r="P877" s="380">
        <f>+R755+R351</f>
        <v>0</v>
      </c>
      <c r="Q877" s="258"/>
      <c r="R877" s="259"/>
      <c r="S877" s="259"/>
      <c r="T877" s="259"/>
      <c r="U877" s="516"/>
      <c r="V877" s="353"/>
      <c r="Y877" s="232"/>
      <c r="Z877" s="381">
        <f>+Z749+Z345</f>
        <v>0</v>
      </c>
      <c r="AA877" s="381">
        <f>+AA749+AA345</f>
        <v>0</v>
      </c>
      <c r="AB877" s="415">
        <f t="shared" si="224"/>
        <v>0</v>
      </c>
      <c r="AC877" s="381">
        <f t="shared" ref="AC877:AL877" si="229">+AC749+AC345</f>
        <v>0</v>
      </c>
      <c r="AD877" s="381">
        <f t="shared" si="229"/>
        <v>0</v>
      </c>
      <c r="AE877" s="381">
        <f t="shared" si="229"/>
        <v>0</v>
      </c>
      <c r="AF877" s="381">
        <f t="shared" si="229"/>
        <v>0</v>
      </c>
      <c r="AG877" s="381">
        <f t="shared" si="229"/>
        <v>0</v>
      </c>
      <c r="AH877" s="381">
        <f t="shared" si="229"/>
        <v>0</v>
      </c>
      <c r="AI877" s="381">
        <f t="shared" si="229"/>
        <v>0</v>
      </c>
      <c r="AJ877" s="381">
        <f t="shared" si="229"/>
        <v>0</v>
      </c>
      <c r="AK877" s="381">
        <f t="shared" si="229"/>
        <v>0</v>
      </c>
      <c r="AL877" s="381">
        <f t="shared" si="229"/>
        <v>0</v>
      </c>
      <c r="AM877" s="382">
        <f t="shared" si="219"/>
        <v>0</v>
      </c>
      <c r="AN877" s="383"/>
      <c r="AO877" s="384"/>
    </row>
    <row r="878" spans="1:41" ht="47.25" customHeight="1">
      <c r="A878" s="293">
        <f t="shared" si="222"/>
        <v>8</v>
      </c>
      <c r="B878" s="527" t="str">
        <f>+B756</f>
        <v>Jeringa Desechable de 0.5 ml ml/cc con aguja adaptable No. 25G x 5/8" Auto Descartable (AD)</v>
      </c>
      <c r="C878" s="528"/>
      <c r="D878" s="372">
        <f>+D756+D352</f>
        <v>63341</v>
      </c>
      <c r="E878" s="373">
        <f>G352</f>
        <v>0</v>
      </c>
      <c r="F878" s="373">
        <f>+F756</f>
        <v>4750</v>
      </c>
      <c r="G878" s="373">
        <f>+G756</f>
        <v>46</v>
      </c>
      <c r="H878" s="374">
        <f t="shared" si="223"/>
        <v>4796</v>
      </c>
      <c r="I878" s="375">
        <f t="shared" si="216"/>
        <v>144</v>
      </c>
      <c r="J878" s="376">
        <f t="shared" si="217"/>
        <v>4940</v>
      </c>
      <c r="K878" s="373">
        <f>+I352</f>
        <v>0</v>
      </c>
      <c r="L878" s="377">
        <f t="shared" si="220"/>
        <v>58401</v>
      </c>
      <c r="M878" s="378">
        <f>+K352</f>
        <v>32848</v>
      </c>
      <c r="N878" s="379">
        <f>+K756</f>
        <v>25553</v>
      </c>
      <c r="O878" s="424">
        <f t="shared" si="161"/>
        <v>11.822064777327935</v>
      </c>
      <c r="P878" s="380">
        <f>+R762+R358</f>
        <v>0</v>
      </c>
      <c r="Q878" s="258"/>
      <c r="R878" s="259"/>
      <c r="S878" s="259"/>
      <c r="T878" s="259"/>
      <c r="U878" s="516"/>
      <c r="V878" s="353"/>
      <c r="Y878" s="232"/>
      <c r="Z878" s="381">
        <f>+Z756+Z352</f>
        <v>26</v>
      </c>
      <c r="AA878" s="381">
        <f>+AA756+AA352</f>
        <v>44</v>
      </c>
      <c r="AB878" s="415">
        <f t="shared" si="224"/>
        <v>70</v>
      </c>
      <c r="AC878" s="381">
        <f t="shared" ref="AC878:AL878" si="230">+AC756+AC352</f>
        <v>70</v>
      </c>
      <c r="AD878" s="381">
        <f t="shared" si="230"/>
        <v>0</v>
      </c>
      <c r="AE878" s="381">
        <f t="shared" si="230"/>
        <v>0</v>
      </c>
      <c r="AF878" s="381">
        <f t="shared" si="230"/>
        <v>0</v>
      </c>
      <c r="AG878" s="381">
        <f t="shared" si="230"/>
        <v>4</v>
      </c>
      <c r="AH878" s="381">
        <f t="shared" si="230"/>
        <v>0</v>
      </c>
      <c r="AI878" s="381">
        <f t="shared" si="230"/>
        <v>0</v>
      </c>
      <c r="AJ878" s="381">
        <f t="shared" si="230"/>
        <v>0</v>
      </c>
      <c r="AK878" s="381">
        <f t="shared" si="230"/>
        <v>0</v>
      </c>
      <c r="AL878" s="381">
        <f t="shared" si="230"/>
        <v>0</v>
      </c>
      <c r="AM878" s="382">
        <f t="shared" si="219"/>
        <v>144</v>
      </c>
      <c r="AN878" s="383"/>
      <c r="AO878" s="384"/>
    </row>
    <row r="879" spans="1:41" ht="47.25" customHeight="1">
      <c r="A879" s="293">
        <f t="shared" si="222"/>
        <v>9</v>
      </c>
      <c r="B879" s="527" t="str">
        <f>+B763</f>
        <v>Jeringa Desechable de 0.05 ml/cc con aguja incorporada No. 26G x 3/8" Auto Descartable (AD)</v>
      </c>
      <c r="C879" s="528"/>
      <c r="D879" s="372">
        <f>+D763+D359</f>
        <v>21542</v>
      </c>
      <c r="E879" s="373">
        <f>G359</f>
        <v>0</v>
      </c>
      <c r="F879" s="373">
        <f>+F763</f>
        <v>615</v>
      </c>
      <c r="G879" s="373">
        <f>+G763</f>
        <v>33</v>
      </c>
      <c r="H879" s="374">
        <f t="shared" si="223"/>
        <v>648</v>
      </c>
      <c r="I879" s="375">
        <f t="shared" si="216"/>
        <v>32</v>
      </c>
      <c r="J879" s="376">
        <f t="shared" si="217"/>
        <v>680</v>
      </c>
      <c r="K879" s="373">
        <f>+I359</f>
        <v>0</v>
      </c>
      <c r="L879" s="377">
        <f t="shared" si="220"/>
        <v>20862</v>
      </c>
      <c r="M879" s="378">
        <f>+K359</f>
        <v>16600</v>
      </c>
      <c r="N879" s="379">
        <f>+K763</f>
        <v>4262</v>
      </c>
      <c r="O879" s="424">
        <f t="shared" si="161"/>
        <v>30.679411764705883</v>
      </c>
      <c r="P879" s="380">
        <f>+R769+R365</f>
        <v>0</v>
      </c>
      <c r="Q879" s="258"/>
      <c r="R879" s="259"/>
      <c r="S879" s="259"/>
      <c r="T879" s="259"/>
      <c r="U879" s="516"/>
      <c r="V879" s="353"/>
      <c r="Y879" s="232"/>
      <c r="Z879" s="381">
        <f>+Z763+Z359</f>
        <v>0</v>
      </c>
      <c r="AA879" s="381">
        <f>+AA763+AA359</f>
        <v>0</v>
      </c>
      <c r="AB879" s="415">
        <f t="shared" si="224"/>
        <v>0</v>
      </c>
      <c r="AC879" s="381">
        <f t="shared" ref="AC879:AL879" si="231">+AC763+AC359</f>
        <v>0</v>
      </c>
      <c r="AD879" s="381">
        <f t="shared" si="231"/>
        <v>0</v>
      </c>
      <c r="AE879" s="381">
        <f t="shared" si="231"/>
        <v>0</v>
      </c>
      <c r="AF879" s="381">
        <f t="shared" si="231"/>
        <v>2</v>
      </c>
      <c r="AG879" s="381">
        <f t="shared" si="231"/>
        <v>26</v>
      </c>
      <c r="AH879" s="381">
        <f t="shared" si="231"/>
        <v>0</v>
      </c>
      <c r="AI879" s="381">
        <f t="shared" si="231"/>
        <v>4</v>
      </c>
      <c r="AJ879" s="381">
        <f t="shared" si="231"/>
        <v>0</v>
      </c>
      <c r="AK879" s="381">
        <f t="shared" si="231"/>
        <v>0</v>
      </c>
      <c r="AL879" s="381">
        <f t="shared" si="231"/>
        <v>0</v>
      </c>
      <c r="AM879" s="382">
        <f t="shared" si="219"/>
        <v>32</v>
      </c>
      <c r="AN879" s="383"/>
      <c r="AO879" s="384"/>
    </row>
    <row r="880" spans="1:41" ht="47.25" customHeight="1">
      <c r="A880" s="293">
        <f t="shared" si="222"/>
        <v>10</v>
      </c>
      <c r="B880" s="527" t="s">
        <v>1356</v>
      </c>
      <c r="C880" s="528"/>
      <c r="D880" s="372">
        <f>D770+D366</f>
        <v>0</v>
      </c>
      <c r="E880" s="373">
        <f>G366</f>
        <v>0</v>
      </c>
      <c r="F880" s="373">
        <f>+F770</f>
        <v>0</v>
      </c>
      <c r="G880" s="373">
        <f>+G770</f>
        <v>0</v>
      </c>
      <c r="H880" s="374">
        <f t="shared" si="223"/>
        <v>0</v>
      </c>
      <c r="I880" s="375">
        <f t="shared" si="216"/>
        <v>0</v>
      </c>
      <c r="J880" s="376">
        <f t="shared" si="217"/>
        <v>0</v>
      </c>
      <c r="K880" s="373">
        <f>+I366</f>
        <v>0</v>
      </c>
      <c r="L880" s="377">
        <f t="shared" si="220"/>
        <v>0</v>
      </c>
      <c r="M880" s="378">
        <f>+K366</f>
        <v>0</v>
      </c>
      <c r="N880" s="379">
        <f>+K770</f>
        <v>0</v>
      </c>
      <c r="O880" s="424" t="str">
        <f t="shared" si="161"/>
        <v>0</v>
      </c>
      <c r="P880" s="380">
        <f t="shared" ref="P880:P887" si="232">+R776+R372</f>
        <v>0</v>
      </c>
      <c r="Q880" s="258"/>
      <c r="R880" s="259"/>
      <c r="S880" s="259"/>
      <c r="T880" s="259"/>
      <c r="U880" s="516"/>
      <c r="V880" s="353"/>
      <c r="Y880" s="232"/>
      <c r="Z880" s="381">
        <f>+Z770+Z366</f>
        <v>0</v>
      </c>
      <c r="AA880" s="381">
        <f>+AA770+AA366</f>
        <v>0</v>
      </c>
      <c r="AB880" s="415">
        <f t="shared" si="224"/>
        <v>0</v>
      </c>
      <c r="AC880" s="381">
        <f t="shared" ref="AC880:AL880" si="233">+AC770+AC366</f>
        <v>0</v>
      </c>
      <c r="AD880" s="381">
        <f t="shared" si="233"/>
        <v>0</v>
      </c>
      <c r="AE880" s="381">
        <f t="shared" si="233"/>
        <v>0</v>
      </c>
      <c r="AF880" s="381">
        <f t="shared" si="233"/>
        <v>0</v>
      </c>
      <c r="AG880" s="381">
        <f t="shared" si="233"/>
        <v>0</v>
      </c>
      <c r="AH880" s="381">
        <f t="shared" si="233"/>
        <v>0</v>
      </c>
      <c r="AI880" s="381">
        <f t="shared" si="233"/>
        <v>0</v>
      </c>
      <c r="AJ880" s="381">
        <f t="shared" si="233"/>
        <v>0</v>
      </c>
      <c r="AK880" s="381">
        <f t="shared" si="233"/>
        <v>0</v>
      </c>
      <c r="AL880" s="381">
        <f t="shared" si="233"/>
        <v>0</v>
      </c>
      <c r="AM880" s="382">
        <f t="shared" si="219"/>
        <v>0</v>
      </c>
      <c r="AN880" s="383"/>
      <c r="AO880" s="384"/>
    </row>
    <row r="881" spans="1:48" ht="47.25" customHeight="1">
      <c r="A881" s="293">
        <f t="shared" si="222"/>
        <v>11</v>
      </c>
      <c r="B881" s="527" t="s">
        <v>1396</v>
      </c>
      <c r="C881" s="528"/>
      <c r="D881" s="372">
        <f t="shared" ref="D881:D887" si="234">+D777+D373</f>
        <v>10091</v>
      </c>
      <c r="E881" s="373">
        <f t="shared" ref="E881:E887" si="235">G373</f>
        <v>0</v>
      </c>
      <c r="F881" s="373">
        <f t="shared" ref="F881:G887" si="236">+F777</f>
        <v>864</v>
      </c>
      <c r="G881" s="373">
        <f t="shared" si="236"/>
        <v>36</v>
      </c>
      <c r="H881" s="374">
        <f t="shared" si="223"/>
        <v>900</v>
      </c>
      <c r="I881" s="375">
        <f t="shared" si="216"/>
        <v>0</v>
      </c>
      <c r="J881" s="376">
        <f t="shared" si="217"/>
        <v>900</v>
      </c>
      <c r="K881" s="373">
        <f t="shared" ref="K881:K887" si="237">+I373</f>
        <v>0</v>
      </c>
      <c r="L881" s="377">
        <f t="shared" si="220"/>
        <v>9191</v>
      </c>
      <c r="M881" s="378">
        <f t="shared" ref="M881:M887" si="238">+K373</f>
        <v>7770</v>
      </c>
      <c r="N881" s="379">
        <f t="shared" ref="N881:N887" si="239">+K777</f>
        <v>1421</v>
      </c>
      <c r="O881" s="424">
        <f t="shared" si="161"/>
        <v>10.212222222222222</v>
      </c>
      <c r="P881" s="380">
        <f t="shared" si="232"/>
        <v>0</v>
      </c>
      <c r="Q881" s="258"/>
      <c r="R881" s="259"/>
      <c r="S881" s="259"/>
      <c r="T881" s="259"/>
      <c r="U881" s="516"/>
      <c r="V881" s="353"/>
      <c r="Y881" s="232"/>
      <c r="Z881" s="381">
        <f t="shared" ref="Z881:AA887" si="240">+Z777+Z373</f>
        <v>0</v>
      </c>
      <c r="AA881" s="381">
        <f t="shared" si="240"/>
        <v>0</v>
      </c>
      <c r="AB881" s="415">
        <f t="shared" si="224"/>
        <v>0</v>
      </c>
      <c r="AC881" s="381">
        <f t="shared" ref="AC881:AL881" si="241">+AC777+AC373</f>
        <v>0</v>
      </c>
      <c r="AD881" s="381">
        <f t="shared" si="241"/>
        <v>0</v>
      </c>
      <c r="AE881" s="381">
        <f t="shared" si="241"/>
        <v>0</v>
      </c>
      <c r="AF881" s="381">
        <f t="shared" si="241"/>
        <v>0</v>
      </c>
      <c r="AG881" s="381">
        <f t="shared" si="241"/>
        <v>0</v>
      </c>
      <c r="AH881" s="381">
        <f t="shared" si="241"/>
        <v>0</v>
      </c>
      <c r="AI881" s="381">
        <f t="shared" si="241"/>
        <v>0</v>
      </c>
      <c r="AJ881" s="381">
        <f t="shared" si="241"/>
        <v>0</v>
      </c>
      <c r="AK881" s="381">
        <f t="shared" si="241"/>
        <v>0</v>
      </c>
      <c r="AL881" s="381">
        <f t="shared" si="241"/>
        <v>0</v>
      </c>
      <c r="AM881" s="382">
        <f t="shared" si="219"/>
        <v>0</v>
      </c>
      <c r="AN881" s="383"/>
      <c r="AO881" s="384"/>
    </row>
    <row r="882" spans="1:48" ht="47.25" customHeight="1">
      <c r="A882" s="293">
        <f t="shared" si="222"/>
        <v>12</v>
      </c>
      <c r="B882" s="527" t="s">
        <v>1419</v>
      </c>
      <c r="C882" s="528"/>
      <c r="D882" s="372">
        <f t="shared" si="234"/>
        <v>43417</v>
      </c>
      <c r="E882" s="373">
        <f t="shared" si="235"/>
        <v>0</v>
      </c>
      <c r="F882" s="373">
        <f t="shared" si="236"/>
        <v>3942</v>
      </c>
      <c r="G882" s="373">
        <f t="shared" si="236"/>
        <v>35</v>
      </c>
      <c r="H882" s="374">
        <f t="shared" si="223"/>
        <v>3977</v>
      </c>
      <c r="I882" s="375">
        <f t="shared" si="216"/>
        <v>0</v>
      </c>
      <c r="J882" s="376">
        <f t="shared" si="217"/>
        <v>3977</v>
      </c>
      <c r="K882" s="373">
        <f t="shared" si="237"/>
        <v>0</v>
      </c>
      <c r="L882" s="377">
        <f t="shared" si="220"/>
        <v>39440</v>
      </c>
      <c r="M882" s="378">
        <f t="shared" si="238"/>
        <v>16400</v>
      </c>
      <c r="N882" s="379">
        <f t="shared" si="239"/>
        <v>23040</v>
      </c>
      <c r="O882" s="424">
        <f t="shared" si="161"/>
        <v>9.9170228815690216</v>
      </c>
      <c r="P882" s="380">
        <f t="shared" si="232"/>
        <v>0</v>
      </c>
      <c r="Q882" s="258"/>
      <c r="R882" s="259"/>
      <c r="S882" s="259"/>
      <c r="T882" s="259"/>
      <c r="U882" s="516"/>
      <c r="V882" s="353"/>
      <c r="Y882" s="232"/>
      <c r="Z882" s="381">
        <f t="shared" si="240"/>
        <v>0</v>
      </c>
      <c r="AA882" s="381">
        <f t="shared" si="240"/>
        <v>0</v>
      </c>
      <c r="AB882" s="415">
        <f t="shared" si="224"/>
        <v>0</v>
      </c>
      <c r="AC882" s="381">
        <f t="shared" ref="AC882:AL882" si="242">+AC778+AC374</f>
        <v>0</v>
      </c>
      <c r="AD882" s="381">
        <f t="shared" si="242"/>
        <v>0</v>
      </c>
      <c r="AE882" s="381">
        <f t="shared" si="242"/>
        <v>0</v>
      </c>
      <c r="AF882" s="381">
        <f t="shared" si="242"/>
        <v>0</v>
      </c>
      <c r="AG882" s="381">
        <f t="shared" si="242"/>
        <v>0</v>
      </c>
      <c r="AH882" s="381">
        <f t="shared" si="242"/>
        <v>0</v>
      </c>
      <c r="AI882" s="381">
        <f t="shared" si="242"/>
        <v>0</v>
      </c>
      <c r="AJ882" s="381">
        <f t="shared" si="242"/>
        <v>0</v>
      </c>
      <c r="AK882" s="381">
        <f t="shared" si="242"/>
        <v>0</v>
      </c>
      <c r="AL882" s="381">
        <f t="shared" si="242"/>
        <v>0</v>
      </c>
      <c r="AM882" s="382">
        <f t="shared" si="219"/>
        <v>0</v>
      </c>
      <c r="AN882" s="383"/>
      <c r="AO882" s="384"/>
    </row>
    <row r="883" spans="1:48" ht="47.25" customHeight="1">
      <c r="A883" s="293">
        <f t="shared" si="222"/>
        <v>13</v>
      </c>
      <c r="B883" s="527" t="s">
        <v>1418</v>
      </c>
      <c r="C883" s="528"/>
      <c r="D883" s="372">
        <f t="shared" si="234"/>
        <v>3656</v>
      </c>
      <c r="E883" s="373">
        <f t="shared" si="235"/>
        <v>0</v>
      </c>
      <c r="F883" s="373">
        <f t="shared" si="236"/>
        <v>2</v>
      </c>
      <c r="G883" s="373">
        <f t="shared" si="236"/>
        <v>0</v>
      </c>
      <c r="H883" s="374">
        <f t="shared" si="223"/>
        <v>2</v>
      </c>
      <c r="I883" s="375">
        <f t="shared" si="216"/>
        <v>0</v>
      </c>
      <c r="J883" s="376">
        <f t="shared" si="217"/>
        <v>2</v>
      </c>
      <c r="K883" s="373">
        <f t="shared" si="237"/>
        <v>0</v>
      </c>
      <c r="L883" s="377">
        <f t="shared" si="220"/>
        <v>3654</v>
      </c>
      <c r="M883" s="378">
        <f t="shared" si="238"/>
        <v>0</v>
      </c>
      <c r="N883" s="379">
        <f t="shared" si="239"/>
        <v>3654</v>
      </c>
      <c r="O883" s="424">
        <f t="shared" si="161"/>
        <v>1827</v>
      </c>
      <c r="P883" s="380">
        <f t="shared" si="232"/>
        <v>0</v>
      </c>
      <c r="Q883" s="258"/>
      <c r="R883" s="259"/>
      <c r="S883" s="259"/>
      <c r="T883" s="259"/>
      <c r="U883" s="516"/>
      <c r="V883" s="353"/>
      <c r="Y883" s="232"/>
      <c r="Z883" s="381">
        <f t="shared" si="240"/>
        <v>0</v>
      </c>
      <c r="AA883" s="381">
        <f t="shared" si="240"/>
        <v>0</v>
      </c>
      <c r="AB883" s="415">
        <f t="shared" si="224"/>
        <v>0</v>
      </c>
      <c r="AC883" s="381">
        <f t="shared" ref="AC883:AL883" si="243">+AC779+AC375</f>
        <v>0</v>
      </c>
      <c r="AD883" s="381">
        <f t="shared" si="243"/>
        <v>0</v>
      </c>
      <c r="AE883" s="381">
        <f t="shared" si="243"/>
        <v>0</v>
      </c>
      <c r="AF883" s="381">
        <f t="shared" si="243"/>
        <v>0</v>
      </c>
      <c r="AG883" s="381">
        <f t="shared" si="243"/>
        <v>0</v>
      </c>
      <c r="AH883" s="381">
        <f t="shared" si="243"/>
        <v>0</v>
      </c>
      <c r="AI883" s="381">
        <f t="shared" si="243"/>
        <v>0</v>
      </c>
      <c r="AJ883" s="381">
        <f t="shared" si="243"/>
        <v>0</v>
      </c>
      <c r="AK883" s="381">
        <f t="shared" si="243"/>
        <v>0</v>
      </c>
      <c r="AL883" s="381">
        <f t="shared" si="243"/>
        <v>0</v>
      </c>
      <c r="AM883" s="382">
        <f t="shared" si="219"/>
        <v>0</v>
      </c>
      <c r="AN883" s="383"/>
      <c r="AO883" s="384"/>
    </row>
    <row r="884" spans="1:48" ht="47.25" customHeight="1">
      <c r="A884" s="293">
        <f t="shared" si="222"/>
        <v>14</v>
      </c>
      <c r="B884" s="527" t="s">
        <v>1397</v>
      </c>
      <c r="C884" s="528"/>
      <c r="D884" s="372">
        <f t="shared" si="234"/>
        <v>3721</v>
      </c>
      <c r="E884" s="373">
        <f t="shared" si="235"/>
        <v>0</v>
      </c>
      <c r="F884" s="373">
        <f t="shared" si="236"/>
        <v>577</v>
      </c>
      <c r="G884" s="373">
        <f t="shared" si="236"/>
        <v>12</v>
      </c>
      <c r="H884" s="374">
        <f t="shared" si="223"/>
        <v>589</v>
      </c>
      <c r="I884" s="375">
        <f t="shared" si="216"/>
        <v>3</v>
      </c>
      <c r="J884" s="376">
        <f t="shared" si="217"/>
        <v>592</v>
      </c>
      <c r="K884" s="373">
        <f t="shared" si="237"/>
        <v>0</v>
      </c>
      <c r="L884" s="377">
        <f t="shared" si="220"/>
        <v>3129</v>
      </c>
      <c r="M884" s="378">
        <f t="shared" si="238"/>
        <v>2325</v>
      </c>
      <c r="N884" s="379">
        <f t="shared" si="239"/>
        <v>804</v>
      </c>
      <c r="O884" s="424">
        <f t="shared" si="161"/>
        <v>5.2854729729729728</v>
      </c>
      <c r="P884" s="380">
        <f t="shared" si="232"/>
        <v>0</v>
      </c>
      <c r="Q884" s="258"/>
      <c r="R884" s="259"/>
      <c r="S884" s="259"/>
      <c r="T884" s="259"/>
      <c r="U884" s="516"/>
      <c r="V884" s="353"/>
      <c r="Y884" s="232"/>
      <c r="Z884" s="381">
        <f t="shared" si="240"/>
        <v>1</v>
      </c>
      <c r="AA884" s="381">
        <f t="shared" si="240"/>
        <v>0</v>
      </c>
      <c r="AB884" s="415">
        <f t="shared" si="224"/>
        <v>1</v>
      </c>
      <c r="AC884" s="381">
        <f t="shared" ref="AC884:AL884" si="244">+AC780+AC376</f>
        <v>1</v>
      </c>
      <c r="AD884" s="381">
        <f t="shared" si="244"/>
        <v>0</v>
      </c>
      <c r="AE884" s="381">
        <f t="shared" si="244"/>
        <v>0</v>
      </c>
      <c r="AF884" s="381">
        <f t="shared" si="244"/>
        <v>0</v>
      </c>
      <c r="AG884" s="381">
        <f t="shared" si="244"/>
        <v>1</v>
      </c>
      <c r="AH884" s="381">
        <f t="shared" si="244"/>
        <v>0</v>
      </c>
      <c r="AI884" s="381">
        <f t="shared" si="244"/>
        <v>0</v>
      </c>
      <c r="AJ884" s="381">
        <f t="shared" si="244"/>
        <v>0</v>
      </c>
      <c r="AK884" s="381">
        <f t="shared" si="244"/>
        <v>0</v>
      </c>
      <c r="AL884" s="381">
        <f t="shared" si="244"/>
        <v>0</v>
      </c>
      <c r="AM884" s="382">
        <f t="shared" si="219"/>
        <v>3</v>
      </c>
      <c r="AN884" s="383"/>
      <c r="AO884" s="384"/>
      <c r="AQ884" s="352"/>
      <c r="AR884" s="353"/>
      <c r="AS884" s="353"/>
      <c r="AT884" s="354"/>
    </row>
    <row r="885" spans="1:48" ht="47.25" customHeight="1">
      <c r="A885" s="293">
        <f>A884+1</f>
        <v>15</v>
      </c>
      <c r="B885" s="527" t="s">
        <v>1398</v>
      </c>
      <c r="C885" s="528"/>
      <c r="D885" s="372">
        <f t="shared" si="234"/>
        <v>75</v>
      </c>
      <c r="E885" s="373">
        <f t="shared" si="235"/>
        <v>0</v>
      </c>
      <c r="F885" s="373">
        <f t="shared" si="236"/>
        <v>1</v>
      </c>
      <c r="G885" s="373">
        <f t="shared" si="236"/>
        <v>0</v>
      </c>
      <c r="H885" s="374">
        <f t="shared" si="223"/>
        <v>1</v>
      </c>
      <c r="I885" s="375">
        <f t="shared" si="216"/>
        <v>0</v>
      </c>
      <c r="J885" s="376">
        <f t="shared" si="217"/>
        <v>1</v>
      </c>
      <c r="K885" s="373">
        <f t="shared" si="237"/>
        <v>0</v>
      </c>
      <c r="L885" s="377">
        <f t="shared" si="220"/>
        <v>74</v>
      </c>
      <c r="M885" s="378">
        <f t="shared" si="238"/>
        <v>0</v>
      </c>
      <c r="N885" s="379">
        <f t="shared" si="239"/>
        <v>74</v>
      </c>
      <c r="O885" s="424">
        <f t="shared" si="161"/>
        <v>74</v>
      </c>
      <c r="P885" s="380">
        <f t="shared" si="232"/>
        <v>0</v>
      </c>
      <c r="Q885" s="258"/>
      <c r="R885" s="259"/>
      <c r="S885" s="259"/>
      <c r="T885" s="259"/>
      <c r="U885" s="516"/>
      <c r="V885" s="353"/>
      <c r="Y885" s="232"/>
      <c r="Z885" s="381">
        <f t="shared" si="240"/>
        <v>0</v>
      </c>
      <c r="AA885" s="381">
        <f t="shared" si="240"/>
        <v>0</v>
      </c>
      <c r="AB885" s="415">
        <f t="shared" si="224"/>
        <v>0</v>
      </c>
      <c r="AC885" s="381">
        <f t="shared" ref="AC885:AL885" si="245">+AC781+AC377</f>
        <v>0</v>
      </c>
      <c r="AD885" s="381">
        <f t="shared" si="245"/>
        <v>0</v>
      </c>
      <c r="AE885" s="381">
        <f t="shared" si="245"/>
        <v>0</v>
      </c>
      <c r="AF885" s="381">
        <f t="shared" si="245"/>
        <v>0</v>
      </c>
      <c r="AG885" s="381">
        <f t="shared" si="245"/>
        <v>0</v>
      </c>
      <c r="AH885" s="381">
        <f t="shared" si="245"/>
        <v>0</v>
      </c>
      <c r="AI885" s="381">
        <f t="shared" si="245"/>
        <v>0</v>
      </c>
      <c r="AJ885" s="381">
        <f t="shared" si="245"/>
        <v>0</v>
      </c>
      <c r="AK885" s="381">
        <f t="shared" si="245"/>
        <v>0</v>
      </c>
      <c r="AL885" s="381">
        <f t="shared" si="245"/>
        <v>0</v>
      </c>
      <c r="AM885" s="382">
        <f t="shared" si="219"/>
        <v>0</v>
      </c>
      <c r="AN885" s="383"/>
      <c r="AO885" s="384"/>
      <c r="AQ885" s="352"/>
      <c r="AR885" s="353"/>
      <c r="AS885" s="353"/>
      <c r="AT885" s="354"/>
    </row>
    <row r="886" spans="1:48" ht="47.25" customHeight="1">
      <c r="A886" s="293">
        <f t="shared" si="222"/>
        <v>16</v>
      </c>
      <c r="B886" s="527" t="s">
        <v>1399</v>
      </c>
      <c r="C886" s="528"/>
      <c r="D886" s="372">
        <f t="shared" si="234"/>
        <v>144</v>
      </c>
      <c r="E886" s="373">
        <f t="shared" si="235"/>
        <v>0</v>
      </c>
      <c r="F886" s="373">
        <f t="shared" si="236"/>
        <v>1</v>
      </c>
      <c r="G886" s="373">
        <f t="shared" si="236"/>
        <v>0</v>
      </c>
      <c r="H886" s="374">
        <f t="shared" si="223"/>
        <v>1</v>
      </c>
      <c r="I886" s="375">
        <f t="shared" si="216"/>
        <v>0</v>
      </c>
      <c r="J886" s="376">
        <f t="shared" si="217"/>
        <v>1</v>
      </c>
      <c r="K886" s="373">
        <f t="shared" si="237"/>
        <v>0</v>
      </c>
      <c r="L886" s="377">
        <f t="shared" si="220"/>
        <v>143</v>
      </c>
      <c r="M886" s="378">
        <f t="shared" si="238"/>
        <v>0</v>
      </c>
      <c r="N886" s="379">
        <f t="shared" si="239"/>
        <v>143</v>
      </c>
      <c r="O886" s="424">
        <f t="shared" si="161"/>
        <v>143</v>
      </c>
      <c r="P886" s="380">
        <f t="shared" si="232"/>
        <v>0</v>
      </c>
      <c r="Q886" s="258"/>
      <c r="R886" s="259"/>
      <c r="S886" s="259"/>
      <c r="T886" s="259"/>
      <c r="U886" s="516"/>
      <c r="V886" s="353"/>
      <c r="Y886" s="232"/>
      <c r="Z886" s="381">
        <f t="shared" si="240"/>
        <v>0</v>
      </c>
      <c r="AA886" s="381">
        <f t="shared" si="240"/>
        <v>0</v>
      </c>
      <c r="AB886" s="415">
        <f t="shared" si="224"/>
        <v>0</v>
      </c>
      <c r="AC886" s="381">
        <f t="shared" ref="AC886:AL886" si="246">+AC782+AC378</f>
        <v>0</v>
      </c>
      <c r="AD886" s="381">
        <f t="shared" si="246"/>
        <v>0</v>
      </c>
      <c r="AE886" s="381">
        <f t="shared" si="246"/>
        <v>0</v>
      </c>
      <c r="AF886" s="381">
        <f t="shared" si="246"/>
        <v>0</v>
      </c>
      <c r="AG886" s="381">
        <f t="shared" si="246"/>
        <v>0</v>
      </c>
      <c r="AH886" s="381">
        <f t="shared" si="246"/>
        <v>0</v>
      </c>
      <c r="AI886" s="381">
        <f t="shared" si="246"/>
        <v>0</v>
      </c>
      <c r="AJ886" s="381">
        <f t="shared" si="246"/>
        <v>0</v>
      </c>
      <c r="AK886" s="381">
        <f t="shared" si="246"/>
        <v>0</v>
      </c>
      <c r="AL886" s="381">
        <f t="shared" si="246"/>
        <v>0</v>
      </c>
      <c r="AM886" s="382">
        <f t="shared" si="219"/>
        <v>0</v>
      </c>
      <c r="AN886" s="383"/>
      <c r="AO886" s="384"/>
      <c r="AQ886" s="352"/>
      <c r="AR886" s="353"/>
      <c r="AS886" s="353"/>
      <c r="AT886" s="354"/>
    </row>
    <row r="887" spans="1:48" ht="47.25" customHeight="1">
      <c r="A887" s="293">
        <f t="shared" si="222"/>
        <v>17</v>
      </c>
      <c r="B887" s="527" t="s">
        <v>1395</v>
      </c>
      <c r="C887" s="528"/>
      <c r="D887" s="372">
        <f t="shared" si="234"/>
        <v>725</v>
      </c>
      <c r="E887" s="373">
        <f t="shared" si="235"/>
        <v>0</v>
      </c>
      <c r="F887" s="373">
        <f t="shared" si="236"/>
        <v>0</v>
      </c>
      <c r="G887" s="373">
        <f t="shared" si="236"/>
        <v>0</v>
      </c>
      <c r="H887" s="374">
        <f t="shared" si="223"/>
        <v>0</v>
      </c>
      <c r="I887" s="375">
        <f t="shared" si="216"/>
        <v>0</v>
      </c>
      <c r="J887" s="376">
        <f t="shared" si="217"/>
        <v>0</v>
      </c>
      <c r="K887" s="373">
        <f t="shared" si="237"/>
        <v>0</v>
      </c>
      <c r="L887" s="377">
        <f t="shared" si="220"/>
        <v>725</v>
      </c>
      <c r="M887" s="378">
        <f t="shared" si="238"/>
        <v>0</v>
      </c>
      <c r="N887" s="379">
        <f t="shared" si="239"/>
        <v>725</v>
      </c>
      <c r="O887" s="424" t="str">
        <f t="shared" si="161"/>
        <v>0</v>
      </c>
      <c r="P887" s="380">
        <f t="shared" si="232"/>
        <v>0</v>
      </c>
      <c r="Q887" s="258"/>
      <c r="R887" s="259"/>
      <c r="S887" s="259"/>
      <c r="T887" s="259"/>
      <c r="U887" s="516"/>
      <c r="V887" s="353"/>
      <c r="Y887" s="232"/>
      <c r="Z887" s="381">
        <f t="shared" si="240"/>
        <v>0</v>
      </c>
      <c r="AA887" s="381">
        <f t="shared" si="240"/>
        <v>0</v>
      </c>
      <c r="AB887" s="415">
        <f t="shared" si="224"/>
        <v>0</v>
      </c>
      <c r="AC887" s="381">
        <f t="shared" ref="AC887:AL887" si="247">+AC783+AC379</f>
        <v>0</v>
      </c>
      <c r="AD887" s="381">
        <f t="shared" si="247"/>
        <v>0</v>
      </c>
      <c r="AE887" s="381">
        <f t="shared" si="247"/>
        <v>0</v>
      </c>
      <c r="AF887" s="381">
        <f t="shared" si="247"/>
        <v>0</v>
      </c>
      <c r="AG887" s="381">
        <f t="shared" si="247"/>
        <v>0</v>
      </c>
      <c r="AH887" s="381">
        <f t="shared" si="247"/>
        <v>0</v>
      </c>
      <c r="AI887" s="381">
        <f t="shared" si="247"/>
        <v>0</v>
      </c>
      <c r="AJ887" s="381">
        <f t="shared" si="247"/>
        <v>0</v>
      </c>
      <c r="AK887" s="381">
        <f t="shared" si="247"/>
        <v>0</v>
      </c>
      <c r="AL887" s="381">
        <f t="shared" si="247"/>
        <v>0</v>
      </c>
      <c r="AM887" s="421">
        <f t="shared" si="219"/>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8">IFERROR(L893/J893,"0")</f>
        <v>0</v>
      </c>
      <c r="P893" s="380">
        <f>+R793+R389</f>
        <v>0</v>
      </c>
      <c r="Q893" s="258"/>
      <c r="R893" s="259"/>
      <c r="S893" s="259"/>
      <c r="T893" s="259"/>
      <c r="U893" s="516"/>
      <c r="V893" s="353"/>
      <c r="Y893" s="232"/>
      <c r="Z893" s="423">
        <f t="shared" ref="Z893:AL893" si="249">+Z789+Z385</f>
        <v>0</v>
      </c>
      <c r="AA893" s="423">
        <f t="shared" si="249"/>
        <v>0</v>
      </c>
      <c r="AB893" s="423">
        <f t="shared" si="249"/>
        <v>0</v>
      </c>
      <c r="AC893" s="423">
        <f t="shared" si="249"/>
        <v>0</v>
      </c>
      <c r="AD893" s="423">
        <f t="shared" si="249"/>
        <v>0</v>
      </c>
      <c r="AE893" s="423">
        <f t="shared" si="249"/>
        <v>0</v>
      </c>
      <c r="AF893" s="423">
        <f t="shared" si="249"/>
        <v>0</v>
      </c>
      <c r="AG893" s="423">
        <f t="shared" si="249"/>
        <v>0</v>
      </c>
      <c r="AH893" s="423">
        <f t="shared" si="249"/>
        <v>0</v>
      </c>
      <c r="AI893" s="423">
        <f t="shared" si="249"/>
        <v>0</v>
      </c>
      <c r="AJ893" s="423">
        <f t="shared" si="249"/>
        <v>0</v>
      </c>
      <c r="AK893" s="423">
        <f t="shared" si="249"/>
        <v>0</v>
      </c>
      <c r="AL893" s="423">
        <f t="shared" si="249"/>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50">+AM894</f>
        <v>0</v>
      </c>
      <c r="J894" s="376">
        <f>SUM(H894:I894)</f>
        <v>0</v>
      </c>
      <c r="K894" s="373">
        <f>+I390</f>
        <v>0</v>
      </c>
      <c r="L894" s="377">
        <f t="shared" ref="L894:L897" si="251">(M894+N894)</f>
        <v>0</v>
      </c>
      <c r="M894" s="378">
        <f>+K390</f>
        <v>0</v>
      </c>
      <c r="N894" s="379">
        <f>+K794</f>
        <v>0</v>
      </c>
      <c r="O894" s="424" t="str">
        <f t="shared" si="248"/>
        <v>0</v>
      </c>
      <c r="P894" s="380">
        <f>+R798+R394</f>
        <v>0</v>
      </c>
      <c r="Q894" s="258"/>
      <c r="R894" s="259"/>
      <c r="S894" s="259"/>
      <c r="T894" s="259"/>
      <c r="U894" s="516"/>
      <c r="V894" s="353"/>
      <c r="Y894" s="232"/>
      <c r="Z894" s="423">
        <f t="shared" ref="Z894:AL894" si="252">+Z794+Z390</f>
        <v>0</v>
      </c>
      <c r="AA894" s="423">
        <f t="shared" si="252"/>
        <v>0</v>
      </c>
      <c r="AB894" s="423">
        <f t="shared" si="252"/>
        <v>0</v>
      </c>
      <c r="AC894" s="423">
        <f t="shared" si="252"/>
        <v>0</v>
      </c>
      <c r="AD894" s="423">
        <f t="shared" si="252"/>
        <v>0</v>
      </c>
      <c r="AE894" s="423">
        <f t="shared" si="252"/>
        <v>0</v>
      </c>
      <c r="AF894" s="423">
        <f t="shared" si="252"/>
        <v>0</v>
      </c>
      <c r="AG894" s="423">
        <f t="shared" si="252"/>
        <v>0</v>
      </c>
      <c r="AH894" s="423">
        <f t="shared" si="252"/>
        <v>0</v>
      </c>
      <c r="AI894" s="423">
        <f t="shared" si="252"/>
        <v>0</v>
      </c>
      <c r="AJ894" s="423">
        <f t="shared" si="252"/>
        <v>0</v>
      </c>
      <c r="AK894" s="423">
        <f t="shared" si="252"/>
        <v>0</v>
      </c>
      <c r="AL894" s="423">
        <f t="shared" si="252"/>
        <v>0</v>
      </c>
      <c r="AM894" s="517">
        <f>SUM(X894:AL894)</f>
        <v>0</v>
      </c>
      <c r="AP894" s="416"/>
      <c r="AQ894" s="416"/>
      <c r="AR894" s="416"/>
      <c r="AS894" s="416"/>
      <c r="AT894" s="416"/>
      <c r="AU894" s="334"/>
      <c r="AV894" s="334"/>
    </row>
    <row r="895" spans="1:48" ht="29.25" customHeight="1">
      <c r="A895" s="293">
        <f>A894+1</f>
        <v>3</v>
      </c>
      <c r="B895" s="527" t="s">
        <v>1612</v>
      </c>
      <c r="C895" s="528"/>
      <c r="D895" s="372">
        <f>+D799+D395</f>
        <v>151</v>
      </c>
      <c r="E895" s="373">
        <f>G395</f>
        <v>0</v>
      </c>
      <c r="F895" s="373">
        <f t="shared" ref="F895:G895" si="253">+F799</f>
        <v>27</v>
      </c>
      <c r="G895" s="373">
        <f t="shared" si="253"/>
        <v>3</v>
      </c>
      <c r="H895" s="374">
        <f t="shared" ref="H895:H897" si="254">SUM(F895:G895)</f>
        <v>30</v>
      </c>
      <c r="I895" s="375">
        <f t="shared" si="250"/>
        <v>121</v>
      </c>
      <c r="J895" s="376">
        <f t="shared" ref="J895:J897" si="255">SUM(H895:I895)</f>
        <v>151</v>
      </c>
      <c r="K895" s="373">
        <f>+I395</f>
        <v>0</v>
      </c>
      <c r="L895" s="377">
        <f t="shared" si="251"/>
        <v>0</v>
      </c>
      <c r="M895" s="378">
        <f>+K395</f>
        <v>0</v>
      </c>
      <c r="N895" s="379">
        <f>+K799</f>
        <v>0</v>
      </c>
      <c r="O895" s="424">
        <f t="shared" si="248"/>
        <v>0</v>
      </c>
      <c r="P895" s="380">
        <f>+R803+R399</f>
        <v>0</v>
      </c>
      <c r="Q895" s="258"/>
      <c r="R895" s="259"/>
      <c r="S895" s="259"/>
      <c r="T895" s="259"/>
      <c r="U895" s="516"/>
      <c r="V895" s="353"/>
      <c r="Y895" s="232"/>
      <c r="Z895" s="423">
        <f t="shared" ref="Z895:AL895" si="256">+Z799+Z395</f>
        <v>62</v>
      </c>
      <c r="AA895" s="423">
        <f t="shared" si="256"/>
        <v>10</v>
      </c>
      <c r="AB895" s="423">
        <f t="shared" si="256"/>
        <v>0</v>
      </c>
      <c r="AC895" s="423">
        <f t="shared" si="256"/>
        <v>0</v>
      </c>
      <c r="AD895" s="423">
        <f t="shared" si="256"/>
        <v>0</v>
      </c>
      <c r="AE895" s="423">
        <f t="shared" si="256"/>
        <v>0</v>
      </c>
      <c r="AF895" s="423">
        <f t="shared" si="256"/>
        <v>0</v>
      </c>
      <c r="AG895" s="423">
        <f t="shared" si="256"/>
        <v>42</v>
      </c>
      <c r="AH895" s="423">
        <f t="shared" si="256"/>
        <v>7</v>
      </c>
      <c r="AI895" s="423">
        <f t="shared" si="256"/>
        <v>0</v>
      </c>
      <c r="AJ895" s="423">
        <f t="shared" si="256"/>
        <v>0</v>
      </c>
      <c r="AK895" s="423">
        <f t="shared" si="256"/>
        <v>0</v>
      </c>
      <c r="AL895" s="423">
        <f t="shared" si="256"/>
        <v>0</v>
      </c>
      <c r="AM895" s="517">
        <f>SUM(X895:AL895)</f>
        <v>121</v>
      </c>
      <c r="AP895" s="416"/>
      <c r="AQ895" s="416"/>
      <c r="AR895" s="416"/>
      <c r="AS895" s="416"/>
      <c r="AT895" s="416"/>
      <c r="AU895" s="334"/>
      <c r="AV895" s="334"/>
    </row>
    <row r="896" spans="1:48" ht="29.25" customHeight="1">
      <c r="A896" s="293">
        <v>4</v>
      </c>
      <c r="B896" s="527" t="s">
        <v>1620</v>
      </c>
      <c r="C896" s="528"/>
      <c r="D896" s="372">
        <f>+D804+D400</f>
        <v>18</v>
      </c>
      <c r="E896" s="373">
        <f>G400</f>
        <v>0</v>
      </c>
      <c r="F896" s="373">
        <f>+F804</f>
        <v>7</v>
      </c>
      <c r="G896" s="373">
        <f>+G804</f>
        <v>0</v>
      </c>
      <c r="H896" s="374">
        <f t="shared" si="254"/>
        <v>7</v>
      </c>
      <c r="I896" s="375">
        <f t="shared" si="250"/>
        <v>11</v>
      </c>
      <c r="J896" s="376">
        <f t="shared" si="255"/>
        <v>18</v>
      </c>
      <c r="K896" s="373">
        <f>+I400</f>
        <v>0</v>
      </c>
      <c r="L896" s="377">
        <f t="shared" si="251"/>
        <v>0</v>
      </c>
      <c r="M896" s="378">
        <f>+K400</f>
        <v>0</v>
      </c>
      <c r="N896" s="379">
        <f>+K804</f>
        <v>0</v>
      </c>
      <c r="O896" s="424">
        <f t="shared" si="248"/>
        <v>0</v>
      </c>
      <c r="P896" s="380">
        <f>+R808+R404</f>
        <v>0</v>
      </c>
      <c r="Q896" s="258"/>
      <c r="R896" s="259"/>
      <c r="S896" s="259"/>
      <c r="T896" s="259"/>
      <c r="U896" s="516"/>
      <c r="V896" s="353"/>
      <c r="Y896" s="232"/>
      <c r="Z896" s="423">
        <f>+Z804+Z400</f>
        <v>5</v>
      </c>
      <c r="AA896" s="423">
        <f t="shared" ref="AA896:AL896" si="257">+AA804+AA400</f>
        <v>0</v>
      </c>
      <c r="AB896" s="423">
        <f t="shared" si="257"/>
        <v>0</v>
      </c>
      <c r="AC896" s="423">
        <f t="shared" si="257"/>
        <v>0</v>
      </c>
      <c r="AD896" s="423">
        <f t="shared" si="257"/>
        <v>0</v>
      </c>
      <c r="AE896" s="423">
        <f t="shared" si="257"/>
        <v>0</v>
      </c>
      <c r="AF896" s="423">
        <f t="shared" si="257"/>
        <v>0</v>
      </c>
      <c r="AG896" s="423">
        <f t="shared" si="257"/>
        <v>0</v>
      </c>
      <c r="AH896" s="423">
        <f t="shared" si="257"/>
        <v>6</v>
      </c>
      <c r="AI896" s="423">
        <f t="shared" si="257"/>
        <v>0</v>
      </c>
      <c r="AJ896" s="423">
        <f t="shared" si="257"/>
        <v>0</v>
      </c>
      <c r="AK896" s="423">
        <f t="shared" si="257"/>
        <v>0</v>
      </c>
      <c r="AL896" s="423">
        <f t="shared" si="257"/>
        <v>0</v>
      </c>
      <c r="AM896" s="517">
        <f t="shared" ref="AM896:AM897" si="258">SUM(X896:AL896)</f>
        <v>11</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54"/>
        <v>0</v>
      </c>
      <c r="I897" s="375">
        <f t="shared" si="250"/>
        <v>0</v>
      </c>
      <c r="J897" s="376">
        <f t="shared" si="255"/>
        <v>0</v>
      </c>
      <c r="K897" s="373">
        <f>+I405</f>
        <v>0</v>
      </c>
      <c r="L897" s="377">
        <f t="shared" si="251"/>
        <v>0</v>
      </c>
      <c r="M897" s="378">
        <f>+K405</f>
        <v>0</v>
      </c>
      <c r="N897" s="379">
        <f>+K809</f>
        <v>0</v>
      </c>
      <c r="O897" s="424" t="str">
        <f t="shared" si="248"/>
        <v>0</v>
      </c>
      <c r="P897" s="380">
        <f>+R813+R409</f>
        <v>0</v>
      </c>
      <c r="Q897" s="258"/>
      <c r="R897" s="259"/>
      <c r="S897" s="259"/>
      <c r="T897" s="259"/>
      <c r="U897" s="516"/>
      <c r="V897" s="353"/>
      <c r="Y897" s="232"/>
      <c r="Z897" s="423">
        <f>+Z809+Z405</f>
        <v>0</v>
      </c>
      <c r="AA897" s="423">
        <f t="shared" ref="AA897:AL897" si="259">+AA809+AA405</f>
        <v>0</v>
      </c>
      <c r="AB897" s="423">
        <f t="shared" si="259"/>
        <v>0</v>
      </c>
      <c r="AC897" s="423">
        <f t="shared" si="259"/>
        <v>0</v>
      </c>
      <c r="AD897" s="423">
        <f t="shared" si="259"/>
        <v>0</v>
      </c>
      <c r="AE897" s="423">
        <f t="shared" si="259"/>
        <v>0</v>
      </c>
      <c r="AF897" s="423">
        <f t="shared" si="259"/>
        <v>0</v>
      </c>
      <c r="AG897" s="423">
        <f t="shared" si="259"/>
        <v>0</v>
      </c>
      <c r="AH897" s="423">
        <f t="shared" si="259"/>
        <v>0</v>
      </c>
      <c r="AI897" s="423">
        <f t="shared" si="259"/>
        <v>0</v>
      </c>
      <c r="AJ897" s="423">
        <f t="shared" si="259"/>
        <v>0</v>
      </c>
      <c r="AK897" s="423">
        <f t="shared" si="259"/>
        <v>0</v>
      </c>
      <c r="AL897" s="423">
        <f t="shared" si="259"/>
        <v>0</v>
      </c>
      <c r="AM897" s="517">
        <f t="shared" si="258"/>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uEL624cIWPNupq4pBdvm9toWitCTrLqeuO6w7Dt3IG4wIS3fTbBn/ECiaaoRZj0Xrjs8uY1nUdGVnu49cAE8hQ==" saltValue="y+rIv+cD4IMosS391FqEMA==" spinCount="100000" sheet="1" objects="1" scenarios="1"/>
  <protectedRanges>
    <protectedRange algorithmName="SHA-512" hashValue="azGcVdqYkhR86HIKn2rYPPRr5+mVW4IEq7uRHMk25sS6su9btp67csEbkWb5GQvriIX/bROpuDFXXVgLMPzhMQ==" saltValue="So3PWvzqU6WQxaYTU7AVAg==" spinCount="100000" sqref="J385:J409 J380" name="Acopio_4"/>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
    <protectedRange algorithmName="SHA-512" hashValue="azGcVdqYkhR86HIKn2rYPPRr5+mVW4IEq7uRHMk25sS6su9btp67csEbkWb5GQvriIX/bROpuDFXXVgLMPzhMQ==" saltValue="So3PWvzqU6WQxaYTU7AVAg==" spinCount="100000" sqref="K380 K385:K409 K789:K793 K798 K803 K808 K813" name="Acopio_1_3"/>
    <protectedRange algorithmName="SHA-512" hashValue="azGcVdqYkhR86HIKn2rYPPRr5+mVW4IEq7uRHMk25sS6su9btp67csEbkWb5GQvriIX/bROpuDFXXVgLMPzhMQ==" saltValue="So3PWvzqU6WQxaYTU7AVAg==" spinCount="100000" sqref="J13:J379" name="Acopio_3_2"/>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
    <protectedRange algorithmName="SHA-512" hashValue="8byoQttQWGP5qbcxqBkq+H+/zRRYljqgH/rENkvAtcx2vfR2IwlTET4l4/66wUB+2T3pLT28iauSquQPOk8bNw==" saltValue="lZksW1D6kU5eg3qR/gQlwA==" spinCount="100000" sqref="AM9:AM12 AM413:AM416 AM817:AM820" name="Enero Perdidas_2_2"/>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
    <protectedRange algorithmName="SHA-512" hashValue="8byoQttQWGP5qbcxqBkq+H+/zRRYljqgH/rENkvAtcx2vfR2IwlTET4l4/66wUB+2T3pLT28iauSquQPOk8bNw==" saltValue="lZksW1D6kU5eg3qR/gQlwA==" spinCount="100000" sqref="AO789:AO813" name="Enero Perdidas_5_2"/>
    <protectedRange algorithmName="SHA-512" hashValue="8byoQttQWGP5qbcxqBkq+H+/zRRYljqgH/rENkvAtcx2vfR2IwlTET4l4/66wUB+2T3pLT28iauSquQPOk8bNw==" saltValue="lZksW1D6kU5eg3qR/gQlwA==" spinCount="100000" sqref="AO817:AO887 AN887" name="Enero Perdidas_6_2"/>
    <protectedRange algorithmName="SHA-512" hashValue="8byoQttQWGP5qbcxqBkq+H+/zRRYljqgH/rENkvAtcx2vfR2IwlTET4l4/66wUB+2T3pLT28iauSquQPOk8bNw==" saltValue="lZksW1D6kU5eg3qR/gQlwA==" spinCount="100000" sqref="AM893:AM897" name="Enero Perdidas_7_2"/>
    <protectedRange algorithmName="SHA-512" hashValue="8byoQttQWGP5qbcxqBkq+H+/zRRYljqgH/rENkvAtcx2vfR2IwlTET4l4/66wUB+2T3pLT28iauSquQPOk8bNw==" saltValue="lZksW1D6kU5eg3qR/gQlwA==" spinCount="100000" sqref="AO888" name="Enero Perdidas_6_3_2"/>
    <protectedRange algorithmName="SHA-512" hashValue="zHOOI8C6TdaV6s6N2/27xESvwU0t5zAaLoItHRVoGpTXM9j+vyxsopMktU83nI5i57EgckgHvMhLqaFhlwmlrQ==" saltValue="lXnRqhBa+m7p3r+f6ZoJ4w==" spinCount="100000" sqref="K815:L815" name="Municipios_1_3"/>
  </protectedRanges>
  <mergeCells count="3720">
    <mergeCell ref="AJ11:AJ12"/>
    <mergeCell ref="AJ13:AJ17"/>
    <mergeCell ref="AJ19:AJ23"/>
    <mergeCell ref="AJ25:AJ29"/>
    <mergeCell ref="AJ31:AJ35"/>
    <mergeCell ref="AL43:AL47"/>
    <mergeCell ref="AB296:AB300"/>
    <mergeCell ref="AC296:AC300"/>
    <mergeCell ref="AD296:AD300"/>
    <mergeCell ref="AE296:AE300"/>
    <mergeCell ref="AM785:AM788"/>
    <mergeCell ref="AK11:AK12"/>
    <mergeCell ref="AV414:AW414"/>
    <mergeCell ref="AJ891:AJ892"/>
    <mergeCell ref="AJ415:AJ416"/>
    <mergeCell ref="AJ819:AJ820"/>
    <mergeCell ref="T817:T820"/>
    <mergeCell ref="AJ223:AJ227"/>
    <mergeCell ref="AJ230:AJ234"/>
    <mergeCell ref="AJ236:AJ240"/>
    <mergeCell ref="AJ254:AJ258"/>
    <mergeCell ref="AJ266:AJ270"/>
    <mergeCell ref="AJ272:AJ276"/>
    <mergeCell ref="AJ278:AJ282"/>
    <mergeCell ref="AJ290:AJ294"/>
    <mergeCell ref="AJ296:AJ300"/>
    <mergeCell ref="AJ303:AJ308"/>
    <mergeCell ref="AJ317:AJ322"/>
    <mergeCell ref="AJ331:AJ336"/>
    <mergeCell ref="AJ338:AJ343"/>
    <mergeCell ref="AJ345:AJ350"/>
    <mergeCell ref="AJ359:AJ364"/>
    <mergeCell ref="AI13:AI17"/>
    <mergeCell ref="AH145:AH149"/>
    <mergeCell ref="AI151:AI155"/>
    <mergeCell ref="AD395:AD398"/>
    <mergeCell ref="AE395:AE398"/>
    <mergeCell ref="AB383:AB384"/>
    <mergeCell ref="AC383:AC384"/>
    <mergeCell ref="AE383:AE384"/>
    <mergeCell ref="Z382:AA382"/>
    <mergeCell ref="AF383:AF384"/>
    <mergeCell ref="AG383:AG384"/>
    <mergeCell ref="AI254:AI258"/>
    <mergeCell ref="AI145:AI149"/>
    <mergeCell ref="AI55:AI59"/>
    <mergeCell ref="AD366:AD371"/>
    <mergeCell ref="AE366:AE371"/>
    <mergeCell ref="Z366:Z371"/>
    <mergeCell ref="AE338:AE343"/>
    <mergeCell ref="AF338:AF343"/>
    <mergeCell ref="Z193:Z197"/>
    <mergeCell ref="AB338:AB343"/>
    <mergeCell ref="AD345:AD350"/>
    <mergeCell ref="AI121:AI125"/>
    <mergeCell ref="AB366:AB371"/>
    <mergeCell ref="AC366:AC371"/>
    <mergeCell ref="AI187:AI191"/>
    <mergeCell ref="AH163:AH167"/>
    <mergeCell ref="AI345:AI350"/>
    <mergeCell ref="AC345:AC350"/>
    <mergeCell ref="AF296:AF300"/>
    <mergeCell ref="AG296:AG300"/>
    <mergeCell ref="AB324:AB329"/>
    <mergeCell ref="K345:K350"/>
    <mergeCell ref="AB345:AB350"/>
    <mergeCell ref="AJ163:AJ167"/>
    <mergeCell ref="AE254:AE258"/>
    <mergeCell ref="AF254:AF258"/>
    <mergeCell ref="AC187:AC191"/>
    <mergeCell ref="AA169:AA173"/>
    <mergeCell ref="T381:T384"/>
    <mergeCell ref="AL290:AL294"/>
    <mergeCell ref="K55:K59"/>
    <mergeCell ref="AC338:AC343"/>
    <mergeCell ref="AI67:AI71"/>
    <mergeCell ref="K37:K41"/>
    <mergeCell ref="Q413:Q416"/>
    <mergeCell ref="AL324:AL329"/>
    <mergeCell ref="AD338:AD343"/>
    <mergeCell ref="AG338:AG343"/>
    <mergeCell ref="AH338:AH343"/>
    <mergeCell ref="AA338:AA343"/>
    <mergeCell ref="AJ37:AJ41"/>
    <mergeCell ref="AJ115:AJ119"/>
    <mergeCell ref="AL193:AL197"/>
    <mergeCell ref="AL187:AL191"/>
    <mergeCell ref="AL157:AL161"/>
    <mergeCell ref="AL278:AL282"/>
    <mergeCell ref="AH290:AH294"/>
    <mergeCell ref="AI290:AI294"/>
    <mergeCell ref="AH266:AH270"/>
    <mergeCell ref="AL272:AL276"/>
    <mergeCell ref="AH278:AH282"/>
    <mergeCell ref="AB211:AB215"/>
    <mergeCell ref="AH37:AH41"/>
    <mergeCell ref="AF205:AF209"/>
    <mergeCell ref="AG205:AG209"/>
    <mergeCell ref="AH205:AH209"/>
    <mergeCell ref="Z345:Z350"/>
    <mergeCell ref="AA345:AA350"/>
    <mergeCell ref="AJ157:AJ161"/>
    <mergeCell ref="AI79:AI83"/>
    <mergeCell ref="AL79:AL83"/>
    <mergeCell ref="AL67:AL71"/>
    <mergeCell ref="AI61:AI65"/>
    <mergeCell ref="AL61:AL65"/>
    <mergeCell ref="AN127:AN131"/>
    <mergeCell ref="AH181:AH185"/>
    <mergeCell ref="AG163:AG167"/>
    <mergeCell ref="AJ151:AJ155"/>
    <mergeCell ref="AG230:AG234"/>
    <mergeCell ref="AJ121:AJ125"/>
    <mergeCell ref="AL217:AL221"/>
    <mergeCell ref="AF187:AF191"/>
    <mergeCell ref="AG187:AG191"/>
    <mergeCell ref="AH187:AH191"/>
    <mergeCell ref="AB187:AB191"/>
    <mergeCell ref="AB169:AB173"/>
    <mergeCell ref="AC331:AC336"/>
    <mergeCell ref="AF163:AF167"/>
    <mergeCell ref="AD145:AD149"/>
    <mergeCell ref="AF151:AF155"/>
    <mergeCell ref="AD127:AD131"/>
    <mergeCell ref="AL145:AL149"/>
    <mergeCell ref="AI181:AI185"/>
    <mergeCell ref="AL181:AL185"/>
    <mergeCell ref="AL163:AL167"/>
    <mergeCell ref="AN19:AN23"/>
    <mergeCell ref="AJ43:AJ47"/>
    <mergeCell ref="AJ49:AJ53"/>
    <mergeCell ref="AJ55:AJ59"/>
    <mergeCell ref="AJ61:AJ65"/>
    <mergeCell ref="AJ169:AJ173"/>
    <mergeCell ref="AJ181:AJ185"/>
    <mergeCell ref="AJ187:AJ191"/>
    <mergeCell ref="AJ193:AJ197"/>
    <mergeCell ref="AJ205:AJ209"/>
    <mergeCell ref="AM115:AM119"/>
    <mergeCell ref="AN115:AN119"/>
    <mergeCell ref="AI103:AI107"/>
    <mergeCell ref="AI19:AI23"/>
    <mergeCell ref="AL25:AL29"/>
    <mergeCell ref="AI43:AI47"/>
    <mergeCell ref="AC193:AC197"/>
    <mergeCell ref="AD193:AD197"/>
    <mergeCell ref="AE193:AE197"/>
    <mergeCell ref="AH49:AH53"/>
    <mergeCell ref="AH31:AH35"/>
    <mergeCell ref="AH157:AH161"/>
    <mergeCell ref="AI163:AI167"/>
    <mergeCell ref="AI31:AI35"/>
    <mergeCell ref="AC169:AC173"/>
    <mergeCell ref="AD169:AD173"/>
    <mergeCell ref="AE169:AE173"/>
    <mergeCell ref="AD187:AD191"/>
    <mergeCell ref="AE187:AE191"/>
    <mergeCell ref="AE115:AE119"/>
    <mergeCell ref="AF115:AF119"/>
    <mergeCell ref="AE163:AE167"/>
    <mergeCell ref="B157:C162"/>
    <mergeCell ref="F157:F162"/>
    <mergeCell ref="G157:G162"/>
    <mergeCell ref="I163:I168"/>
    <mergeCell ref="AL31:AL35"/>
    <mergeCell ref="AI37:AI41"/>
    <mergeCell ref="AL37:AL41"/>
    <mergeCell ref="AM85:AM89"/>
    <mergeCell ref="AM103:AM107"/>
    <mergeCell ref="AJ139:AJ143"/>
    <mergeCell ref="D181:D186"/>
    <mergeCell ref="E145:E150"/>
    <mergeCell ref="E127:E132"/>
    <mergeCell ref="E133:E138"/>
    <mergeCell ref="D49:D54"/>
    <mergeCell ref="E49:E54"/>
    <mergeCell ref="B37:C42"/>
    <mergeCell ref="G55:G60"/>
    <mergeCell ref="I55:I60"/>
    <mergeCell ref="H37:H42"/>
    <mergeCell ref="I37:I42"/>
    <mergeCell ref="J163:J168"/>
    <mergeCell ref="J181:J186"/>
    <mergeCell ref="AB157:AB161"/>
    <mergeCell ref="J175:J180"/>
    <mergeCell ref="AC151:AC155"/>
    <mergeCell ref="AD151:AD155"/>
    <mergeCell ref="F97:F102"/>
    <mergeCell ref="G97:G102"/>
    <mergeCell ref="H97:H102"/>
    <mergeCell ref="J85:J90"/>
    <mergeCell ref="E85:E90"/>
    <mergeCell ref="AI415:AI416"/>
    <mergeCell ref="AN230:AN234"/>
    <mergeCell ref="AN236:AN240"/>
    <mergeCell ref="AG169:AG173"/>
    <mergeCell ref="AH169:AH173"/>
    <mergeCell ref="AI169:AI173"/>
    <mergeCell ref="AL169:AL173"/>
    <mergeCell ref="AM169:AM173"/>
    <mergeCell ref="AN169:AN173"/>
    <mergeCell ref="AL103:AL107"/>
    <mergeCell ref="AH415:AH416"/>
    <mergeCell ref="AF303:AF308"/>
    <mergeCell ref="AE345:AE350"/>
    <mergeCell ref="AF345:AF350"/>
    <mergeCell ref="AG345:AG350"/>
    <mergeCell ref="AH345:AH350"/>
    <mergeCell ref="AD303:AD308"/>
    <mergeCell ref="AE303:AE308"/>
    <mergeCell ref="AI338:AI343"/>
    <mergeCell ref="AD331:AD336"/>
    <mergeCell ref="AE331:AE336"/>
    <mergeCell ref="AH331:AH336"/>
    <mergeCell ref="AE230:AE234"/>
    <mergeCell ref="AF230:AF234"/>
    <mergeCell ref="AG242:AG246"/>
    <mergeCell ref="AE272:AE276"/>
    <mergeCell ref="AF272:AF276"/>
    <mergeCell ref="AD254:AD258"/>
    <mergeCell ref="AF181:AF185"/>
    <mergeCell ref="AD163:AD167"/>
    <mergeCell ref="AI193:AI197"/>
    <mergeCell ref="AD115:AD119"/>
    <mergeCell ref="B375:C375"/>
    <mergeCell ref="I413:I416"/>
    <mergeCell ref="AI217:AI221"/>
    <mergeCell ref="AM381:AM384"/>
    <mergeCell ref="AL211:AL215"/>
    <mergeCell ref="AI236:AI240"/>
    <mergeCell ref="AL236:AL240"/>
    <mergeCell ref="AI223:AI227"/>
    <mergeCell ref="AL223:AL227"/>
    <mergeCell ref="AI230:AI234"/>
    <mergeCell ref="H413:H416"/>
    <mergeCell ref="J413:J416"/>
    <mergeCell ref="AI385:AI388"/>
    <mergeCell ref="AL385:AL388"/>
    <mergeCell ref="L413:L416"/>
    <mergeCell ref="R413:R416"/>
    <mergeCell ref="J217:J222"/>
    <mergeCell ref="AF223:AF227"/>
    <mergeCell ref="AG223:AG227"/>
    <mergeCell ref="AC217:AC221"/>
    <mergeCell ref="AI211:AI215"/>
    <mergeCell ref="AC211:AC215"/>
    <mergeCell ref="AD211:AD215"/>
    <mergeCell ref="AE211:AE215"/>
    <mergeCell ref="AF211:AF215"/>
    <mergeCell ref="AG211:AG215"/>
    <mergeCell ref="AH211:AH215"/>
    <mergeCell ref="I338:I344"/>
    <mergeCell ref="B338:C344"/>
    <mergeCell ref="G366:G372"/>
    <mergeCell ref="B373:C373"/>
    <mergeCell ref="B374:C374"/>
    <mergeCell ref="A37:A42"/>
    <mergeCell ref="F43:F48"/>
    <mergeCell ref="A43:A48"/>
    <mergeCell ref="A230:A235"/>
    <mergeCell ref="D230:D235"/>
    <mergeCell ref="G236:G241"/>
    <mergeCell ref="H236:H241"/>
    <mergeCell ref="A199:A204"/>
    <mergeCell ref="B199:C204"/>
    <mergeCell ref="A169:A174"/>
    <mergeCell ref="B169:C174"/>
    <mergeCell ref="A175:A180"/>
    <mergeCell ref="B175:C180"/>
    <mergeCell ref="D175:D180"/>
    <mergeCell ref="D205:D210"/>
    <mergeCell ref="A115:A120"/>
    <mergeCell ref="A151:A156"/>
    <mergeCell ref="A103:A108"/>
    <mergeCell ref="B187:C192"/>
    <mergeCell ref="B163:C168"/>
    <mergeCell ref="E169:E174"/>
    <mergeCell ref="F169:F174"/>
    <mergeCell ref="A193:A198"/>
    <mergeCell ref="A205:A210"/>
    <mergeCell ref="F223:F228"/>
    <mergeCell ref="G223:G228"/>
    <mergeCell ref="G175:G180"/>
    <mergeCell ref="H175:H180"/>
    <mergeCell ref="F236:F241"/>
    <mergeCell ref="A223:A228"/>
    <mergeCell ref="G217:G222"/>
    <mergeCell ref="H217:H222"/>
    <mergeCell ref="J435:J440"/>
    <mergeCell ref="K435:K439"/>
    <mergeCell ref="J447:J452"/>
    <mergeCell ref="G756:G762"/>
    <mergeCell ref="B145:C150"/>
    <mergeCell ref="B133:C138"/>
    <mergeCell ref="B840:C840"/>
    <mergeCell ref="B838:C838"/>
    <mergeCell ref="H525:H530"/>
    <mergeCell ref="I525:I530"/>
    <mergeCell ref="AJ73:AJ77"/>
    <mergeCell ref="AJ79:AJ83"/>
    <mergeCell ref="AJ85:AJ89"/>
    <mergeCell ref="AJ103:AJ107"/>
    <mergeCell ref="F414:F416"/>
    <mergeCell ref="G414:G416"/>
    <mergeCell ref="E413:E416"/>
    <mergeCell ref="B395:C399"/>
    <mergeCell ref="H395:H399"/>
    <mergeCell ref="I395:I399"/>
    <mergeCell ref="B413:C416"/>
    <mergeCell ref="D413:D416"/>
    <mergeCell ref="F413:G413"/>
    <mergeCell ref="H366:H372"/>
    <mergeCell ref="D366:D372"/>
    <mergeCell ref="F366:F372"/>
    <mergeCell ref="G338:G344"/>
    <mergeCell ref="H338:H344"/>
    <mergeCell ref="B378:C378"/>
    <mergeCell ref="D345:D351"/>
    <mergeCell ref="J139:J144"/>
    <mergeCell ref="AJ145:AJ149"/>
    <mergeCell ref="J585:J590"/>
    <mergeCell ref="K585:K589"/>
    <mergeCell ref="B756:C762"/>
    <mergeCell ref="D756:D762"/>
    <mergeCell ref="E756:E762"/>
    <mergeCell ref="F756:F762"/>
    <mergeCell ref="B833:C833"/>
    <mergeCell ref="B839:C839"/>
    <mergeCell ref="G513:G518"/>
    <mergeCell ref="D477:D482"/>
    <mergeCell ref="E477:E482"/>
    <mergeCell ref="F477:F482"/>
    <mergeCell ref="G477:G482"/>
    <mergeCell ref="H477:H482"/>
    <mergeCell ref="H785:H788"/>
    <mergeCell ref="I785:I788"/>
    <mergeCell ref="J785:J788"/>
    <mergeCell ref="D817:D820"/>
    <mergeCell ref="F817:G817"/>
    <mergeCell ref="F818:F820"/>
    <mergeCell ref="G818:G820"/>
    <mergeCell ref="B585:C590"/>
    <mergeCell ref="D585:D590"/>
    <mergeCell ref="E585:E590"/>
    <mergeCell ref="F585:F590"/>
    <mergeCell ref="G585:G590"/>
    <mergeCell ref="H513:H518"/>
    <mergeCell ref="I513:I518"/>
    <mergeCell ref="J513:J518"/>
    <mergeCell ref="K513:K517"/>
    <mergeCell ref="G489:G494"/>
    <mergeCell ref="H489:H494"/>
    <mergeCell ref="B849:C849"/>
    <mergeCell ref="B447:C452"/>
    <mergeCell ref="D447:D452"/>
    <mergeCell ref="B844:C844"/>
    <mergeCell ref="B567:C569"/>
    <mergeCell ref="A633:C633"/>
    <mergeCell ref="B827:C827"/>
    <mergeCell ref="B825:C825"/>
    <mergeCell ref="B826:C826"/>
    <mergeCell ref="B822:C822"/>
    <mergeCell ref="B823:C823"/>
    <mergeCell ref="A817:A820"/>
    <mergeCell ref="I447:I452"/>
    <mergeCell ref="F385:F389"/>
    <mergeCell ref="A366:A372"/>
    <mergeCell ref="A381:A384"/>
    <mergeCell ref="F345:F351"/>
    <mergeCell ref="G345:G351"/>
    <mergeCell ref="B842:C842"/>
    <mergeCell ref="B843:C843"/>
    <mergeCell ref="H585:H590"/>
    <mergeCell ref="I585:I590"/>
    <mergeCell ref="H435:H440"/>
    <mergeCell ref="I435:I440"/>
    <mergeCell ref="E381:G381"/>
    <mergeCell ref="G429:G434"/>
    <mergeCell ref="A489:A494"/>
    <mergeCell ref="B489:C494"/>
    <mergeCell ref="A513:A518"/>
    <mergeCell ref="D489:D494"/>
    <mergeCell ref="E489:E494"/>
    <mergeCell ref="F489:F494"/>
    <mergeCell ref="B863:C863"/>
    <mergeCell ref="B858:C858"/>
    <mergeCell ref="B379:C379"/>
    <mergeCell ref="B376:C376"/>
    <mergeCell ref="B377:C377"/>
    <mergeCell ref="I382:I384"/>
    <mergeCell ref="B385:C389"/>
    <mergeCell ref="D390:D394"/>
    <mergeCell ref="E385:E389"/>
    <mergeCell ref="A447:A452"/>
    <mergeCell ref="A483:A488"/>
    <mergeCell ref="B483:C488"/>
    <mergeCell ref="D483:D488"/>
    <mergeCell ref="E483:E488"/>
    <mergeCell ref="A477:A482"/>
    <mergeCell ref="B477:C482"/>
    <mergeCell ref="A525:A530"/>
    <mergeCell ref="B525:C530"/>
    <mergeCell ref="D525:D530"/>
    <mergeCell ref="E525:E530"/>
    <mergeCell ref="A543:A548"/>
    <mergeCell ref="B543:C548"/>
    <mergeCell ref="D543:D548"/>
    <mergeCell ref="E429:E434"/>
    <mergeCell ref="F429:F434"/>
    <mergeCell ref="B453:C458"/>
    <mergeCell ref="B513:C518"/>
    <mergeCell ref="B501:C506"/>
    <mergeCell ref="D513:D518"/>
    <mergeCell ref="E513:E518"/>
    <mergeCell ref="B435:C440"/>
    <mergeCell ref="F382:F384"/>
    <mergeCell ref="A260:A265"/>
    <mergeCell ref="B260:C265"/>
    <mergeCell ref="A324:A330"/>
    <mergeCell ref="B324:C330"/>
    <mergeCell ref="D324:D330"/>
    <mergeCell ref="B331:C337"/>
    <mergeCell ref="B296:C301"/>
    <mergeCell ref="B302:C302"/>
    <mergeCell ref="D331:D337"/>
    <mergeCell ref="A266:A271"/>
    <mergeCell ref="B266:C271"/>
    <mergeCell ref="D266:D271"/>
    <mergeCell ref="B345:C351"/>
    <mergeCell ref="G296:G301"/>
    <mergeCell ref="G266:G271"/>
    <mergeCell ref="E338:E344"/>
    <mergeCell ref="E345:E351"/>
    <mergeCell ref="A345:A351"/>
    <mergeCell ref="D317:D323"/>
    <mergeCell ref="F284:F289"/>
    <mergeCell ref="G303:G309"/>
    <mergeCell ref="D272:D277"/>
    <mergeCell ref="F272:F277"/>
    <mergeCell ref="F266:F271"/>
    <mergeCell ref="G324:G330"/>
    <mergeCell ref="D381:D384"/>
    <mergeCell ref="B359:C365"/>
    <mergeCell ref="G359:G365"/>
    <mergeCell ref="E296:E301"/>
    <mergeCell ref="D296:D301"/>
    <mergeCell ref="B317:C323"/>
    <mergeCell ref="A331:A337"/>
    <mergeCell ref="E139:E144"/>
    <mergeCell ref="B115:C120"/>
    <mergeCell ref="D115:D120"/>
    <mergeCell ref="E115:E120"/>
    <mergeCell ref="F115:F120"/>
    <mergeCell ref="A163:A168"/>
    <mergeCell ref="D163:D168"/>
    <mergeCell ref="F163:F168"/>
    <mergeCell ref="A211:A216"/>
    <mergeCell ref="D260:D265"/>
    <mergeCell ref="E260:E265"/>
    <mergeCell ref="F260:F265"/>
    <mergeCell ref="E151:E156"/>
    <mergeCell ref="A145:A150"/>
    <mergeCell ref="D145:D150"/>
    <mergeCell ref="D151:D156"/>
    <mergeCell ref="A133:A138"/>
    <mergeCell ref="A187:A192"/>
    <mergeCell ref="D187:D192"/>
    <mergeCell ref="F187:F192"/>
    <mergeCell ref="A217:A222"/>
    <mergeCell ref="D217:D222"/>
    <mergeCell ref="E121:E126"/>
    <mergeCell ref="F121:F126"/>
    <mergeCell ref="E175:E180"/>
    <mergeCell ref="A236:A241"/>
    <mergeCell ref="F205:F210"/>
    <mergeCell ref="E254:E259"/>
    <mergeCell ref="A254:A259"/>
    <mergeCell ref="F145:F150"/>
    <mergeCell ref="D236:D241"/>
    <mergeCell ref="F127:F132"/>
    <mergeCell ref="A157:A162"/>
    <mergeCell ref="D193:D198"/>
    <mergeCell ref="F193:F198"/>
    <mergeCell ref="J205:J210"/>
    <mergeCell ref="E193:E198"/>
    <mergeCell ref="E205:E210"/>
    <mergeCell ref="J187:J192"/>
    <mergeCell ref="G193:G198"/>
    <mergeCell ref="D199:D204"/>
    <mergeCell ref="E199:E204"/>
    <mergeCell ref="F199:F204"/>
    <mergeCell ref="G205:G210"/>
    <mergeCell ref="H205:H210"/>
    <mergeCell ref="I205:I210"/>
    <mergeCell ref="A139:A144"/>
    <mergeCell ref="G187:G192"/>
    <mergeCell ref="H187:H192"/>
    <mergeCell ref="G169:G174"/>
    <mergeCell ref="H169:H174"/>
    <mergeCell ref="I193:I198"/>
    <mergeCell ref="E181:E186"/>
    <mergeCell ref="G181:G186"/>
    <mergeCell ref="H181:H186"/>
    <mergeCell ref="I181:I186"/>
    <mergeCell ref="F181:F186"/>
    <mergeCell ref="S9:S12"/>
    <mergeCell ref="L9:L12"/>
    <mergeCell ref="E37:E42"/>
    <mergeCell ref="A85:A90"/>
    <mergeCell ref="B55:C60"/>
    <mergeCell ref="A55:A60"/>
    <mergeCell ref="D61:D66"/>
    <mergeCell ref="F61:F66"/>
    <mergeCell ref="G61:G66"/>
    <mergeCell ref="H61:H66"/>
    <mergeCell ref="I61:I66"/>
    <mergeCell ref="J61:J66"/>
    <mergeCell ref="A61:A66"/>
    <mergeCell ref="B43:C48"/>
    <mergeCell ref="B61:C66"/>
    <mergeCell ref="E43:E48"/>
    <mergeCell ref="E55:E60"/>
    <mergeCell ref="D43:D48"/>
    <mergeCell ref="E61:E66"/>
    <mergeCell ref="A49:A54"/>
    <mergeCell ref="H49:H54"/>
    <mergeCell ref="I49:I54"/>
    <mergeCell ref="J49:J54"/>
    <mergeCell ref="D55:D60"/>
    <mergeCell ref="H55:H60"/>
    <mergeCell ref="J55:J60"/>
    <mergeCell ref="A73:A78"/>
    <mergeCell ref="A79:A84"/>
    <mergeCell ref="A67:A72"/>
    <mergeCell ref="D9:D12"/>
    <mergeCell ref="H9:J9"/>
    <mergeCell ref="A9:A12"/>
    <mergeCell ref="A13:A18"/>
    <mergeCell ref="F10:F12"/>
    <mergeCell ref="G10:G12"/>
    <mergeCell ref="H10:H12"/>
    <mergeCell ref="I10:I12"/>
    <mergeCell ref="J10:J12"/>
    <mergeCell ref="R9:R12"/>
    <mergeCell ref="O9:O12"/>
    <mergeCell ref="P9:P12"/>
    <mergeCell ref="E13:E18"/>
    <mergeCell ref="E31:E36"/>
    <mergeCell ref="B25:C30"/>
    <mergeCell ref="D25:D30"/>
    <mergeCell ref="F25:F30"/>
    <mergeCell ref="Q9:Q12"/>
    <mergeCell ref="B19:C24"/>
    <mergeCell ref="E10:E12"/>
    <mergeCell ref="E9:G9"/>
    <mergeCell ref="B31:C36"/>
    <mergeCell ref="I25:I30"/>
    <mergeCell ref="J25:J30"/>
    <mergeCell ref="B9:C12"/>
    <mergeCell ref="J19:J24"/>
    <mergeCell ref="K25:K29"/>
    <mergeCell ref="K31:K35"/>
    <mergeCell ref="H19:H24"/>
    <mergeCell ref="N9:N12"/>
    <mergeCell ref="D13:D18"/>
    <mergeCell ref="M9:M12"/>
    <mergeCell ref="B13:C18"/>
    <mergeCell ref="K19:K23"/>
    <mergeCell ref="K13:K17"/>
    <mergeCell ref="G19:G24"/>
    <mergeCell ref="AB359:AB364"/>
    <mergeCell ref="M381:M384"/>
    <mergeCell ref="I366:I372"/>
    <mergeCell ref="Z359:Z364"/>
    <mergeCell ref="G260:G265"/>
    <mergeCell ref="J284:J289"/>
    <mergeCell ref="K284:K288"/>
    <mergeCell ref="Z284:Z288"/>
    <mergeCell ref="AA284:AA288"/>
    <mergeCell ref="H296:H301"/>
    <mergeCell ref="E290:E295"/>
    <mergeCell ref="Z272:Z276"/>
    <mergeCell ref="AA272:AA276"/>
    <mergeCell ref="Z266:Z270"/>
    <mergeCell ref="AA266:AA270"/>
    <mergeCell ref="J127:J132"/>
    <mergeCell ref="H121:H126"/>
    <mergeCell ref="U381:U384"/>
    <mergeCell ref="P381:P384"/>
    <mergeCell ref="K359:K364"/>
    <mergeCell ref="J366:J372"/>
    <mergeCell ref="O381:O384"/>
    <mergeCell ref="Q381:Q384"/>
    <mergeCell ref="E187:E192"/>
    <mergeCell ref="G145:G150"/>
    <mergeCell ref="J345:J351"/>
    <mergeCell ref="E366:E372"/>
    <mergeCell ref="E324:E330"/>
    <mergeCell ref="H193:H198"/>
    <mergeCell ref="K366:K371"/>
    <mergeCell ref="S381:S384"/>
    <mergeCell ref="F13:F18"/>
    <mergeCell ref="K211:K215"/>
    <mergeCell ref="Z211:Z215"/>
    <mergeCell ref="AA211:AA215"/>
    <mergeCell ref="AA205:AA209"/>
    <mergeCell ref="AB205:AB209"/>
    <mergeCell ref="K205:K209"/>
    <mergeCell ref="Z205:Z209"/>
    <mergeCell ref="K193:K197"/>
    <mergeCell ref="U9:U12"/>
    <mergeCell ref="T9:T12"/>
    <mergeCell ref="I121:I126"/>
    <mergeCell ref="J133:J138"/>
    <mergeCell ref="G13:G18"/>
    <mergeCell ref="F49:F54"/>
    <mergeCell ref="G49:G54"/>
    <mergeCell ref="K49:K53"/>
    <mergeCell ref="G127:G132"/>
    <mergeCell ref="H127:H132"/>
    <mergeCell ref="G139:G144"/>
    <mergeCell ref="H139:H144"/>
    <mergeCell ref="F151:F156"/>
    <mergeCell ref="G151:G156"/>
    <mergeCell ref="F19:F24"/>
    <mergeCell ref="K43:K47"/>
    <mergeCell ref="G25:G30"/>
    <mergeCell ref="H25:H30"/>
    <mergeCell ref="J43:J48"/>
    <mergeCell ref="I13:I18"/>
    <mergeCell ref="J13:J18"/>
    <mergeCell ref="H13:H18"/>
    <mergeCell ref="K9:K12"/>
    <mergeCell ref="B229:C229"/>
    <mergeCell ref="B230:C235"/>
    <mergeCell ref="B127:C132"/>
    <mergeCell ref="B181:C186"/>
    <mergeCell ref="G133:G138"/>
    <mergeCell ref="H133:H138"/>
    <mergeCell ref="I133:I138"/>
    <mergeCell ref="J67:J72"/>
    <mergeCell ref="J73:J78"/>
    <mergeCell ref="I127:I132"/>
    <mergeCell ref="I139:I144"/>
    <mergeCell ref="F331:F337"/>
    <mergeCell ref="G331:G337"/>
    <mergeCell ref="H331:H337"/>
    <mergeCell ref="H303:H309"/>
    <mergeCell ref="D37:D42"/>
    <mergeCell ref="F37:F42"/>
    <mergeCell ref="F73:F78"/>
    <mergeCell ref="G73:G78"/>
    <mergeCell ref="I217:I222"/>
    <mergeCell ref="E236:E241"/>
    <mergeCell ref="J193:J198"/>
    <mergeCell ref="J37:J42"/>
    <mergeCell ref="J272:J277"/>
    <mergeCell ref="G278:G283"/>
    <mergeCell ref="H278:H283"/>
    <mergeCell ref="I278:I283"/>
    <mergeCell ref="J278:J283"/>
    <mergeCell ref="F296:F301"/>
    <mergeCell ref="E284:E289"/>
    <mergeCell ref="J169:J174"/>
    <mergeCell ref="F324:F330"/>
    <mergeCell ref="H345:H351"/>
    <mergeCell ref="G43:G48"/>
    <mergeCell ref="H43:H48"/>
    <mergeCell ref="I43:I48"/>
    <mergeCell ref="D19:D24"/>
    <mergeCell ref="H382:H384"/>
    <mergeCell ref="B366:C372"/>
    <mergeCell ref="D385:D389"/>
    <mergeCell ref="H163:H168"/>
    <mergeCell ref="D157:D162"/>
    <mergeCell ref="B103:C108"/>
    <mergeCell ref="D103:D108"/>
    <mergeCell ref="B49:C54"/>
    <mergeCell ref="D85:D90"/>
    <mergeCell ref="B852:C852"/>
    <mergeCell ref="B841:C841"/>
    <mergeCell ref="B830:C830"/>
    <mergeCell ref="B831:C831"/>
    <mergeCell ref="B832:C832"/>
    <mergeCell ref="B845:C845"/>
    <mergeCell ref="B846:C846"/>
    <mergeCell ref="B847:C847"/>
    <mergeCell ref="E19:E24"/>
    <mergeCell ref="E25:E30"/>
    <mergeCell ref="B85:C90"/>
    <mergeCell ref="D73:D78"/>
    <mergeCell ref="H67:H72"/>
    <mergeCell ref="I67:I72"/>
    <mergeCell ref="H73:H78"/>
    <mergeCell ref="I73:I78"/>
    <mergeCell ref="I19:I24"/>
    <mergeCell ref="G37:G42"/>
    <mergeCell ref="A567:A572"/>
    <mergeCell ref="A573:A578"/>
    <mergeCell ref="B573:C578"/>
    <mergeCell ref="A585:A590"/>
    <mergeCell ref="R381:R384"/>
    <mergeCell ref="K381:K384"/>
    <mergeCell ref="L381:L384"/>
    <mergeCell ref="B824:C824"/>
    <mergeCell ref="A706:C706"/>
    <mergeCell ref="A453:A458"/>
    <mergeCell ref="E817:E820"/>
    <mergeCell ref="I465:I470"/>
    <mergeCell ref="B564:C564"/>
    <mergeCell ref="A471:A476"/>
    <mergeCell ref="B471:C476"/>
    <mergeCell ref="D471:D476"/>
    <mergeCell ref="E471:E476"/>
    <mergeCell ref="D453:D458"/>
    <mergeCell ref="E453:E458"/>
    <mergeCell ref="I453:I458"/>
    <mergeCell ref="E382:E384"/>
    <mergeCell ref="H817:H820"/>
    <mergeCell ref="J817:J820"/>
    <mergeCell ref="K447:K451"/>
    <mergeCell ref="J453:J458"/>
    <mergeCell ref="K453:K457"/>
    <mergeCell ref="M817:M820"/>
    <mergeCell ref="L817:L820"/>
    <mergeCell ref="O817:O820"/>
    <mergeCell ref="H441:H446"/>
    <mergeCell ref="I441:I446"/>
    <mergeCell ref="J382:J384"/>
    <mergeCell ref="H381:J381"/>
    <mergeCell ref="G382:G384"/>
    <mergeCell ref="Z417:Z421"/>
    <mergeCell ref="Z400:Z403"/>
    <mergeCell ref="K338:K343"/>
    <mergeCell ref="Z338:Z343"/>
    <mergeCell ref="G248:G253"/>
    <mergeCell ref="H248:H253"/>
    <mergeCell ref="I248:I253"/>
    <mergeCell ref="A284:A289"/>
    <mergeCell ref="Z395:Z398"/>
    <mergeCell ref="K385:K388"/>
    <mergeCell ref="K272:K276"/>
    <mergeCell ref="D290:D295"/>
    <mergeCell ref="F254:F259"/>
    <mergeCell ref="E266:E271"/>
    <mergeCell ref="D254:D259"/>
    <mergeCell ref="D284:D289"/>
    <mergeCell ref="E317:E323"/>
    <mergeCell ref="E331:E337"/>
    <mergeCell ref="D338:D344"/>
    <mergeCell ref="F338:F344"/>
    <mergeCell ref="A303:A309"/>
    <mergeCell ref="D303:D309"/>
    <mergeCell ref="F303:F309"/>
    <mergeCell ref="B381:C384"/>
    <mergeCell ref="G385:G389"/>
    <mergeCell ref="H385:H389"/>
    <mergeCell ref="K296:K300"/>
    <mergeCell ref="Z317:Z322"/>
    <mergeCell ref="J338:J344"/>
    <mergeCell ref="J317:J323"/>
    <mergeCell ref="H429:H434"/>
    <mergeCell ref="I429:I434"/>
    <mergeCell ref="J429:J434"/>
    <mergeCell ref="K429:K433"/>
    <mergeCell ref="W429:W434"/>
    <mergeCell ref="M413:M416"/>
    <mergeCell ref="A385:A389"/>
    <mergeCell ref="A390:A394"/>
    <mergeCell ref="A395:A399"/>
    <mergeCell ref="B423:C428"/>
    <mergeCell ref="E400:E404"/>
    <mergeCell ref="F400:F404"/>
    <mergeCell ref="G400:G404"/>
    <mergeCell ref="H400:H404"/>
    <mergeCell ref="F423:F428"/>
    <mergeCell ref="H423:H428"/>
    <mergeCell ref="I423:I428"/>
    <mergeCell ref="J423:J428"/>
    <mergeCell ref="K423:K427"/>
    <mergeCell ref="A429:A434"/>
    <mergeCell ref="B429:C434"/>
    <mergeCell ref="D429:D434"/>
    <mergeCell ref="J400:J404"/>
    <mergeCell ref="K400:K403"/>
    <mergeCell ref="D400:D404"/>
    <mergeCell ref="B417:C422"/>
    <mergeCell ref="A417:A422"/>
    <mergeCell ref="D417:D422"/>
    <mergeCell ref="E417:E422"/>
    <mergeCell ref="F417:F422"/>
    <mergeCell ref="K413:K416"/>
    <mergeCell ref="A19:A24"/>
    <mergeCell ref="A25:A30"/>
    <mergeCell ref="D31:D36"/>
    <mergeCell ref="F31:F36"/>
    <mergeCell ref="G31:G36"/>
    <mergeCell ref="H31:H36"/>
    <mergeCell ref="I31:I36"/>
    <mergeCell ref="J31:J36"/>
    <mergeCell ref="A31:A36"/>
    <mergeCell ref="J296:J301"/>
    <mergeCell ref="J303:J309"/>
    <mergeCell ref="F317:F323"/>
    <mergeCell ref="G317:G323"/>
    <mergeCell ref="H317:H323"/>
    <mergeCell ref="I317:I323"/>
    <mergeCell ref="I331:I337"/>
    <mergeCell ref="J331:J337"/>
    <mergeCell ref="F55:F60"/>
    <mergeCell ref="B223:C228"/>
    <mergeCell ref="E230:E235"/>
    <mergeCell ref="I223:I228"/>
    <mergeCell ref="B236:C241"/>
    <mergeCell ref="B278:C283"/>
    <mergeCell ref="D278:D283"/>
    <mergeCell ref="G254:G259"/>
    <mergeCell ref="J266:J271"/>
    <mergeCell ref="F278:F283"/>
    <mergeCell ref="G290:G295"/>
    <mergeCell ref="H290:H295"/>
    <mergeCell ref="F217:F222"/>
    <mergeCell ref="D223:D228"/>
    <mergeCell ref="H266:H271"/>
    <mergeCell ref="AD324:AD329"/>
    <mergeCell ref="AE324:AE329"/>
    <mergeCell ref="AF324:AF329"/>
    <mergeCell ref="AG324:AG329"/>
    <mergeCell ref="AH324:AH329"/>
    <mergeCell ref="AC324:AC329"/>
    <mergeCell ref="K331:K336"/>
    <mergeCell ref="Z331:Z336"/>
    <mergeCell ref="K303:K308"/>
    <mergeCell ref="AC317:AC322"/>
    <mergeCell ref="AB303:AB308"/>
    <mergeCell ref="AA331:AA336"/>
    <mergeCell ref="AD266:AD270"/>
    <mergeCell ref="AE266:AE270"/>
    <mergeCell ref="AF266:AF270"/>
    <mergeCell ref="Z254:Z258"/>
    <mergeCell ref="AA254:AA258"/>
    <mergeCell ref="AG254:AG258"/>
    <mergeCell ref="K254:K258"/>
    <mergeCell ref="AB272:AB276"/>
    <mergeCell ref="AB331:AB336"/>
    <mergeCell ref="AF331:AF336"/>
    <mergeCell ref="AC303:AC308"/>
    <mergeCell ref="K278:K282"/>
    <mergeCell ref="Z278:Z282"/>
    <mergeCell ref="AA278:AA282"/>
    <mergeCell ref="AC260:AC264"/>
    <mergeCell ref="AD260:AD264"/>
    <mergeCell ref="AE260:AE264"/>
    <mergeCell ref="AF260:AF264"/>
    <mergeCell ref="AD272:AD276"/>
    <mergeCell ref="AC310:AC315"/>
    <mergeCell ref="H324:H330"/>
    <mergeCell ref="I324:I330"/>
    <mergeCell ref="J324:J330"/>
    <mergeCell ref="K324:K329"/>
    <mergeCell ref="Z324:Z329"/>
    <mergeCell ref="AA324:AA329"/>
    <mergeCell ref="Z296:Z300"/>
    <mergeCell ref="AA296:AA300"/>
    <mergeCell ref="I303:I309"/>
    <mergeCell ref="I284:I289"/>
    <mergeCell ref="AB266:AB270"/>
    <mergeCell ref="AC272:AC276"/>
    <mergeCell ref="J290:J295"/>
    <mergeCell ref="Z303:Z308"/>
    <mergeCell ref="AA303:AA308"/>
    <mergeCell ref="J310:J316"/>
    <mergeCell ref="AC290:AC294"/>
    <mergeCell ref="AA317:AA322"/>
    <mergeCell ref="H310:H316"/>
    <mergeCell ref="AA248:AA252"/>
    <mergeCell ref="AB248:AB252"/>
    <mergeCell ref="Z260:Z264"/>
    <mergeCell ref="AA260:AA264"/>
    <mergeCell ref="AB260:AB264"/>
    <mergeCell ref="J254:J259"/>
    <mergeCell ref="AI133:AI137"/>
    <mergeCell ref="AE223:AE227"/>
    <mergeCell ref="AC145:AC149"/>
    <mergeCell ref="AE145:AE149"/>
    <mergeCell ref="AF145:AF149"/>
    <mergeCell ref="AG145:AG149"/>
    <mergeCell ref="J151:J156"/>
    <mergeCell ref="K145:K149"/>
    <mergeCell ref="AB163:AB167"/>
    <mergeCell ref="K181:K185"/>
    <mergeCell ref="Z181:Z185"/>
    <mergeCell ref="AA181:AA185"/>
    <mergeCell ref="AB181:AB185"/>
    <mergeCell ref="K187:K191"/>
    <mergeCell ref="Z187:Z191"/>
    <mergeCell ref="AA187:AA191"/>
    <mergeCell ref="AC248:AC252"/>
    <mergeCell ref="AD248:AD252"/>
    <mergeCell ref="AE248:AE252"/>
    <mergeCell ref="AF248:AF252"/>
    <mergeCell ref="AG248:AG252"/>
    <mergeCell ref="Z248:Z252"/>
    <mergeCell ref="K242:K246"/>
    <mergeCell ref="AC181:AC185"/>
    <mergeCell ref="AD181:AD185"/>
    <mergeCell ref="AE181:AE185"/>
    <mergeCell ref="F230:F235"/>
    <mergeCell ref="G230:G235"/>
    <mergeCell ref="H230:H235"/>
    <mergeCell ref="I230:I235"/>
    <mergeCell ref="H223:H228"/>
    <mergeCell ref="AD236:AD240"/>
    <mergeCell ref="AE236:AE240"/>
    <mergeCell ref="AF236:AF240"/>
    <mergeCell ref="AD223:AD227"/>
    <mergeCell ref="AC236:AC240"/>
    <mergeCell ref="J223:J228"/>
    <mergeCell ref="J236:J241"/>
    <mergeCell ref="AC230:AC234"/>
    <mergeCell ref="AD230:AD234"/>
    <mergeCell ref="AB230:AB234"/>
    <mergeCell ref="F211:F216"/>
    <mergeCell ref="AG236:AG240"/>
    <mergeCell ref="K236:K240"/>
    <mergeCell ref="Z236:Z240"/>
    <mergeCell ref="AB193:AB197"/>
    <mergeCell ref="AC223:AC227"/>
    <mergeCell ref="K230:K234"/>
    <mergeCell ref="K169:K173"/>
    <mergeCell ref="AC157:AC161"/>
    <mergeCell ref="AD157:AD161"/>
    <mergeCell ref="AE157:AE161"/>
    <mergeCell ref="K157:K161"/>
    <mergeCell ref="Z157:Z161"/>
    <mergeCell ref="J230:J235"/>
    <mergeCell ref="AA193:AA197"/>
    <mergeCell ref="AD205:AD209"/>
    <mergeCell ref="AE205:AE209"/>
    <mergeCell ref="AA157:AA161"/>
    <mergeCell ref="I236:I241"/>
    <mergeCell ref="H211:H216"/>
    <mergeCell ref="I211:I216"/>
    <mergeCell ref="Z169:Z173"/>
    <mergeCell ref="K217:K221"/>
    <mergeCell ref="Z217:Z221"/>
    <mergeCell ref="AA217:AA221"/>
    <mergeCell ref="AB217:AB221"/>
    <mergeCell ref="AA236:AA240"/>
    <mergeCell ref="I97:I102"/>
    <mergeCell ref="J97:J102"/>
    <mergeCell ref="F85:F90"/>
    <mergeCell ref="G85:G90"/>
    <mergeCell ref="H85:H90"/>
    <mergeCell ref="I85:I90"/>
    <mergeCell ref="AC115:AC119"/>
    <mergeCell ref="G163:G168"/>
    <mergeCell ref="G115:G120"/>
    <mergeCell ref="H115:H120"/>
    <mergeCell ref="I115:I120"/>
    <mergeCell ref="J115:J120"/>
    <mergeCell ref="K115:K119"/>
    <mergeCell ref="K151:K155"/>
    <mergeCell ref="Z151:Z155"/>
    <mergeCell ref="AA151:AA155"/>
    <mergeCell ref="AB151:AB155"/>
    <mergeCell ref="AC127:AC131"/>
    <mergeCell ref="B79:C84"/>
    <mergeCell ref="D79:D84"/>
    <mergeCell ref="E67:E72"/>
    <mergeCell ref="E73:E78"/>
    <mergeCell ref="B67:C72"/>
    <mergeCell ref="B73:C78"/>
    <mergeCell ref="D67:D72"/>
    <mergeCell ref="F67:F72"/>
    <mergeCell ref="G67:G72"/>
    <mergeCell ref="F79:F84"/>
    <mergeCell ref="G79:G84"/>
    <mergeCell ref="H79:H84"/>
    <mergeCell ref="I79:I84"/>
    <mergeCell ref="E79:E84"/>
    <mergeCell ref="J79:J84"/>
    <mergeCell ref="AB121:AB125"/>
    <mergeCell ref="AB115:AB119"/>
    <mergeCell ref="K97:K101"/>
    <mergeCell ref="K109:K113"/>
    <mergeCell ref="F103:F108"/>
    <mergeCell ref="J103:J108"/>
    <mergeCell ref="G103:G108"/>
    <mergeCell ref="I103:I108"/>
    <mergeCell ref="H103:H108"/>
    <mergeCell ref="E103:E108"/>
    <mergeCell ref="AA103:AA107"/>
    <mergeCell ref="AB103:AB107"/>
    <mergeCell ref="K85:K89"/>
    <mergeCell ref="Z85:Z89"/>
    <mergeCell ref="AA85:AA89"/>
    <mergeCell ref="AB85:AB89"/>
    <mergeCell ref="E97:E102"/>
    <mergeCell ref="AH97:AH101"/>
    <mergeCell ref="AH67:AH71"/>
    <mergeCell ref="K67:K71"/>
    <mergeCell ref="Z67:Z71"/>
    <mergeCell ref="AA67:AA71"/>
    <mergeCell ref="AB67:AB71"/>
    <mergeCell ref="K73:K77"/>
    <mergeCell ref="K103:K107"/>
    <mergeCell ref="Z103:Z107"/>
    <mergeCell ref="AD79:AD83"/>
    <mergeCell ref="AC67:AC71"/>
    <mergeCell ref="AD67:AD71"/>
    <mergeCell ref="AE67:AE71"/>
    <mergeCell ref="K79:K83"/>
    <mergeCell ref="Z79:Z83"/>
    <mergeCell ref="AA79:AA83"/>
    <mergeCell ref="AB79:AB83"/>
    <mergeCell ref="AE85:AE89"/>
    <mergeCell ref="AC85:AC89"/>
    <mergeCell ref="AH91:AH95"/>
    <mergeCell ref="AH103:AH107"/>
    <mergeCell ref="AH79:AH83"/>
    <mergeCell ref="AH73:AH77"/>
    <mergeCell ref="Z61:Z65"/>
    <mergeCell ref="Z43:Z47"/>
    <mergeCell ref="AA43:AA47"/>
    <mergeCell ref="AB43:AB47"/>
    <mergeCell ref="Z49:Z53"/>
    <mergeCell ref="AC73:AC77"/>
    <mergeCell ref="AC49:AC53"/>
    <mergeCell ref="AF85:AF89"/>
    <mergeCell ref="Z55:Z59"/>
    <mergeCell ref="AH115:AH119"/>
    <mergeCell ref="J121:J126"/>
    <mergeCell ref="K133:K137"/>
    <mergeCell ref="K139:K143"/>
    <mergeCell ref="AH109:AH113"/>
    <mergeCell ref="K61:K65"/>
    <mergeCell ref="Z115:Z119"/>
    <mergeCell ref="AA115:AA119"/>
    <mergeCell ref="AC103:AC107"/>
    <mergeCell ref="AD103:AD107"/>
    <mergeCell ref="AE103:AE107"/>
    <mergeCell ref="AC121:AC125"/>
    <mergeCell ref="AD121:AD125"/>
    <mergeCell ref="AE121:AE125"/>
    <mergeCell ref="AF121:AF125"/>
    <mergeCell ref="AG121:AG125"/>
    <mergeCell ref="AH121:AH125"/>
    <mergeCell ref="K121:K125"/>
    <mergeCell ref="Z121:Z125"/>
    <mergeCell ref="AA121:AA125"/>
    <mergeCell ref="Z127:Z131"/>
    <mergeCell ref="AE133:AE137"/>
    <mergeCell ref="AA61:AA65"/>
    <mergeCell ref="AG31:AG35"/>
    <mergeCell ref="AF67:AF71"/>
    <mergeCell ref="AG67:AG71"/>
    <mergeCell ref="AC37:AC41"/>
    <mergeCell ref="AD37:AD41"/>
    <mergeCell ref="AB49:AB53"/>
    <mergeCell ref="AG43:AG47"/>
    <mergeCell ref="AC43:AC47"/>
    <mergeCell ref="AD97:AD101"/>
    <mergeCell ref="AE97:AE101"/>
    <mergeCell ref="AF97:AF101"/>
    <mergeCell ref="AF133:AF137"/>
    <mergeCell ref="AG133:AG137"/>
    <mergeCell ref="AD73:AD77"/>
    <mergeCell ref="AE73:AE77"/>
    <mergeCell ref="AC79:AC83"/>
    <mergeCell ref="AA127:AA131"/>
    <mergeCell ref="AB61:AB65"/>
    <mergeCell ref="AD85:AD89"/>
    <mergeCell ref="AG115:AG119"/>
    <mergeCell ref="AC61:AC65"/>
    <mergeCell ref="AG85:AG89"/>
    <mergeCell ref="AG97:AG101"/>
    <mergeCell ref="AG127:AG131"/>
    <mergeCell ref="AF127:AF131"/>
    <mergeCell ref="AA133:AA137"/>
    <mergeCell ref="AB133:AB137"/>
    <mergeCell ref="AE37:AE41"/>
    <mergeCell ref="AG37:AG41"/>
    <mergeCell ref="AB127:AB131"/>
    <mergeCell ref="AE127:AE131"/>
    <mergeCell ref="Z19:Z23"/>
    <mergeCell ref="AG49:AG53"/>
    <mergeCell ref="AF73:AF77"/>
    <mergeCell ref="AG73:AG77"/>
    <mergeCell ref="AF79:AF83"/>
    <mergeCell ref="AG79:AG83"/>
    <mergeCell ref="AG103:AG107"/>
    <mergeCell ref="AF157:AF161"/>
    <mergeCell ref="AG157:AG161"/>
    <mergeCell ref="AD31:AD35"/>
    <mergeCell ref="AE31:AE35"/>
    <mergeCell ref="AC19:AC23"/>
    <mergeCell ref="AC139:AC143"/>
    <mergeCell ref="AD139:AD143"/>
    <mergeCell ref="AE139:AE143"/>
    <mergeCell ref="AF139:AF143"/>
    <mergeCell ref="AG139:AG143"/>
    <mergeCell ref="AG109:AG113"/>
    <mergeCell ref="Z97:Z101"/>
    <mergeCell ref="AA97:AA101"/>
    <mergeCell ref="AB97:AB101"/>
    <mergeCell ref="AC97:AC101"/>
    <mergeCell ref="Z109:Z113"/>
    <mergeCell ref="AA109:AA113"/>
    <mergeCell ref="AB109:AB113"/>
    <mergeCell ref="AC109:AC113"/>
    <mergeCell ref="AD109:AD113"/>
    <mergeCell ref="AE109:AE113"/>
    <mergeCell ref="AF109:AF113"/>
    <mergeCell ref="Z145:Z149"/>
    <mergeCell ref="AA145:AA149"/>
    <mergeCell ref="AB145:AB149"/>
    <mergeCell ref="AA25:AA29"/>
    <mergeCell ref="AB25:AB29"/>
    <mergeCell ref="AE79:AE83"/>
    <mergeCell ref="AA37:AA41"/>
    <mergeCell ref="AB37:AB41"/>
    <mergeCell ref="AA49:AA53"/>
    <mergeCell ref="Z73:Z77"/>
    <mergeCell ref="AA73:AA77"/>
    <mergeCell ref="B895:C895"/>
    <mergeCell ref="J385:J389"/>
    <mergeCell ref="E390:E394"/>
    <mergeCell ref="E395:E399"/>
    <mergeCell ref="F390:F394"/>
    <mergeCell ref="G390:G394"/>
    <mergeCell ref="H390:H394"/>
    <mergeCell ref="I390:I394"/>
    <mergeCell ref="F395:F399"/>
    <mergeCell ref="G395:G399"/>
    <mergeCell ref="K390:K393"/>
    <mergeCell ref="J390:J394"/>
    <mergeCell ref="J395:J399"/>
    <mergeCell ref="B781:C781"/>
    <mergeCell ref="B783:C783"/>
    <mergeCell ref="B817:C820"/>
    <mergeCell ref="B893:C893"/>
    <mergeCell ref="B894:C894"/>
    <mergeCell ref="K817:K820"/>
    <mergeCell ref="AA139:AA143"/>
    <mergeCell ref="AB139:AB143"/>
    <mergeCell ref="AC133:AC137"/>
    <mergeCell ref="A870:C870"/>
    <mergeCell ref="B886:C886"/>
    <mergeCell ref="B860:C860"/>
    <mergeCell ref="AC390:AC393"/>
    <mergeCell ref="AF390:AF393"/>
    <mergeCell ref="AG390:AG393"/>
    <mergeCell ref="Z390:Z393"/>
    <mergeCell ref="A441:A446"/>
    <mergeCell ref="B441:C446"/>
    <mergeCell ref="D441:D446"/>
    <mergeCell ref="E441:E446"/>
    <mergeCell ref="B859:C859"/>
    <mergeCell ref="B862:C862"/>
    <mergeCell ref="D395:D399"/>
    <mergeCell ref="I549:I554"/>
    <mergeCell ref="J549:J554"/>
    <mergeCell ref="W417:W422"/>
    <mergeCell ref="Z414:AB414"/>
    <mergeCell ref="W441:W446"/>
    <mergeCell ref="W447:W452"/>
    <mergeCell ref="W465:W470"/>
    <mergeCell ref="AB390:AB393"/>
    <mergeCell ref="E447:E452"/>
    <mergeCell ref="F447:F452"/>
    <mergeCell ref="G447:G452"/>
    <mergeCell ref="H447:H452"/>
    <mergeCell ref="B829:C829"/>
    <mergeCell ref="B782:C782"/>
    <mergeCell ref="B780:C780"/>
    <mergeCell ref="F441:F446"/>
    <mergeCell ref="G441:G446"/>
    <mergeCell ref="B848:C848"/>
    <mergeCell ref="B850:C850"/>
    <mergeCell ref="B851:C851"/>
    <mergeCell ref="AL415:AL416"/>
    <mergeCell ref="AF819:AF820"/>
    <mergeCell ref="P817:P820"/>
    <mergeCell ref="Q817:Q820"/>
    <mergeCell ref="R817:R820"/>
    <mergeCell ref="B779:C779"/>
    <mergeCell ref="O413:O416"/>
    <mergeCell ref="P413:P416"/>
    <mergeCell ref="AM817:AM820"/>
    <mergeCell ref="S817:S820"/>
    <mergeCell ref="U817:U820"/>
    <mergeCell ref="V817:V820"/>
    <mergeCell ref="AA385:AA388"/>
    <mergeCell ref="AB385:AB388"/>
    <mergeCell ref="AE385:AE388"/>
    <mergeCell ref="AC395:AC398"/>
    <mergeCell ref="AA395:AA398"/>
    <mergeCell ref="AM385:AM388"/>
    <mergeCell ref="AE787:AE788"/>
    <mergeCell ref="AF787:AF788"/>
    <mergeCell ref="AG787:AG788"/>
    <mergeCell ref="AH787:AH788"/>
    <mergeCell ref="AI787:AI788"/>
    <mergeCell ref="AL787:AL788"/>
    <mergeCell ref="Z818:AB818"/>
    <mergeCell ref="Z819:AB819"/>
    <mergeCell ref="AL395:AL398"/>
    <mergeCell ref="W413:W416"/>
    <mergeCell ref="AJ385:AJ388"/>
    <mergeCell ref="AJ390:AJ393"/>
    <mergeCell ref="AJ787:AJ788"/>
    <mergeCell ref="AD385:AD388"/>
    <mergeCell ref="AN395:AN398"/>
    <mergeCell ref="AH819:AH820"/>
    <mergeCell ref="AI819:AI820"/>
    <mergeCell ref="AL819:AL820"/>
    <mergeCell ref="AD415:AD416"/>
    <mergeCell ref="AE415:AE416"/>
    <mergeCell ref="AF415:AF416"/>
    <mergeCell ref="AG415:AG416"/>
    <mergeCell ref="AM395:AM398"/>
    <mergeCell ref="AH390:AH393"/>
    <mergeCell ref="AI390:AI393"/>
    <mergeCell ref="Z786:AA786"/>
    <mergeCell ref="Z787:AA787"/>
    <mergeCell ref="AB787:AB788"/>
    <mergeCell ref="AF385:AF388"/>
    <mergeCell ref="AG385:AG388"/>
    <mergeCell ref="AH385:AH388"/>
    <mergeCell ref="AJ395:AJ398"/>
    <mergeCell ref="AD390:AD393"/>
    <mergeCell ref="AG429:AG433"/>
    <mergeCell ref="AH429:AH433"/>
    <mergeCell ref="AI429:AI433"/>
    <mergeCell ref="AJ429:AJ433"/>
    <mergeCell ref="AK429:AK433"/>
    <mergeCell ref="AF441:AF445"/>
    <mergeCell ref="AG441:AG445"/>
    <mergeCell ref="AH441:AH445"/>
    <mergeCell ref="AI441:AI445"/>
    <mergeCell ref="AJ441:AJ445"/>
    <mergeCell ref="AM417:AM421"/>
    <mergeCell ref="Z423:Z427"/>
    <mergeCell ref="AM390:AM393"/>
    <mergeCell ref="AH383:AH384"/>
    <mergeCell ref="AL383:AL384"/>
    <mergeCell ref="AB395:AB398"/>
    <mergeCell ref="AG395:AG398"/>
    <mergeCell ref="AH395:AH398"/>
    <mergeCell ref="AI395:AI398"/>
    <mergeCell ref="AC415:AC416"/>
    <mergeCell ref="Z10:AB10"/>
    <mergeCell ref="Z11:AB11"/>
    <mergeCell ref="AM13:AM17"/>
    <mergeCell ref="AM19:AM23"/>
    <mergeCell ref="AM25:AM29"/>
    <mergeCell ref="AM31:AM35"/>
    <mergeCell ref="AC11:AC12"/>
    <mergeCell ref="AE11:AE12"/>
    <mergeCell ref="AG11:AG12"/>
    <mergeCell ref="AI11:AI12"/>
    <mergeCell ref="AD11:AD12"/>
    <mergeCell ref="AF11:AF12"/>
    <mergeCell ref="AH11:AH12"/>
    <mergeCell ref="AL11:AL12"/>
    <mergeCell ref="AH13:AH17"/>
    <mergeCell ref="AF19:AF23"/>
    <mergeCell ref="AF359:AF364"/>
    <mergeCell ref="AM9:AM12"/>
    <mergeCell ref="AA19:AA23"/>
    <mergeCell ref="AB19:AB23"/>
    <mergeCell ref="AC25:AC29"/>
    <mergeCell ref="AD25:AD29"/>
    <mergeCell ref="AM359:AM364"/>
    <mergeCell ref="AB13:AB17"/>
    <mergeCell ref="AC13:AC17"/>
    <mergeCell ref="AA13:AA17"/>
    <mergeCell ref="AD19:AD23"/>
    <mergeCell ref="AE19:AE23"/>
    <mergeCell ref="AB73:AB77"/>
    <mergeCell ref="AF49:AF53"/>
    <mergeCell ref="Z223:Z227"/>
    <mergeCell ref="AJ366:AJ371"/>
    <mergeCell ref="AN79:AN83"/>
    <mergeCell ref="AN85:AN89"/>
    <mergeCell ref="AN103:AN107"/>
    <mergeCell ref="AI73:AI77"/>
    <mergeCell ref="AL73:AL77"/>
    <mergeCell ref="AL366:AL371"/>
    <mergeCell ref="AC385:AC388"/>
    <mergeCell ref="AJ383:AJ384"/>
    <mergeCell ref="Z383:AA383"/>
    <mergeCell ref="AE359:AE364"/>
    <mergeCell ref="AD359:AD364"/>
    <mergeCell ref="AC359:AC364"/>
    <mergeCell ref="AN366:AN371"/>
    <mergeCell ref="AH366:AH371"/>
    <mergeCell ref="AI383:AI384"/>
    <mergeCell ref="AD383:AD384"/>
    <mergeCell ref="AH85:AH89"/>
    <mergeCell ref="AC163:AC167"/>
    <mergeCell ref="AC205:AC209"/>
    <mergeCell ref="AA223:AA227"/>
    <mergeCell ref="AB223:AB227"/>
    <mergeCell ref="AF217:AF221"/>
    <mergeCell ref="AG217:AG221"/>
    <mergeCell ref="AI97:AI101"/>
    <mergeCell ref="AH217:AH221"/>
    <mergeCell ref="AH254:AH258"/>
    <mergeCell ref="AN187:AN191"/>
    <mergeCell ref="AN193:AN197"/>
    <mergeCell ref="AN205:AN209"/>
    <mergeCell ref="AH139:AH143"/>
    <mergeCell ref="AG19:AG23"/>
    <mergeCell ref="AH19:AH23"/>
    <mergeCell ref="AI25:AI29"/>
    <mergeCell ref="Z31:Z35"/>
    <mergeCell ref="AA31:AA35"/>
    <mergeCell ref="AB31:AB35"/>
    <mergeCell ref="Z25:Z29"/>
    <mergeCell ref="AD13:AD17"/>
    <mergeCell ref="AE13:AE17"/>
    <mergeCell ref="AF13:AF17"/>
    <mergeCell ref="AG13:AG17"/>
    <mergeCell ref="AN181:AN185"/>
    <mergeCell ref="AM145:AM149"/>
    <mergeCell ref="AM236:AM240"/>
    <mergeCell ref="AN211:AN215"/>
    <mergeCell ref="AN217:AN221"/>
    <mergeCell ref="AN223:AN227"/>
    <mergeCell ref="AH175:AH179"/>
    <mergeCell ref="AN121:AN125"/>
    <mergeCell ref="AI49:AI53"/>
    <mergeCell ref="AL49:AL53"/>
    <mergeCell ref="AM49:AM53"/>
    <mergeCell ref="AN49:AN53"/>
    <mergeCell ref="AM121:AM125"/>
    <mergeCell ref="AM133:AM137"/>
    <mergeCell ref="AL115:AL119"/>
    <mergeCell ref="Z13:Z17"/>
    <mergeCell ref="AN133:AN137"/>
    <mergeCell ref="AL19:AL23"/>
    <mergeCell ref="AC31:AC35"/>
    <mergeCell ref="Z37:Z41"/>
    <mergeCell ref="AC55:AC59"/>
    <mergeCell ref="AD55:AD59"/>
    <mergeCell ref="AE55:AE59"/>
    <mergeCell ref="AF55:AF59"/>
    <mergeCell ref="AG55:AG59"/>
    <mergeCell ref="AD61:AD65"/>
    <mergeCell ref="AE61:AE65"/>
    <mergeCell ref="AF61:AF65"/>
    <mergeCell ref="AG61:AG65"/>
    <mergeCell ref="AH61:AH65"/>
    <mergeCell ref="AF37:AF41"/>
    <mergeCell ref="AH55:AH59"/>
    <mergeCell ref="AF31:AF35"/>
    <mergeCell ref="AD43:AD47"/>
    <mergeCell ref="AE43:AE47"/>
    <mergeCell ref="AF43:AF47"/>
    <mergeCell ref="AH43:AH47"/>
    <mergeCell ref="AL91:AL95"/>
    <mergeCell ref="AL121:AL125"/>
    <mergeCell ref="AM97:AM101"/>
    <mergeCell ref="AN97:AN101"/>
    <mergeCell ref="AD49:AD53"/>
    <mergeCell ref="AE49:AE53"/>
    <mergeCell ref="AA55:AA59"/>
    <mergeCell ref="AB55:AB59"/>
    <mergeCell ref="AL55:AL59"/>
    <mergeCell ref="AI85:AI89"/>
    <mergeCell ref="AJ97:AJ101"/>
    <mergeCell ref="AL254:AL258"/>
    <mergeCell ref="AJ211:AJ215"/>
    <mergeCell ref="AJ217:AJ221"/>
    <mergeCell ref="AL151:AL155"/>
    <mergeCell ref="AI296:AI300"/>
    <mergeCell ref="AM43:AM47"/>
    <mergeCell ref="AM55:AM59"/>
    <mergeCell ref="AM61:AM65"/>
    <mergeCell ref="AM67:AM71"/>
    <mergeCell ref="AM73:AM77"/>
    <mergeCell ref="AN61:AN65"/>
    <mergeCell ref="AN67:AN71"/>
    <mergeCell ref="AN73:AN77"/>
    <mergeCell ref="AM79:AM83"/>
    <mergeCell ref="AE25:AE29"/>
    <mergeCell ref="AF25:AF29"/>
    <mergeCell ref="AG25:AG29"/>
    <mergeCell ref="AH25:AH29"/>
    <mergeCell ref="AM37:AM41"/>
    <mergeCell ref="AJ67:AJ71"/>
    <mergeCell ref="AG175:AG179"/>
    <mergeCell ref="AH133:AH137"/>
    <mergeCell ref="AH193:AH197"/>
    <mergeCell ref="AG181:AG185"/>
    <mergeCell ref="AF193:AF197"/>
    <mergeCell ref="AG193:AG197"/>
    <mergeCell ref="AN25:AN29"/>
    <mergeCell ref="AN31:AN35"/>
    <mergeCell ref="AN37:AN41"/>
    <mergeCell ref="AN43:AN47"/>
    <mergeCell ref="AN55:AN59"/>
    <mergeCell ref="AI115:AI119"/>
    <mergeCell ref="AN145:AN149"/>
    <mergeCell ref="AN151:AN155"/>
    <mergeCell ref="AN157:AN161"/>
    <mergeCell ref="AN163:AN167"/>
    <mergeCell ref="AM193:AM197"/>
    <mergeCell ref="AM205:AM209"/>
    <mergeCell ref="AM187:AM191"/>
    <mergeCell ref="AM211:AM215"/>
    <mergeCell ref="AM217:AM221"/>
    <mergeCell ref="AM223:AM227"/>
    <mergeCell ref="AM230:AM234"/>
    <mergeCell ref="AM254:AM258"/>
    <mergeCell ref="AM151:AM155"/>
    <mergeCell ref="AM157:AM161"/>
    <mergeCell ref="AM163:AM167"/>
    <mergeCell ref="AM181:AM185"/>
    <mergeCell ref="AN278:AN282"/>
    <mergeCell ref="AN254:AN258"/>
    <mergeCell ref="AN199:AN203"/>
    <mergeCell ref="AM248:AM252"/>
    <mergeCell ref="AN248:AN252"/>
    <mergeCell ref="AN139:AN143"/>
    <mergeCell ref="AM413:AM416"/>
    <mergeCell ref="AH223:AH227"/>
    <mergeCell ref="AH236:AH240"/>
    <mergeCell ref="AL230:AL234"/>
    <mergeCell ref="AM278:AM282"/>
    <mergeCell ref="AM290:AM294"/>
    <mergeCell ref="AM296:AM300"/>
    <mergeCell ref="AM303:AM308"/>
    <mergeCell ref="AM331:AM336"/>
    <mergeCell ref="AL338:AL343"/>
    <mergeCell ref="AH230:AH234"/>
    <mergeCell ref="AI266:AI270"/>
    <mergeCell ref="AL266:AL270"/>
    <mergeCell ref="AI272:AI276"/>
    <mergeCell ref="AI317:AI322"/>
    <mergeCell ref="AL317:AL322"/>
    <mergeCell ref="AH359:AH364"/>
    <mergeCell ref="AI331:AI336"/>
    <mergeCell ref="AL331:AL336"/>
    <mergeCell ref="AI175:AI179"/>
    <mergeCell ref="AJ175:AJ179"/>
    <mergeCell ref="AL175:AL179"/>
    <mergeCell ref="AM175:AM179"/>
    <mergeCell ref="AN175:AN179"/>
    <mergeCell ref="AL284:AL288"/>
    <mergeCell ref="AK187:AK191"/>
    <mergeCell ref="AK193:AK197"/>
    <mergeCell ref="AK199:AK203"/>
    <mergeCell ref="AK205:AK209"/>
    <mergeCell ref="AK211:AK215"/>
    <mergeCell ref="AM338:AM343"/>
    <mergeCell ref="AL390:AL393"/>
    <mergeCell ref="AN390:AN393"/>
    <mergeCell ref="AG359:AG364"/>
    <mergeCell ref="AM366:AM371"/>
    <mergeCell ref="AI366:AI371"/>
    <mergeCell ref="AN331:AN336"/>
    <mergeCell ref="AL345:AL350"/>
    <mergeCell ref="AL359:AL364"/>
    <mergeCell ref="AI359:AI364"/>
    <mergeCell ref="AE390:AE393"/>
    <mergeCell ref="AG366:AG371"/>
    <mergeCell ref="AA390:AA393"/>
    <mergeCell ref="AF395:AF398"/>
    <mergeCell ref="AA366:AA371"/>
    <mergeCell ref="N817:N820"/>
    <mergeCell ref="N413:N416"/>
    <mergeCell ref="N381:N384"/>
    <mergeCell ref="T413:T416"/>
    <mergeCell ref="U413:U416"/>
    <mergeCell ref="W453:W458"/>
    <mergeCell ref="AB423:AB427"/>
    <mergeCell ref="AC423:AC427"/>
    <mergeCell ref="AD423:AD427"/>
    <mergeCell ref="AE423:AE427"/>
    <mergeCell ref="AF423:AF427"/>
    <mergeCell ref="AG423:AG427"/>
    <mergeCell ref="AH423:AH427"/>
    <mergeCell ref="AL423:AL427"/>
    <mergeCell ref="AM423:AM427"/>
    <mergeCell ref="AE417:AE421"/>
    <mergeCell ref="AF417:AF421"/>
    <mergeCell ref="AF366:AF371"/>
    <mergeCell ref="AG819:AG820"/>
    <mergeCell ref="I817:I820"/>
    <mergeCell ref="Z889:AL889"/>
    <mergeCell ref="F471:F476"/>
    <mergeCell ref="G471:G476"/>
    <mergeCell ref="H471:H476"/>
    <mergeCell ref="I471:I476"/>
    <mergeCell ref="J471:J476"/>
    <mergeCell ref="K471:K475"/>
    <mergeCell ref="W471:W476"/>
    <mergeCell ref="F453:F458"/>
    <mergeCell ref="G453:G458"/>
    <mergeCell ref="H453:H458"/>
    <mergeCell ref="I477:I482"/>
    <mergeCell ref="J477:J482"/>
    <mergeCell ref="K477:K481"/>
    <mergeCell ref="W477:W482"/>
    <mergeCell ref="F483:F488"/>
    <mergeCell ref="G483:G488"/>
    <mergeCell ref="H483:H488"/>
    <mergeCell ref="I483:I488"/>
    <mergeCell ref="J483:J488"/>
    <mergeCell ref="K483:K487"/>
    <mergeCell ref="W483:W488"/>
    <mergeCell ref="W513:W518"/>
    <mergeCell ref="F525:F530"/>
    <mergeCell ref="W489:W494"/>
    <mergeCell ref="G525:G530"/>
    <mergeCell ref="AC819:AC820"/>
    <mergeCell ref="AD819:AD820"/>
    <mergeCell ref="AE819:AE820"/>
    <mergeCell ref="J501:J506"/>
    <mergeCell ref="AL133:AL137"/>
    <mergeCell ref="AF103:AF107"/>
    <mergeCell ref="AJ127:AJ131"/>
    <mergeCell ref="AJ133:AJ137"/>
    <mergeCell ref="AH127:AH131"/>
    <mergeCell ref="AI127:AI131"/>
    <mergeCell ref="AL127:AL131"/>
    <mergeCell ref="Z133:Z137"/>
    <mergeCell ref="AM127:AM131"/>
    <mergeCell ref="AD133:AD137"/>
    <mergeCell ref="AF199:AF203"/>
    <mergeCell ref="AG199:AG203"/>
    <mergeCell ref="B121:C126"/>
    <mergeCell ref="AH199:AH203"/>
    <mergeCell ref="AI199:AI203"/>
    <mergeCell ref="AJ199:AJ203"/>
    <mergeCell ref="AL199:AL203"/>
    <mergeCell ref="AM199:AM203"/>
    <mergeCell ref="B139:C144"/>
    <mergeCell ref="D139:D144"/>
    <mergeCell ref="K163:K167"/>
    <mergeCell ref="Z163:Z167"/>
    <mergeCell ref="AA163:AA167"/>
    <mergeCell ref="AE151:AE155"/>
    <mergeCell ref="K127:K131"/>
    <mergeCell ref="AI157:AI161"/>
    <mergeCell ref="AF169:AF173"/>
    <mergeCell ref="D169:D174"/>
    <mergeCell ref="AG151:AG155"/>
    <mergeCell ref="AH151:AH155"/>
    <mergeCell ref="Z139:Z143"/>
    <mergeCell ref="AI109:AI113"/>
    <mergeCell ref="AM889:AM892"/>
    <mergeCell ref="AI139:AI143"/>
    <mergeCell ref="AL139:AL143"/>
    <mergeCell ref="AM139:AM143"/>
    <mergeCell ref="B193:C198"/>
    <mergeCell ref="AB284:AB288"/>
    <mergeCell ref="AC284:AC288"/>
    <mergeCell ref="AD284:AD288"/>
    <mergeCell ref="AE284:AE288"/>
    <mergeCell ref="AF284:AF288"/>
    <mergeCell ref="AG284:AG288"/>
    <mergeCell ref="Z891:AA891"/>
    <mergeCell ref="AB891:AB892"/>
    <mergeCell ref="AC891:AC892"/>
    <mergeCell ref="AD891:AD892"/>
    <mergeCell ref="AE891:AE892"/>
    <mergeCell ref="AF891:AF892"/>
    <mergeCell ref="AG891:AG892"/>
    <mergeCell ref="AH891:AH892"/>
    <mergeCell ref="AI891:AI892"/>
    <mergeCell ref="AL891:AL892"/>
    <mergeCell ref="Z890:AA890"/>
    <mergeCell ref="AI284:AI288"/>
    <mergeCell ref="AJ284:AJ288"/>
    <mergeCell ref="J441:J446"/>
    <mergeCell ref="K441:K445"/>
    <mergeCell ref="AC787:AC788"/>
    <mergeCell ref="AA359:AA364"/>
    <mergeCell ref="B248:C253"/>
    <mergeCell ref="D248:D253"/>
    <mergeCell ref="E248:E253"/>
    <mergeCell ref="F248:F253"/>
    <mergeCell ref="AN359:AN364"/>
    <mergeCell ref="AM317:AM322"/>
    <mergeCell ref="AM266:AM270"/>
    <mergeCell ref="AN266:AN270"/>
    <mergeCell ref="AM345:AM350"/>
    <mergeCell ref="AI205:AI209"/>
    <mergeCell ref="AL205:AL209"/>
    <mergeCell ref="AN290:AN294"/>
    <mergeCell ref="AN296:AN300"/>
    <mergeCell ref="AN303:AN308"/>
    <mergeCell ref="AN317:AN322"/>
    <mergeCell ref="G199:G204"/>
    <mergeCell ref="H199:H204"/>
    <mergeCell ref="I199:I204"/>
    <mergeCell ref="J199:J204"/>
    <mergeCell ref="K199:K203"/>
    <mergeCell ref="Z199:Z203"/>
    <mergeCell ref="AA199:AA203"/>
    <mergeCell ref="AB199:AB203"/>
    <mergeCell ref="AC199:AC203"/>
    <mergeCell ref="AD199:AD203"/>
    <mergeCell ref="AE199:AE203"/>
    <mergeCell ref="G284:G289"/>
    <mergeCell ref="H284:H289"/>
    <mergeCell ref="Z230:Z234"/>
    <mergeCell ref="AA230:AA234"/>
    <mergeCell ref="AB236:AB240"/>
    <mergeCell ref="AJ310:AJ315"/>
    <mergeCell ref="AM242:AM246"/>
    <mergeCell ref="AN242:AN246"/>
    <mergeCell ref="H272:H277"/>
    <mergeCell ref="I272:I277"/>
    <mergeCell ref="A248:A253"/>
    <mergeCell ref="J248:J253"/>
    <mergeCell ref="A310:A316"/>
    <mergeCell ref="B310:C316"/>
    <mergeCell ref="D310:D316"/>
    <mergeCell ref="E310:E316"/>
    <mergeCell ref="F310:F316"/>
    <mergeCell ref="G310:G316"/>
    <mergeCell ref="AA423:AA427"/>
    <mergeCell ref="Z415:AB415"/>
    <mergeCell ref="AA400:AA403"/>
    <mergeCell ref="AB400:AB403"/>
    <mergeCell ref="H254:H259"/>
    <mergeCell ref="I254:I259"/>
    <mergeCell ref="Z385:Z388"/>
    <mergeCell ref="H417:H422"/>
    <mergeCell ref="I417:I422"/>
    <mergeCell ref="J417:J422"/>
    <mergeCell ref="K417:K421"/>
    <mergeCell ref="V413:V416"/>
    <mergeCell ref="S413:S416"/>
    <mergeCell ref="I359:I365"/>
    <mergeCell ref="I385:I389"/>
    <mergeCell ref="K266:K270"/>
    <mergeCell ref="G417:G422"/>
    <mergeCell ref="G423:G428"/>
    <mergeCell ref="B390:C394"/>
    <mergeCell ref="K395:K398"/>
    <mergeCell ref="Z290:Z294"/>
    <mergeCell ref="AA290:AA294"/>
    <mergeCell ref="A296:A301"/>
    <mergeCell ref="I266:I271"/>
    <mergeCell ref="W435:W440"/>
    <mergeCell ref="B254:C259"/>
    <mergeCell ref="I296:I301"/>
    <mergeCell ref="I290:I295"/>
    <mergeCell ref="J359:J365"/>
    <mergeCell ref="A413:A416"/>
    <mergeCell ref="A338:A344"/>
    <mergeCell ref="B303:C309"/>
    <mergeCell ref="W423:W428"/>
    <mergeCell ref="K248:K252"/>
    <mergeCell ref="H260:H265"/>
    <mergeCell ref="I260:I265"/>
    <mergeCell ref="J260:J265"/>
    <mergeCell ref="K260:K264"/>
    <mergeCell ref="K290:K294"/>
    <mergeCell ref="A272:A277"/>
    <mergeCell ref="A359:A365"/>
    <mergeCell ref="A317:A323"/>
    <mergeCell ref="E359:E365"/>
    <mergeCell ref="A278:A283"/>
    <mergeCell ref="A290:A295"/>
    <mergeCell ref="D359:D365"/>
    <mergeCell ref="F359:F365"/>
    <mergeCell ref="H359:H365"/>
    <mergeCell ref="B284:C289"/>
    <mergeCell ref="E303:E309"/>
    <mergeCell ref="A400:A404"/>
    <mergeCell ref="B400:C404"/>
    <mergeCell ref="I310:I316"/>
    <mergeCell ref="E435:E440"/>
    <mergeCell ref="F435:F440"/>
    <mergeCell ref="G435:G440"/>
    <mergeCell ref="V9:V12"/>
    <mergeCell ref="B572:C572"/>
    <mergeCell ref="A459:A464"/>
    <mergeCell ref="B459:C464"/>
    <mergeCell ref="D459:D464"/>
    <mergeCell ref="E459:E464"/>
    <mergeCell ref="F459:F464"/>
    <mergeCell ref="G459:G464"/>
    <mergeCell ref="H459:H464"/>
    <mergeCell ref="I459:I464"/>
    <mergeCell ref="J459:J464"/>
    <mergeCell ref="K459:K463"/>
    <mergeCell ref="W459:W464"/>
    <mergeCell ref="A465:A470"/>
    <mergeCell ref="B465:C470"/>
    <mergeCell ref="D465:D470"/>
    <mergeCell ref="E465:E470"/>
    <mergeCell ref="F465:F470"/>
    <mergeCell ref="H151:H156"/>
    <mergeCell ref="I151:I156"/>
    <mergeCell ref="H157:H162"/>
    <mergeCell ref="B151:C156"/>
    <mergeCell ref="B217:C222"/>
    <mergeCell ref="A423:A428"/>
    <mergeCell ref="D423:D428"/>
    <mergeCell ref="E423:E428"/>
    <mergeCell ref="G465:G470"/>
    <mergeCell ref="H465:H470"/>
    <mergeCell ref="J465:J470"/>
    <mergeCell ref="K465:K469"/>
    <mergeCell ref="A435:A440"/>
    <mergeCell ref="E501:E506"/>
    <mergeCell ref="I489:I494"/>
    <mergeCell ref="J489:J494"/>
    <mergeCell ref="K489:K493"/>
    <mergeCell ref="F501:F506"/>
    <mergeCell ref="G501:G506"/>
    <mergeCell ref="H501:H506"/>
    <mergeCell ref="I501:I506"/>
    <mergeCell ref="K501:K505"/>
    <mergeCell ref="A507:A512"/>
    <mergeCell ref="B507:C512"/>
    <mergeCell ref="D507:D512"/>
    <mergeCell ref="E507:E512"/>
    <mergeCell ref="F507:F512"/>
    <mergeCell ref="G507:G512"/>
    <mergeCell ref="H507:H512"/>
    <mergeCell ref="I507:I512"/>
    <mergeCell ref="J507:J512"/>
    <mergeCell ref="K507:K511"/>
    <mergeCell ref="W507:W512"/>
    <mergeCell ref="F513:F518"/>
    <mergeCell ref="W9:W12"/>
    <mergeCell ref="V381:V384"/>
    <mergeCell ref="W381:W384"/>
    <mergeCell ref="A97:A102"/>
    <mergeCell ref="A495:A500"/>
    <mergeCell ref="D495:D500"/>
    <mergeCell ref="E495:E500"/>
    <mergeCell ref="F495:F500"/>
    <mergeCell ref="G495:G500"/>
    <mergeCell ref="H495:H500"/>
    <mergeCell ref="I495:I500"/>
    <mergeCell ref="J495:J500"/>
    <mergeCell ref="K495:K499"/>
    <mergeCell ref="W495:W500"/>
    <mergeCell ref="A501:A506"/>
    <mergeCell ref="D501:D506"/>
    <mergeCell ref="D109:D114"/>
    <mergeCell ref="E109:E114"/>
    <mergeCell ref="F109:F114"/>
    <mergeCell ref="D435:D440"/>
    <mergeCell ref="G109:G114"/>
    <mergeCell ref="H109:H114"/>
    <mergeCell ref="I109:I114"/>
    <mergeCell ref="J109:J114"/>
    <mergeCell ref="A242:A247"/>
    <mergeCell ref="B242:C247"/>
    <mergeCell ref="D242:D247"/>
    <mergeCell ref="E242:E247"/>
    <mergeCell ref="F242:F247"/>
    <mergeCell ref="G242:G247"/>
    <mergeCell ref="H242:H247"/>
    <mergeCell ref="I242:I247"/>
    <mergeCell ref="J242:J247"/>
    <mergeCell ref="E278:E283"/>
    <mergeCell ref="G121:G126"/>
    <mergeCell ref="I157:I162"/>
    <mergeCell ref="J157:J162"/>
    <mergeCell ref="J211:J216"/>
    <mergeCell ref="I175:I180"/>
    <mergeCell ref="E157:E162"/>
    <mergeCell ref="J145:J150"/>
    <mergeCell ref="I187:I192"/>
    <mergeCell ref="G211:G216"/>
    <mergeCell ref="A127:A132"/>
    <mergeCell ref="D133:D138"/>
    <mergeCell ref="F133:F138"/>
    <mergeCell ref="A181:A186"/>
    <mergeCell ref="B211:C216"/>
    <mergeCell ref="E211:E216"/>
    <mergeCell ref="B205:C210"/>
    <mergeCell ref="D121:D126"/>
    <mergeCell ref="A121:A126"/>
    <mergeCell ref="H145:H150"/>
    <mergeCell ref="I145:I150"/>
    <mergeCell ref="E163:E168"/>
    <mergeCell ref="E223:E228"/>
    <mergeCell ref="D211:D216"/>
    <mergeCell ref="E217:E222"/>
    <mergeCell ref="F175:F180"/>
    <mergeCell ref="F139:F144"/>
    <mergeCell ref="I169:I174"/>
    <mergeCell ref="D127:D132"/>
    <mergeCell ref="A549:A554"/>
    <mergeCell ref="B549:C554"/>
    <mergeCell ref="H531:H536"/>
    <mergeCell ref="I531:I536"/>
    <mergeCell ref="J531:J536"/>
    <mergeCell ref="K531:K535"/>
    <mergeCell ref="W531:W536"/>
    <mergeCell ref="A537:A542"/>
    <mergeCell ref="B537:C542"/>
    <mergeCell ref="D537:D542"/>
    <mergeCell ref="E537:E542"/>
    <mergeCell ref="F537:F542"/>
    <mergeCell ref="G537:G542"/>
    <mergeCell ref="H537:H542"/>
    <mergeCell ref="I537:I542"/>
    <mergeCell ref="J537:J542"/>
    <mergeCell ref="K537:K541"/>
    <mergeCell ref="W537:W542"/>
    <mergeCell ref="E543:E548"/>
    <mergeCell ref="F543:F548"/>
    <mergeCell ref="G543:G548"/>
    <mergeCell ref="H543:H548"/>
    <mergeCell ref="I543:I548"/>
    <mergeCell ref="J543:J548"/>
    <mergeCell ref="K543:K547"/>
    <mergeCell ref="W543:W548"/>
    <mergeCell ref="AL13:AL17"/>
    <mergeCell ref="AL85:AL89"/>
    <mergeCell ref="AK97:AK101"/>
    <mergeCell ref="AL97:AL101"/>
    <mergeCell ref="AM91:AM95"/>
    <mergeCell ref="AN91:AN95"/>
    <mergeCell ref="AL109:AL113"/>
    <mergeCell ref="AM109:AM113"/>
    <mergeCell ref="AN109:AN113"/>
    <mergeCell ref="A555:A560"/>
    <mergeCell ref="B555:C560"/>
    <mergeCell ref="D555:D560"/>
    <mergeCell ref="E555:E560"/>
    <mergeCell ref="F555:F560"/>
    <mergeCell ref="G555:G560"/>
    <mergeCell ref="H555:H560"/>
    <mergeCell ref="I555:I560"/>
    <mergeCell ref="J555:J560"/>
    <mergeCell ref="K555:K559"/>
    <mergeCell ref="W555:W560"/>
    <mergeCell ref="A519:A524"/>
    <mergeCell ref="B519:C524"/>
    <mergeCell ref="D519:D524"/>
    <mergeCell ref="E519:E524"/>
    <mergeCell ref="F519:F524"/>
    <mergeCell ref="G519:G524"/>
    <mergeCell ref="H519:H524"/>
    <mergeCell ref="I519:I524"/>
    <mergeCell ref="J519:J524"/>
    <mergeCell ref="K519:K523"/>
    <mergeCell ref="AK175:AK179"/>
    <mergeCell ref="AK181:AK185"/>
    <mergeCell ref="AK13:AK17"/>
    <mergeCell ref="AK19:AK23"/>
    <mergeCell ref="AK25:AK29"/>
    <mergeCell ref="AK31:AK35"/>
    <mergeCell ref="AK37:AK41"/>
    <mergeCell ref="AK43:AK47"/>
    <mergeCell ref="AK49:AK53"/>
    <mergeCell ref="AK55:AK59"/>
    <mergeCell ref="AK61:AK65"/>
    <mergeCell ref="AK67:AK71"/>
    <mergeCell ref="AK73:AK77"/>
    <mergeCell ref="AK79:AK83"/>
    <mergeCell ref="AK85:AK89"/>
    <mergeCell ref="AK103:AK107"/>
    <mergeCell ref="AK115:AK119"/>
    <mergeCell ref="AK121:AK125"/>
    <mergeCell ref="AK272:AK276"/>
    <mergeCell ref="AK109:AK113"/>
    <mergeCell ref="AK230:AK234"/>
    <mergeCell ref="AK266:AK270"/>
    <mergeCell ref="AI91:AI95"/>
    <mergeCell ref="AJ91:AJ95"/>
    <mergeCell ref="AK91:AK95"/>
    <mergeCell ref="A109:A114"/>
    <mergeCell ref="B109:C114"/>
    <mergeCell ref="B97:C102"/>
    <mergeCell ref="D97:D102"/>
    <mergeCell ref="AB242:AB246"/>
    <mergeCell ref="AC242:AC246"/>
    <mergeCell ref="AD242:AD246"/>
    <mergeCell ref="AE242:AE246"/>
    <mergeCell ref="AF242:AF246"/>
    <mergeCell ref="AK217:AK221"/>
    <mergeCell ref="AK223:AK227"/>
    <mergeCell ref="AK303:AK308"/>
    <mergeCell ref="AK310:AK315"/>
    <mergeCell ref="AK278:AK282"/>
    <mergeCell ref="AK284:AK288"/>
    <mergeCell ref="K175:K179"/>
    <mergeCell ref="Z175:Z179"/>
    <mergeCell ref="AA175:AA179"/>
    <mergeCell ref="AB175:AB179"/>
    <mergeCell ref="AC175:AC179"/>
    <mergeCell ref="AD175:AD179"/>
    <mergeCell ref="AE175:AE179"/>
    <mergeCell ref="AF175:AF179"/>
    <mergeCell ref="K223:K227"/>
    <mergeCell ref="AD217:AD221"/>
    <mergeCell ref="AE217:AE221"/>
    <mergeCell ref="AB254:AB258"/>
    <mergeCell ref="AC254:AC258"/>
    <mergeCell ref="AJ109:AJ113"/>
    <mergeCell ref="AI423:AI427"/>
    <mergeCell ref="AJ423:AJ427"/>
    <mergeCell ref="AK423:AK427"/>
    <mergeCell ref="AK441:AK445"/>
    <mergeCell ref="AI591:AI595"/>
    <mergeCell ref="AJ591:AJ595"/>
    <mergeCell ref="AK591:AK595"/>
    <mergeCell ref="AK236:AK240"/>
    <mergeCell ref="AK254:AK258"/>
    <mergeCell ref="AK290:AK294"/>
    <mergeCell ref="AK296:AK300"/>
    <mergeCell ref="AK345:AK350"/>
    <mergeCell ref="AI310:AI315"/>
    <mergeCell ref="AK891:AK892"/>
    <mergeCell ref="A91:A96"/>
    <mergeCell ref="B91:C96"/>
    <mergeCell ref="D91:D96"/>
    <mergeCell ref="E91:E96"/>
    <mergeCell ref="F91:F96"/>
    <mergeCell ref="G91:G96"/>
    <mergeCell ref="H91:H96"/>
    <mergeCell ref="I91:I96"/>
    <mergeCell ref="J91:J96"/>
    <mergeCell ref="K91:K95"/>
    <mergeCell ref="Z91:Z95"/>
    <mergeCell ref="AA91:AA95"/>
    <mergeCell ref="AB91:AB95"/>
    <mergeCell ref="AC91:AC95"/>
    <mergeCell ref="AD91:AD95"/>
    <mergeCell ref="AE91:AE95"/>
    <mergeCell ref="AF91:AF95"/>
    <mergeCell ref="AG91:AG95"/>
    <mergeCell ref="AK819:AK820"/>
    <mergeCell ref="AK787:AK788"/>
    <mergeCell ref="AK359:AK364"/>
    <mergeCell ref="AK366:AK371"/>
    <mergeCell ref="AK383:AK384"/>
    <mergeCell ref="AK385:AK388"/>
    <mergeCell ref="AK390:AK393"/>
    <mergeCell ref="AK352:AK357"/>
    <mergeCell ref="AK127:AK131"/>
    <mergeCell ref="AK133:AK137"/>
    <mergeCell ref="AK139:AK143"/>
    <mergeCell ref="AK145:AK149"/>
    <mergeCell ref="AK151:AK155"/>
    <mergeCell ref="AK157:AK161"/>
    <mergeCell ref="AK163:AK167"/>
    <mergeCell ref="AK169:AK173"/>
    <mergeCell ref="AK317:AK322"/>
    <mergeCell ref="Z381:AL381"/>
    <mergeCell ref="AH242:AH246"/>
    <mergeCell ref="AI242:AI246"/>
    <mergeCell ref="AJ242:AJ246"/>
    <mergeCell ref="AK242:AK246"/>
    <mergeCell ref="AL242:AL246"/>
    <mergeCell ref="AH248:AH252"/>
    <mergeCell ref="AI248:AI252"/>
    <mergeCell ref="AJ248:AJ252"/>
    <mergeCell ref="AK248:AK252"/>
    <mergeCell ref="AL248:AL252"/>
    <mergeCell ref="Z242:Z246"/>
    <mergeCell ref="AA242:AA246"/>
    <mergeCell ref="AC266:AC270"/>
    <mergeCell ref="AB278:AB282"/>
    <mergeCell ref="AM310:AM315"/>
    <mergeCell ref="AN310:AN315"/>
    <mergeCell ref="AG260:AG264"/>
    <mergeCell ref="AH260:AH264"/>
    <mergeCell ref="AI260:AI264"/>
    <mergeCell ref="AJ260:AJ264"/>
    <mergeCell ref="AK260:AK264"/>
    <mergeCell ref="AL260:AL264"/>
    <mergeCell ref="AM260:AM264"/>
    <mergeCell ref="AN260:AN264"/>
    <mergeCell ref="AN272:AN276"/>
    <mergeCell ref="AM272:AM276"/>
    <mergeCell ref="AG266:AG270"/>
    <mergeCell ref="AL296:AL300"/>
    <mergeCell ref="AI303:AI308"/>
    <mergeCell ref="AH303:AH308"/>
    <mergeCell ref="AM284:AM288"/>
    <mergeCell ref="AN284:AN288"/>
    <mergeCell ref="AG272:AG276"/>
    <mergeCell ref="AL303:AL308"/>
    <mergeCell ref="AG310:AG315"/>
    <mergeCell ref="AH310:AH315"/>
    <mergeCell ref="AL310:AL315"/>
    <mergeCell ref="AI278:AI282"/>
    <mergeCell ref="AH296:AH300"/>
    <mergeCell ref="AG303:AG308"/>
    <mergeCell ref="AH284:AH288"/>
    <mergeCell ref="AI324:AI329"/>
    <mergeCell ref="AJ324:AJ329"/>
    <mergeCell ref="B272:C277"/>
    <mergeCell ref="AF278:AF282"/>
    <mergeCell ref="AG278:AG282"/>
    <mergeCell ref="AG290:AG294"/>
    <mergeCell ref="AH272:AH276"/>
    <mergeCell ref="AG317:AG322"/>
    <mergeCell ref="AH317:AH322"/>
    <mergeCell ref="K317:K322"/>
    <mergeCell ref="B290:C295"/>
    <mergeCell ref="E272:E277"/>
    <mergeCell ref="F290:F295"/>
    <mergeCell ref="AD290:AD294"/>
    <mergeCell ref="AE290:AE294"/>
    <mergeCell ref="G272:G277"/>
    <mergeCell ref="AD317:AD322"/>
    <mergeCell ref="AE317:AE322"/>
    <mergeCell ref="AF317:AF322"/>
    <mergeCell ref="AB317:AB322"/>
    <mergeCell ref="AC278:AC282"/>
    <mergeCell ref="AD278:AD282"/>
    <mergeCell ref="AE278:AE282"/>
    <mergeCell ref="AB290:AB294"/>
    <mergeCell ref="AD310:AD315"/>
    <mergeCell ref="AE310:AE315"/>
    <mergeCell ref="AF310:AF315"/>
    <mergeCell ref="AF290:AF294"/>
    <mergeCell ref="K310:K315"/>
    <mergeCell ref="Z310:Z315"/>
    <mergeCell ref="AA310:AA315"/>
    <mergeCell ref="AB310:AB315"/>
    <mergeCell ref="AM324:AM329"/>
    <mergeCell ref="AN324:AN329"/>
    <mergeCell ref="A352:A358"/>
    <mergeCell ref="B352:C358"/>
    <mergeCell ref="D352:D358"/>
    <mergeCell ref="E352:E358"/>
    <mergeCell ref="F352:F358"/>
    <mergeCell ref="G352:G358"/>
    <mergeCell ref="H352:H358"/>
    <mergeCell ref="I352:I358"/>
    <mergeCell ref="J352:J358"/>
    <mergeCell ref="K352:K357"/>
    <mergeCell ref="Z352:Z357"/>
    <mergeCell ref="AA352:AA357"/>
    <mergeCell ref="AB352:AB357"/>
    <mergeCell ref="AC352:AC357"/>
    <mergeCell ref="AD352:AD357"/>
    <mergeCell ref="AE352:AE357"/>
    <mergeCell ref="AF352:AF357"/>
    <mergeCell ref="AG352:AG357"/>
    <mergeCell ref="AH352:AH357"/>
    <mergeCell ref="AI352:AI357"/>
    <mergeCell ref="AJ352:AJ357"/>
    <mergeCell ref="I345:I351"/>
    <mergeCell ref="AM352:AM357"/>
    <mergeCell ref="AN352:AN357"/>
    <mergeCell ref="AK324:AK329"/>
    <mergeCell ref="AK331:AK336"/>
    <mergeCell ref="AK338:AK343"/>
    <mergeCell ref="AN338:AN343"/>
    <mergeCell ref="AN345:AN350"/>
    <mergeCell ref="AG331:AG336"/>
    <mergeCell ref="W501:W506"/>
    <mergeCell ref="A561:A566"/>
    <mergeCell ref="D561:D563"/>
    <mergeCell ref="B566:C566"/>
    <mergeCell ref="E561:E566"/>
    <mergeCell ref="AL352:AL357"/>
    <mergeCell ref="AK395:AK398"/>
    <mergeCell ref="AK415:AK416"/>
    <mergeCell ref="D549:D554"/>
    <mergeCell ref="E549:E554"/>
    <mergeCell ref="F549:F554"/>
    <mergeCell ref="G549:G554"/>
    <mergeCell ref="H549:H554"/>
    <mergeCell ref="K549:K553"/>
    <mergeCell ref="W549:W554"/>
    <mergeCell ref="A531:A536"/>
    <mergeCell ref="B531:C536"/>
    <mergeCell ref="D531:D536"/>
    <mergeCell ref="E531:E536"/>
    <mergeCell ref="F531:F536"/>
    <mergeCell ref="G531:G536"/>
    <mergeCell ref="AA417:AA421"/>
    <mergeCell ref="AB417:AB421"/>
    <mergeCell ref="AC417:AC421"/>
    <mergeCell ref="AD417:AD421"/>
    <mergeCell ref="B495:C500"/>
    <mergeCell ref="AG417:AG421"/>
    <mergeCell ref="AH417:AH421"/>
    <mergeCell ref="AI417:AI421"/>
    <mergeCell ref="AJ417:AJ421"/>
    <mergeCell ref="AK417:AK421"/>
    <mergeCell ref="AL417:AL421"/>
    <mergeCell ref="W519:W524"/>
    <mergeCell ref="D567:D569"/>
    <mergeCell ref="B571:C571"/>
    <mergeCell ref="F561:F566"/>
    <mergeCell ref="G561:G566"/>
    <mergeCell ref="H561:H566"/>
    <mergeCell ref="I561:I566"/>
    <mergeCell ref="J561:J566"/>
    <mergeCell ref="K561:K565"/>
    <mergeCell ref="W561:W566"/>
    <mergeCell ref="E567:E572"/>
    <mergeCell ref="F567:F572"/>
    <mergeCell ref="G567:G572"/>
    <mergeCell ref="H567:H572"/>
    <mergeCell ref="I567:I572"/>
    <mergeCell ref="J567:J572"/>
    <mergeCell ref="K567:K571"/>
    <mergeCell ref="W567:W572"/>
    <mergeCell ref="B561:C563"/>
    <mergeCell ref="B565:C565"/>
    <mergeCell ref="B570:C570"/>
    <mergeCell ref="W525:W530"/>
    <mergeCell ref="J525:J530"/>
    <mergeCell ref="K525:K529"/>
    <mergeCell ref="AL429:AL433"/>
    <mergeCell ref="AL441:AL445"/>
    <mergeCell ref="Z453:Z457"/>
    <mergeCell ref="AA453:AA457"/>
    <mergeCell ref="AB453:AB457"/>
    <mergeCell ref="AC453:AC457"/>
    <mergeCell ref="AD453:AD457"/>
    <mergeCell ref="AE453:AE457"/>
    <mergeCell ref="AF453:AF457"/>
    <mergeCell ref="AG453:AG457"/>
    <mergeCell ref="D573:D578"/>
    <mergeCell ref="E573:E578"/>
    <mergeCell ref="F573:F578"/>
    <mergeCell ref="G573:G578"/>
    <mergeCell ref="H573:H578"/>
    <mergeCell ref="I573:I578"/>
    <mergeCell ref="J573:J578"/>
    <mergeCell ref="K573:K577"/>
    <mergeCell ref="W573:W578"/>
    <mergeCell ref="AF429:AF433"/>
    <mergeCell ref="AH453:AH457"/>
    <mergeCell ref="AI453:AI457"/>
    <mergeCell ref="AJ453:AJ457"/>
    <mergeCell ref="AK453:AK457"/>
    <mergeCell ref="AL453:AL457"/>
    <mergeCell ref="Z471:Z475"/>
    <mergeCell ref="AA471:AA475"/>
    <mergeCell ref="AB471:AB475"/>
    <mergeCell ref="AC471:AC475"/>
    <mergeCell ref="AD471:AD475"/>
    <mergeCell ref="AE471:AE475"/>
    <mergeCell ref="AF471:AF475"/>
    <mergeCell ref="A579:A584"/>
    <mergeCell ref="B579:C584"/>
    <mergeCell ref="D579:D584"/>
    <mergeCell ref="E579:E584"/>
    <mergeCell ref="F579:F584"/>
    <mergeCell ref="G579:G584"/>
    <mergeCell ref="H579:H584"/>
    <mergeCell ref="I579:I584"/>
    <mergeCell ref="J579:J584"/>
    <mergeCell ref="K579:K583"/>
    <mergeCell ref="W579:W584"/>
    <mergeCell ref="AM429:AM433"/>
    <mergeCell ref="Z435:Z439"/>
    <mergeCell ref="AA435:AA439"/>
    <mergeCell ref="AB435:AB439"/>
    <mergeCell ref="AC435:AC439"/>
    <mergeCell ref="AD435:AD439"/>
    <mergeCell ref="AE435:AE439"/>
    <mergeCell ref="AF435:AF439"/>
    <mergeCell ref="AG435:AG439"/>
    <mergeCell ref="AH435:AH439"/>
    <mergeCell ref="AI435:AI439"/>
    <mergeCell ref="AJ435:AJ439"/>
    <mergeCell ref="AK435:AK439"/>
    <mergeCell ref="AL435:AL439"/>
    <mergeCell ref="AM435:AM439"/>
    <mergeCell ref="Z429:Z433"/>
    <mergeCell ref="AA429:AA433"/>
    <mergeCell ref="AB429:AB433"/>
    <mergeCell ref="AC429:AC433"/>
    <mergeCell ref="AD429:AD433"/>
    <mergeCell ref="AE429:AE433"/>
    <mergeCell ref="AM441:AM445"/>
    <mergeCell ref="Z447:Z451"/>
    <mergeCell ref="AA447:AA451"/>
    <mergeCell ref="AB447:AB451"/>
    <mergeCell ref="AC447:AC451"/>
    <mergeCell ref="AD447:AD451"/>
    <mergeCell ref="AE447:AE451"/>
    <mergeCell ref="AF447:AF451"/>
    <mergeCell ref="AG447:AG451"/>
    <mergeCell ref="AH447:AH451"/>
    <mergeCell ref="AI447:AI451"/>
    <mergeCell ref="AJ447:AJ451"/>
    <mergeCell ref="AK447:AK451"/>
    <mergeCell ref="AL447:AL451"/>
    <mergeCell ref="AM447:AM451"/>
    <mergeCell ref="Z441:Z445"/>
    <mergeCell ref="AA441:AA445"/>
    <mergeCell ref="AB441:AB445"/>
    <mergeCell ref="AC441:AC445"/>
    <mergeCell ref="AD441:AD445"/>
    <mergeCell ref="AE441:AE445"/>
    <mergeCell ref="AM453:AM457"/>
    <mergeCell ref="Z459:Z463"/>
    <mergeCell ref="AA459:AA463"/>
    <mergeCell ref="AB459:AB463"/>
    <mergeCell ref="AC459:AC463"/>
    <mergeCell ref="AD459:AD463"/>
    <mergeCell ref="AE459:AE463"/>
    <mergeCell ref="AF459:AF463"/>
    <mergeCell ref="AG459:AG463"/>
    <mergeCell ref="AH459:AH463"/>
    <mergeCell ref="AI459:AI463"/>
    <mergeCell ref="AJ459:AJ463"/>
    <mergeCell ref="AK459:AK463"/>
    <mergeCell ref="AL459:AL463"/>
    <mergeCell ref="AM459:AM463"/>
    <mergeCell ref="Z465:Z469"/>
    <mergeCell ref="AA465:AA469"/>
    <mergeCell ref="AB465:AB469"/>
    <mergeCell ref="AC465:AC469"/>
    <mergeCell ref="AD465:AD469"/>
    <mergeCell ref="AE465:AE469"/>
    <mergeCell ref="AF465:AF469"/>
    <mergeCell ref="AG465:AG469"/>
    <mergeCell ref="AH465:AH469"/>
    <mergeCell ref="AI465:AI469"/>
    <mergeCell ref="AJ465:AJ469"/>
    <mergeCell ref="AK465:AK469"/>
    <mergeCell ref="AL465:AL469"/>
    <mergeCell ref="AM465:AM469"/>
    <mergeCell ref="AG471:AG475"/>
    <mergeCell ref="AH471:AH475"/>
    <mergeCell ref="AI471:AI475"/>
    <mergeCell ref="AJ471:AJ475"/>
    <mergeCell ref="AK471:AK475"/>
    <mergeCell ref="AL471:AL475"/>
    <mergeCell ref="AM471:AM475"/>
    <mergeCell ref="Z477:Z481"/>
    <mergeCell ref="AA477:AA481"/>
    <mergeCell ref="AB477:AB481"/>
    <mergeCell ref="AC477:AC481"/>
    <mergeCell ref="AD477:AD481"/>
    <mergeCell ref="AE477:AE481"/>
    <mergeCell ref="AF477:AF481"/>
    <mergeCell ref="AG477:AG481"/>
    <mergeCell ref="AH477:AH481"/>
    <mergeCell ref="AI477:AI481"/>
    <mergeCell ref="AJ477:AJ481"/>
    <mergeCell ref="AK477:AK481"/>
    <mergeCell ref="AL477:AL481"/>
    <mergeCell ref="AM477:AM481"/>
    <mergeCell ref="Z483:Z487"/>
    <mergeCell ref="AA483:AA487"/>
    <mergeCell ref="AB483:AB487"/>
    <mergeCell ref="AC483:AC487"/>
    <mergeCell ref="AD483:AD487"/>
    <mergeCell ref="AE483:AE487"/>
    <mergeCell ref="AF483:AF487"/>
    <mergeCell ref="AG483:AG487"/>
    <mergeCell ref="AH483:AH487"/>
    <mergeCell ref="AI483:AI487"/>
    <mergeCell ref="AJ483:AJ487"/>
    <mergeCell ref="AK483:AK487"/>
    <mergeCell ref="AL483:AL487"/>
    <mergeCell ref="AM483:AM487"/>
    <mergeCell ref="Z489:Z493"/>
    <mergeCell ref="AA489:AA493"/>
    <mergeCell ref="AB489:AB493"/>
    <mergeCell ref="AC489:AC493"/>
    <mergeCell ref="AD489:AD493"/>
    <mergeCell ref="AE489:AE493"/>
    <mergeCell ref="AF489:AF493"/>
    <mergeCell ref="AG489:AG493"/>
    <mergeCell ref="AH489:AH493"/>
    <mergeCell ref="AI489:AI493"/>
    <mergeCell ref="AJ489:AJ493"/>
    <mergeCell ref="AK489:AK493"/>
    <mergeCell ref="AL489:AL493"/>
    <mergeCell ref="AM489:AM493"/>
    <mergeCell ref="Z495:Z499"/>
    <mergeCell ref="AA495:AA499"/>
    <mergeCell ref="AB495:AB499"/>
    <mergeCell ref="AC495:AC499"/>
    <mergeCell ref="AD495:AD499"/>
    <mergeCell ref="AE495:AE499"/>
    <mergeCell ref="AF495:AF499"/>
    <mergeCell ref="AG495:AG499"/>
    <mergeCell ref="AH495:AH499"/>
    <mergeCell ref="AI495:AI499"/>
    <mergeCell ref="AJ495:AJ499"/>
    <mergeCell ref="AK495:AK499"/>
    <mergeCell ref="AL495:AL499"/>
    <mergeCell ref="AM495:AM499"/>
    <mergeCell ref="Z501:Z505"/>
    <mergeCell ref="AA501:AA505"/>
    <mergeCell ref="AB501:AB505"/>
    <mergeCell ref="AC501:AC505"/>
    <mergeCell ref="AD501:AD505"/>
    <mergeCell ref="AE501:AE505"/>
    <mergeCell ref="AF501:AF505"/>
    <mergeCell ref="AG501:AG505"/>
    <mergeCell ref="AH501:AH505"/>
    <mergeCell ref="AI501:AI505"/>
    <mergeCell ref="AJ501:AJ505"/>
    <mergeCell ref="AK501:AK505"/>
    <mergeCell ref="AL501:AL505"/>
    <mergeCell ref="AM501:AM505"/>
    <mergeCell ref="Z507:Z511"/>
    <mergeCell ref="AA507:AA511"/>
    <mergeCell ref="AB507:AB511"/>
    <mergeCell ref="AC507:AC511"/>
    <mergeCell ref="AD507:AD511"/>
    <mergeCell ref="AE507:AE511"/>
    <mergeCell ref="AF507:AF511"/>
    <mergeCell ref="AG507:AG511"/>
    <mergeCell ref="AH507:AH511"/>
    <mergeCell ref="AI507:AI511"/>
    <mergeCell ref="AJ507:AJ511"/>
    <mergeCell ref="AK507:AK511"/>
    <mergeCell ref="AL507:AL511"/>
    <mergeCell ref="AM507:AM511"/>
    <mergeCell ref="Z513:Z517"/>
    <mergeCell ref="AA513:AA517"/>
    <mergeCell ref="AB513:AB517"/>
    <mergeCell ref="AC513:AC517"/>
    <mergeCell ref="AD513:AD517"/>
    <mergeCell ref="AE513:AE517"/>
    <mergeCell ref="AF513:AF517"/>
    <mergeCell ref="AG513:AG517"/>
    <mergeCell ref="AH513:AH517"/>
    <mergeCell ref="AI513:AI517"/>
    <mergeCell ref="AJ513:AJ517"/>
    <mergeCell ref="AK513:AK517"/>
    <mergeCell ref="AL513:AL517"/>
    <mergeCell ref="AM513:AM517"/>
    <mergeCell ref="Z549:Z553"/>
    <mergeCell ref="AA549:AA553"/>
    <mergeCell ref="AB549:AB553"/>
    <mergeCell ref="Z519:Z523"/>
    <mergeCell ref="AA519:AA523"/>
    <mergeCell ref="AB519:AB523"/>
    <mergeCell ref="AC519:AC523"/>
    <mergeCell ref="AD519:AD523"/>
    <mergeCell ref="AE519:AE523"/>
    <mergeCell ref="AF519:AF523"/>
    <mergeCell ref="AG519:AG523"/>
    <mergeCell ref="AH519:AH523"/>
    <mergeCell ref="AI519:AI523"/>
    <mergeCell ref="AJ519:AJ523"/>
    <mergeCell ref="AK519:AK523"/>
    <mergeCell ref="AL519:AL523"/>
    <mergeCell ref="AM519:AM523"/>
    <mergeCell ref="Z525:Z529"/>
    <mergeCell ref="AA525:AA529"/>
    <mergeCell ref="AB525:AB529"/>
    <mergeCell ref="AC525:AC529"/>
    <mergeCell ref="AD525:AD529"/>
    <mergeCell ref="AE525:AE529"/>
    <mergeCell ref="AF525:AF529"/>
    <mergeCell ref="AG525:AG529"/>
    <mergeCell ref="AH525:AH529"/>
    <mergeCell ref="AI525:AI529"/>
    <mergeCell ref="AJ525:AJ529"/>
    <mergeCell ref="AK525:AK529"/>
    <mergeCell ref="AL525:AL529"/>
    <mergeCell ref="AM525:AM529"/>
    <mergeCell ref="Z531:Z535"/>
    <mergeCell ref="AA531:AA535"/>
    <mergeCell ref="AB531:AB535"/>
    <mergeCell ref="AC531:AC535"/>
    <mergeCell ref="AD531:AD535"/>
    <mergeCell ref="AE531:AE535"/>
    <mergeCell ref="AF531:AF535"/>
    <mergeCell ref="AG531:AG535"/>
    <mergeCell ref="AH531:AH535"/>
    <mergeCell ref="AI531:AI535"/>
    <mergeCell ref="AJ531:AJ535"/>
    <mergeCell ref="AK531:AK535"/>
    <mergeCell ref="AL531:AL535"/>
    <mergeCell ref="AM531:AM535"/>
    <mergeCell ref="Z537:Z541"/>
    <mergeCell ref="AA537:AA541"/>
    <mergeCell ref="AB537:AB541"/>
    <mergeCell ref="AC537:AC541"/>
    <mergeCell ref="AD537:AD541"/>
    <mergeCell ref="AE537:AE541"/>
    <mergeCell ref="AF537:AF541"/>
    <mergeCell ref="AG537:AG541"/>
    <mergeCell ref="AH537:AH541"/>
    <mergeCell ref="AI537:AI541"/>
    <mergeCell ref="AJ537:AJ541"/>
    <mergeCell ref="AK537:AK541"/>
    <mergeCell ref="AL537:AL541"/>
    <mergeCell ref="AM537:AM541"/>
    <mergeCell ref="Z579:Z583"/>
    <mergeCell ref="AA579:AA583"/>
    <mergeCell ref="AB579:AB583"/>
    <mergeCell ref="AC579:AC583"/>
    <mergeCell ref="AD579:AD583"/>
    <mergeCell ref="AE579:AE583"/>
    <mergeCell ref="AF579:AF583"/>
    <mergeCell ref="AG579:AG583"/>
    <mergeCell ref="AH579:AH583"/>
    <mergeCell ref="AI579:AI583"/>
    <mergeCell ref="AJ579:AJ583"/>
    <mergeCell ref="AK579:AK583"/>
    <mergeCell ref="AL579:AL583"/>
    <mergeCell ref="AM579:AM583"/>
    <mergeCell ref="Z561:Z565"/>
    <mergeCell ref="AA561:AA565"/>
    <mergeCell ref="AB561:AB565"/>
    <mergeCell ref="AC561:AC565"/>
    <mergeCell ref="Z573:Z577"/>
    <mergeCell ref="AA573:AA577"/>
    <mergeCell ref="AB573:AB577"/>
    <mergeCell ref="AC573:AC577"/>
    <mergeCell ref="AD573:AD577"/>
    <mergeCell ref="AE573:AE577"/>
    <mergeCell ref="AF573:AF577"/>
    <mergeCell ref="AG573:AG577"/>
    <mergeCell ref="AH573:AH577"/>
    <mergeCell ref="AI573:AI577"/>
    <mergeCell ref="AJ573:AJ577"/>
    <mergeCell ref="AK573:AK577"/>
    <mergeCell ref="AL573:AL577"/>
    <mergeCell ref="AM573:AM577"/>
    <mergeCell ref="AQ471:AQ475"/>
    <mergeCell ref="AR471:AR475"/>
    <mergeCell ref="AS471:AS475"/>
    <mergeCell ref="AQ549:AQ553"/>
    <mergeCell ref="AR549:AR553"/>
    <mergeCell ref="AS549:AS553"/>
    <mergeCell ref="AQ561:AQ565"/>
    <mergeCell ref="AR561:AR565"/>
    <mergeCell ref="AS561:AS565"/>
    <mergeCell ref="Z555:Z559"/>
    <mergeCell ref="AA555:AA559"/>
    <mergeCell ref="AB555:AB559"/>
    <mergeCell ref="AC555:AC559"/>
    <mergeCell ref="AD555:AD559"/>
    <mergeCell ref="AE555:AE559"/>
    <mergeCell ref="AF555:AF559"/>
    <mergeCell ref="AG555:AG559"/>
    <mergeCell ref="AH555:AH559"/>
    <mergeCell ref="AI555:AI559"/>
    <mergeCell ref="AJ555:AJ559"/>
    <mergeCell ref="AK555:AK559"/>
    <mergeCell ref="AL555:AL559"/>
    <mergeCell ref="AM555:AM559"/>
    <mergeCell ref="Z543:Z547"/>
    <mergeCell ref="AA543:AA547"/>
    <mergeCell ref="AB543:AB547"/>
    <mergeCell ref="AC543:AC547"/>
    <mergeCell ref="AD543:AD547"/>
    <mergeCell ref="AE543:AE547"/>
    <mergeCell ref="AF543:AF547"/>
    <mergeCell ref="AG543:AG547"/>
    <mergeCell ref="AM549:AM553"/>
    <mergeCell ref="AC549:AC553"/>
    <mergeCell ref="AQ447:AQ451"/>
    <mergeCell ref="AR447:AR451"/>
    <mergeCell ref="AS447:AS451"/>
    <mergeCell ref="AD561:AD565"/>
    <mergeCell ref="AE561:AE565"/>
    <mergeCell ref="AF561:AF565"/>
    <mergeCell ref="AG561:AG565"/>
    <mergeCell ref="AH561:AH565"/>
    <mergeCell ref="AI561:AI565"/>
    <mergeCell ref="AJ561:AJ565"/>
    <mergeCell ref="AK561:AK565"/>
    <mergeCell ref="AL561:AL565"/>
    <mergeCell ref="AM561:AM565"/>
    <mergeCell ref="AH543:AH547"/>
    <mergeCell ref="AI543:AI547"/>
    <mergeCell ref="AJ543:AJ547"/>
    <mergeCell ref="AK543:AK547"/>
    <mergeCell ref="AL543:AL547"/>
    <mergeCell ref="AM543:AM547"/>
    <mergeCell ref="AD549:AD553"/>
    <mergeCell ref="AE549:AE553"/>
    <mergeCell ref="AF549:AF553"/>
    <mergeCell ref="AG549:AG553"/>
    <mergeCell ref="AH549:AH553"/>
    <mergeCell ref="AI549:AI553"/>
    <mergeCell ref="AJ549:AJ553"/>
    <mergeCell ref="AK549:AK553"/>
    <mergeCell ref="AL549:AL553"/>
    <mergeCell ref="AQ483:AQ487"/>
    <mergeCell ref="AR483:AR487"/>
    <mergeCell ref="AS483:AS487"/>
    <mergeCell ref="AD567:AD571"/>
    <mergeCell ref="AE567:AE571"/>
    <mergeCell ref="AF567:AF571"/>
    <mergeCell ref="AG567:AG571"/>
    <mergeCell ref="AH567:AH571"/>
    <mergeCell ref="AI567:AI571"/>
    <mergeCell ref="AJ567:AJ571"/>
    <mergeCell ref="AK567:AK571"/>
    <mergeCell ref="AL567:AL571"/>
    <mergeCell ref="AM567:AM571"/>
    <mergeCell ref="Z567:Z571"/>
    <mergeCell ref="AA567:AA571"/>
    <mergeCell ref="AB567:AB571"/>
    <mergeCell ref="AC567:AC571"/>
    <mergeCell ref="AT447:AT451"/>
    <mergeCell ref="AQ453:AQ457"/>
    <mergeCell ref="AR453:AR457"/>
    <mergeCell ref="AS453:AS457"/>
    <mergeCell ref="AT453:AT457"/>
    <mergeCell ref="AQ459:AQ463"/>
    <mergeCell ref="AR459:AR463"/>
    <mergeCell ref="AS459:AS463"/>
    <mergeCell ref="AT459:AT463"/>
    <mergeCell ref="AQ465:AQ469"/>
    <mergeCell ref="AR465:AR469"/>
    <mergeCell ref="AS465:AS469"/>
    <mergeCell ref="AT465:AT469"/>
    <mergeCell ref="AT471:AT475"/>
    <mergeCell ref="AQ477:AQ481"/>
    <mergeCell ref="AR477:AR481"/>
    <mergeCell ref="AS477:AS481"/>
    <mergeCell ref="AT477:AT481"/>
    <mergeCell ref="AQ417:AQ421"/>
    <mergeCell ref="AR417:AR421"/>
    <mergeCell ref="AS417:AS421"/>
    <mergeCell ref="AT417:AT421"/>
    <mergeCell ref="AQ423:AQ427"/>
    <mergeCell ref="AR423:AR427"/>
    <mergeCell ref="AS423:AS427"/>
    <mergeCell ref="AT423:AT427"/>
    <mergeCell ref="AQ429:AQ433"/>
    <mergeCell ref="AR429:AR433"/>
    <mergeCell ref="AS429:AS433"/>
    <mergeCell ref="AT429:AT433"/>
    <mergeCell ref="AQ435:AQ439"/>
    <mergeCell ref="AR435:AR439"/>
    <mergeCell ref="AS435:AS439"/>
    <mergeCell ref="AT435:AT439"/>
    <mergeCell ref="AT441:AT445"/>
    <mergeCell ref="AQ441:AQ445"/>
    <mergeCell ref="AR441:AR445"/>
    <mergeCell ref="AS441:AS445"/>
    <mergeCell ref="AT483:AT487"/>
    <mergeCell ref="AQ489:AQ493"/>
    <mergeCell ref="AR489:AR493"/>
    <mergeCell ref="AS489:AS493"/>
    <mergeCell ref="AT489:AT493"/>
    <mergeCell ref="AQ495:AQ499"/>
    <mergeCell ref="AR495:AR499"/>
    <mergeCell ref="AS495:AS499"/>
    <mergeCell ref="AT495:AT499"/>
    <mergeCell ref="AS555:AS559"/>
    <mergeCell ref="AT555:AT559"/>
    <mergeCell ref="AQ501:AQ505"/>
    <mergeCell ref="AR501:AR505"/>
    <mergeCell ref="AS501:AS505"/>
    <mergeCell ref="AT501:AT505"/>
    <mergeCell ref="AQ507:AQ511"/>
    <mergeCell ref="AR507:AR511"/>
    <mergeCell ref="AS507:AS511"/>
    <mergeCell ref="AT507:AT511"/>
    <mergeCell ref="AQ513:AQ517"/>
    <mergeCell ref="AR513:AR517"/>
    <mergeCell ref="AS513:AS517"/>
    <mergeCell ref="AT513:AT517"/>
    <mergeCell ref="AQ519:AQ523"/>
    <mergeCell ref="AR519:AR523"/>
    <mergeCell ref="AS519:AS523"/>
    <mergeCell ref="AT519:AT523"/>
    <mergeCell ref="AQ525:AQ529"/>
    <mergeCell ref="AR525:AR529"/>
    <mergeCell ref="AS525:AS529"/>
    <mergeCell ref="AT525:AT529"/>
    <mergeCell ref="AT561:AT565"/>
    <mergeCell ref="AQ567:AQ571"/>
    <mergeCell ref="AR567:AR571"/>
    <mergeCell ref="AS567:AS571"/>
    <mergeCell ref="AT567:AT571"/>
    <mergeCell ref="AQ573:AQ577"/>
    <mergeCell ref="AR573:AR577"/>
    <mergeCell ref="AS573:AS577"/>
    <mergeCell ref="AT573:AT577"/>
    <mergeCell ref="AQ579:AQ583"/>
    <mergeCell ref="AR579:AR583"/>
    <mergeCell ref="AS579:AS583"/>
    <mergeCell ref="AT579:AT583"/>
    <mergeCell ref="AV417:AV421"/>
    <mergeCell ref="AV471:AV475"/>
    <mergeCell ref="AV525:AV529"/>
    <mergeCell ref="AV579:AV583"/>
    <mergeCell ref="AQ531:AQ535"/>
    <mergeCell ref="AR531:AR535"/>
    <mergeCell ref="AS531:AS535"/>
    <mergeCell ref="AT531:AT535"/>
    <mergeCell ref="AQ537:AQ541"/>
    <mergeCell ref="AR537:AR541"/>
    <mergeCell ref="AS537:AS541"/>
    <mergeCell ref="AT537:AT541"/>
    <mergeCell ref="AQ543:AQ547"/>
    <mergeCell ref="AR543:AR547"/>
    <mergeCell ref="AS543:AS547"/>
    <mergeCell ref="AT543:AT547"/>
    <mergeCell ref="AT549:AT553"/>
    <mergeCell ref="AQ555:AQ559"/>
    <mergeCell ref="AR555:AR559"/>
    <mergeCell ref="AW417:AW421"/>
    <mergeCell ref="AV423:AV427"/>
    <mergeCell ref="AW423:AW427"/>
    <mergeCell ref="AV429:AV433"/>
    <mergeCell ref="AW429:AW433"/>
    <mergeCell ref="AV435:AV439"/>
    <mergeCell ref="AW435:AW439"/>
    <mergeCell ref="AV441:AV445"/>
    <mergeCell ref="AW441:AW445"/>
    <mergeCell ref="AV447:AV451"/>
    <mergeCell ref="AW447:AW451"/>
    <mergeCell ref="AV453:AV457"/>
    <mergeCell ref="AW453:AW457"/>
    <mergeCell ref="AV459:AV463"/>
    <mergeCell ref="AW459:AW463"/>
    <mergeCell ref="AV465:AV469"/>
    <mergeCell ref="AW465:AW469"/>
    <mergeCell ref="AW471:AW475"/>
    <mergeCell ref="AV477:AV481"/>
    <mergeCell ref="AW477:AW481"/>
    <mergeCell ref="AV483:AV487"/>
    <mergeCell ref="AW483:AW487"/>
    <mergeCell ref="AV489:AV493"/>
    <mergeCell ref="AW489:AW493"/>
    <mergeCell ref="AV495:AV499"/>
    <mergeCell ref="AW495:AW499"/>
    <mergeCell ref="AV501:AV505"/>
    <mergeCell ref="AW501:AW505"/>
    <mergeCell ref="AV507:AV511"/>
    <mergeCell ref="AW507:AW511"/>
    <mergeCell ref="AV513:AV517"/>
    <mergeCell ref="AW513:AW517"/>
    <mergeCell ref="AV519:AV523"/>
    <mergeCell ref="AW519:AW523"/>
    <mergeCell ref="AW525:AW529"/>
    <mergeCell ref="AV531:AV535"/>
    <mergeCell ref="AW531:AW535"/>
    <mergeCell ref="AV537:AV541"/>
    <mergeCell ref="AW537:AW541"/>
    <mergeCell ref="AV543:AV547"/>
    <mergeCell ref="AW543:AW547"/>
    <mergeCell ref="AV549:AV553"/>
    <mergeCell ref="AW549:AW553"/>
    <mergeCell ref="AV555:AV559"/>
    <mergeCell ref="AW555:AW559"/>
    <mergeCell ref="AV561:AV565"/>
    <mergeCell ref="AW561:AW565"/>
    <mergeCell ref="AV567:AV571"/>
    <mergeCell ref="AW567:AW571"/>
    <mergeCell ref="AV573:AV577"/>
    <mergeCell ref="AW573:AW577"/>
    <mergeCell ref="AA585:AA589"/>
    <mergeCell ref="AB585:AB589"/>
    <mergeCell ref="AC585:AC589"/>
    <mergeCell ref="AD585:AD589"/>
    <mergeCell ref="AE585:AE589"/>
    <mergeCell ref="AF585:AF589"/>
    <mergeCell ref="AG585:AG589"/>
    <mergeCell ref="AH585:AH589"/>
    <mergeCell ref="AI585:AI589"/>
    <mergeCell ref="AJ585:AJ589"/>
    <mergeCell ref="AK585:AK589"/>
    <mergeCell ref="AL585:AL589"/>
    <mergeCell ref="AM585:AM589"/>
    <mergeCell ref="AQ585:AQ589"/>
    <mergeCell ref="AR585:AR589"/>
    <mergeCell ref="AW585:AW589"/>
    <mergeCell ref="AW579:AW583"/>
    <mergeCell ref="AS585:AS589"/>
    <mergeCell ref="AT585:AT589"/>
    <mergeCell ref="AV585:AV589"/>
    <mergeCell ref="A591:A596"/>
    <mergeCell ref="B591:C596"/>
    <mergeCell ref="D591:D596"/>
    <mergeCell ref="E591:E596"/>
    <mergeCell ref="F591:F596"/>
    <mergeCell ref="G591:G596"/>
    <mergeCell ref="H591:H596"/>
    <mergeCell ref="I591:I596"/>
    <mergeCell ref="J591:J596"/>
    <mergeCell ref="K591:K595"/>
    <mergeCell ref="W591:W596"/>
    <mergeCell ref="Z591:Z595"/>
    <mergeCell ref="AA591:AA595"/>
    <mergeCell ref="AB591:AB595"/>
    <mergeCell ref="AC591:AC595"/>
    <mergeCell ref="AD591:AD595"/>
    <mergeCell ref="AE591:AE595"/>
    <mergeCell ref="AF591:AF595"/>
    <mergeCell ref="AG591:AG595"/>
    <mergeCell ref="AH591:AH595"/>
    <mergeCell ref="AL591:AL595"/>
    <mergeCell ref="AM591:AM595"/>
    <mergeCell ref="AQ591:AQ595"/>
    <mergeCell ref="AR591:AR595"/>
    <mergeCell ref="AS591:AS595"/>
    <mergeCell ref="AT591:AT595"/>
    <mergeCell ref="AV591:AV595"/>
    <mergeCell ref="W585:W590"/>
    <mergeCell ref="Z585:Z589"/>
    <mergeCell ref="AW591:AW595"/>
    <mergeCell ref="A597:A602"/>
    <mergeCell ref="B597:C602"/>
    <mergeCell ref="D597:D602"/>
    <mergeCell ref="E597:E602"/>
    <mergeCell ref="F597:F602"/>
    <mergeCell ref="G597:G602"/>
    <mergeCell ref="H597:H602"/>
    <mergeCell ref="I597:I602"/>
    <mergeCell ref="J597:J602"/>
    <mergeCell ref="K597:K601"/>
    <mergeCell ref="W597:W602"/>
    <mergeCell ref="Z597:Z601"/>
    <mergeCell ref="AA597:AA601"/>
    <mergeCell ref="AB597:AB601"/>
    <mergeCell ref="AC597:AC601"/>
    <mergeCell ref="AD597:AD601"/>
    <mergeCell ref="AE597:AE601"/>
    <mergeCell ref="AF597:AF601"/>
    <mergeCell ref="AG597:AG601"/>
    <mergeCell ref="AH597:AH601"/>
    <mergeCell ref="AI597:AI601"/>
    <mergeCell ref="AJ597:AJ601"/>
    <mergeCell ref="AK597:AK601"/>
    <mergeCell ref="AL597:AL601"/>
    <mergeCell ref="AM597:AM601"/>
    <mergeCell ref="AQ597:AQ601"/>
    <mergeCell ref="AR597:AR601"/>
    <mergeCell ref="AS597:AS601"/>
    <mergeCell ref="AT597:AT601"/>
    <mergeCell ref="AV597:AV601"/>
    <mergeCell ref="AW597:AW601"/>
    <mergeCell ref="A603:A608"/>
    <mergeCell ref="B603:C608"/>
    <mergeCell ref="D603:D608"/>
    <mergeCell ref="E603:E608"/>
    <mergeCell ref="F603:F608"/>
    <mergeCell ref="G603:G608"/>
    <mergeCell ref="H603:H608"/>
    <mergeCell ref="I603:I608"/>
    <mergeCell ref="J603:J608"/>
    <mergeCell ref="K603:K607"/>
    <mergeCell ref="W603:W608"/>
    <mergeCell ref="Z603:Z607"/>
    <mergeCell ref="AA603:AA607"/>
    <mergeCell ref="AB603:AB607"/>
    <mergeCell ref="AC603:AC607"/>
    <mergeCell ref="AD603:AD607"/>
    <mergeCell ref="AE603:AE607"/>
    <mergeCell ref="AF603:AF607"/>
    <mergeCell ref="AG603:AG607"/>
    <mergeCell ref="AH603:AH607"/>
    <mergeCell ref="AI603:AI607"/>
    <mergeCell ref="AJ603:AJ607"/>
    <mergeCell ref="AK603:AK607"/>
    <mergeCell ref="AL603:AL607"/>
    <mergeCell ref="AM603:AM607"/>
    <mergeCell ref="AQ603:AQ607"/>
    <mergeCell ref="AR603:AR607"/>
    <mergeCell ref="AS603:AS607"/>
    <mergeCell ref="AT603:AT607"/>
    <mergeCell ref="AV603:AV607"/>
    <mergeCell ref="AW603:AW607"/>
    <mergeCell ref="A609:A614"/>
    <mergeCell ref="B609:C614"/>
    <mergeCell ref="D609:D614"/>
    <mergeCell ref="E609:E614"/>
    <mergeCell ref="F609:F614"/>
    <mergeCell ref="G609:G614"/>
    <mergeCell ref="H609:H614"/>
    <mergeCell ref="I609:I614"/>
    <mergeCell ref="J609:J614"/>
    <mergeCell ref="K609:K613"/>
    <mergeCell ref="W609:W614"/>
    <mergeCell ref="Z609:Z613"/>
    <mergeCell ref="AA609:AA613"/>
    <mergeCell ref="AB609:AB613"/>
    <mergeCell ref="AC609:AC613"/>
    <mergeCell ref="AD609:AD613"/>
    <mergeCell ref="AE609:AE613"/>
    <mergeCell ref="AF609:AF613"/>
    <mergeCell ref="AG609:AG613"/>
    <mergeCell ref="AH609:AH613"/>
    <mergeCell ref="AI609:AI613"/>
    <mergeCell ref="AJ609:AJ613"/>
    <mergeCell ref="AK609:AK613"/>
    <mergeCell ref="AL609:AL613"/>
    <mergeCell ref="AM609:AM613"/>
    <mergeCell ref="AQ609:AQ613"/>
    <mergeCell ref="AR609:AR613"/>
    <mergeCell ref="AS609:AS613"/>
    <mergeCell ref="AT609:AT613"/>
    <mergeCell ref="AV609:AV613"/>
    <mergeCell ref="AW609:AW613"/>
    <mergeCell ref="A615:A620"/>
    <mergeCell ref="B615:C620"/>
    <mergeCell ref="D615:D620"/>
    <mergeCell ref="E615:E620"/>
    <mergeCell ref="F615:F620"/>
    <mergeCell ref="G615:G620"/>
    <mergeCell ref="H615:H620"/>
    <mergeCell ref="I615:I620"/>
    <mergeCell ref="J615:J620"/>
    <mergeCell ref="K615:K619"/>
    <mergeCell ref="W615:W620"/>
    <mergeCell ref="Z615:Z619"/>
    <mergeCell ref="AA615:AA619"/>
    <mergeCell ref="AB615:AB619"/>
    <mergeCell ref="AC615:AC619"/>
    <mergeCell ref="AD615:AD619"/>
    <mergeCell ref="AE615:AE619"/>
    <mergeCell ref="AF615:AF619"/>
    <mergeCell ref="AG615:AG619"/>
    <mergeCell ref="AH615:AH619"/>
    <mergeCell ref="AI615:AI619"/>
    <mergeCell ref="AJ615:AJ619"/>
    <mergeCell ref="AK615:AK619"/>
    <mergeCell ref="AL615:AL619"/>
    <mergeCell ref="AM615:AM619"/>
    <mergeCell ref="AQ615:AQ619"/>
    <mergeCell ref="AR615:AR619"/>
    <mergeCell ref="AS615:AS619"/>
    <mergeCell ref="AT615:AT619"/>
    <mergeCell ref="AV615:AV619"/>
    <mergeCell ref="AW615:AW619"/>
    <mergeCell ref="A621:A626"/>
    <mergeCell ref="B621:C626"/>
    <mergeCell ref="D621:D626"/>
    <mergeCell ref="E621:E626"/>
    <mergeCell ref="F621:F626"/>
    <mergeCell ref="G621:G626"/>
    <mergeCell ref="H621:H626"/>
    <mergeCell ref="I621:I626"/>
    <mergeCell ref="J621:J626"/>
    <mergeCell ref="K621:K625"/>
    <mergeCell ref="W621:W626"/>
    <mergeCell ref="Z621:Z625"/>
    <mergeCell ref="AA621:AA625"/>
    <mergeCell ref="AB621:AB625"/>
    <mergeCell ref="AC621:AC625"/>
    <mergeCell ref="AD621:AD625"/>
    <mergeCell ref="AE621:AE625"/>
    <mergeCell ref="AF621:AF625"/>
    <mergeCell ref="AG621:AG625"/>
    <mergeCell ref="AH621:AH625"/>
    <mergeCell ref="AI621:AI625"/>
    <mergeCell ref="AJ621:AJ625"/>
    <mergeCell ref="AK621:AK625"/>
    <mergeCell ref="AL621:AL625"/>
    <mergeCell ref="AM621:AM625"/>
    <mergeCell ref="AQ621:AQ625"/>
    <mergeCell ref="AR621:AR625"/>
    <mergeCell ref="AS621:AS625"/>
    <mergeCell ref="AT621:AT625"/>
    <mergeCell ref="AV621:AV625"/>
    <mergeCell ref="AW621:AW625"/>
    <mergeCell ref="A627:A632"/>
    <mergeCell ref="B627:C632"/>
    <mergeCell ref="D627:D632"/>
    <mergeCell ref="E627:E632"/>
    <mergeCell ref="F627:F632"/>
    <mergeCell ref="G627:G632"/>
    <mergeCell ref="H627:H632"/>
    <mergeCell ref="I627:I632"/>
    <mergeCell ref="J627:J632"/>
    <mergeCell ref="K627:K631"/>
    <mergeCell ref="W627:W632"/>
    <mergeCell ref="Z627:Z631"/>
    <mergeCell ref="AA627:AA631"/>
    <mergeCell ref="AB627:AB631"/>
    <mergeCell ref="AC627:AC631"/>
    <mergeCell ref="AD627:AD631"/>
    <mergeCell ref="AE627:AE631"/>
    <mergeCell ref="AF627:AF631"/>
    <mergeCell ref="AG627:AG631"/>
    <mergeCell ref="AH627:AH631"/>
    <mergeCell ref="AI627:AI631"/>
    <mergeCell ref="AJ627:AJ631"/>
    <mergeCell ref="AK627:AK631"/>
    <mergeCell ref="AL627:AL631"/>
    <mergeCell ref="AM627:AM631"/>
    <mergeCell ref="AQ627:AQ631"/>
    <mergeCell ref="AR627:AR631"/>
    <mergeCell ref="AS627:AS631"/>
    <mergeCell ref="AT627:AT631"/>
    <mergeCell ref="AV627:AV631"/>
    <mergeCell ref="AW627:AW631"/>
    <mergeCell ref="A634:A639"/>
    <mergeCell ref="B634:C639"/>
    <mergeCell ref="D634:D639"/>
    <mergeCell ref="E634:E639"/>
    <mergeCell ref="F634:F639"/>
    <mergeCell ref="G634:G639"/>
    <mergeCell ref="H634:H639"/>
    <mergeCell ref="I634:I639"/>
    <mergeCell ref="J634:J639"/>
    <mergeCell ref="K634:K638"/>
    <mergeCell ref="W634:W639"/>
    <mergeCell ref="Z634:Z638"/>
    <mergeCell ref="AA634:AA638"/>
    <mergeCell ref="AB634:AB638"/>
    <mergeCell ref="AC634:AC638"/>
    <mergeCell ref="AD634:AD638"/>
    <mergeCell ref="AE634:AE638"/>
    <mergeCell ref="AF634:AF638"/>
    <mergeCell ref="AG634:AG638"/>
    <mergeCell ref="AH634:AH638"/>
    <mergeCell ref="AI634:AI638"/>
    <mergeCell ref="AJ634:AJ638"/>
    <mergeCell ref="AK634:AK638"/>
    <mergeCell ref="AL634:AL638"/>
    <mergeCell ref="AM634:AM638"/>
    <mergeCell ref="A640:A645"/>
    <mergeCell ref="B640:C645"/>
    <mergeCell ref="D640:D645"/>
    <mergeCell ref="E640:E645"/>
    <mergeCell ref="F640:F645"/>
    <mergeCell ref="G640:G645"/>
    <mergeCell ref="H640:H645"/>
    <mergeCell ref="I640:I645"/>
    <mergeCell ref="J640:J645"/>
    <mergeCell ref="K640:K644"/>
    <mergeCell ref="W640:W645"/>
    <mergeCell ref="Z640:Z644"/>
    <mergeCell ref="AA640:AA644"/>
    <mergeCell ref="AB640:AB644"/>
    <mergeCell ref="AC640:AC644"/>
    <mergeCell ref="AD640:AD644"/>
    <mergeCell ref="AE640:AE644"/>
    <mergeCell ref="AF640:AF644"/>
    <mergeCell ref="AG640:AG644"/>
    <mergeCell ref="AH640:AH644"/>
    <mergeCell ref="AI640:AI644"/>
    <mergeCell ref="AJ640:AJ644"/>
    <mergeCell ref="AK640:AK644"/>
    <mergeCell ref="AL640:AL644"/>
    <mergeCell ref="AM640:AM644"/>
    <mergeCell ref="A646:A651"/>
    <mergeCell ref="B646:C651"/>
    <mergeCell ref="D646:D651"/>
    <mergeCell ref="E646:E651"/>
    <mergeCell ref="F646:F651"/>
    <mergeCell ref="G646:G651"/>
    <mergeCell ref="H646:H651"/>
    <mergeCell ref="I646:I651"/>
    <mergeCell ref="J646:J651"/>
    <mergeCell ref="K646:K650"/>
    <mergeCell ref="W646:W651"/>
    <mergeCell ref="Z646:Z650"/>
    <mergeCell ref="AA646:AA650"/>
    <mergeCell ref="AB646:AB650"/>
    <mergeCell ref="AC646:AC650"/>
    <mergeCell ref="AD646:AD650"/>
    <mergeCell ref="AE646:AE650"/>
    <mergeCell ref="AF646:AF650"/>
    <mergeCell ref="AG646:AG650"/>
    <mergeCell ref="AH646:AH650"/>
    <mergeCell ref="AI646:AI650"/>
    <mergeCell ref="AJ646:AJ650"/>
    <mergeCell ref="AK646:AK650"/>
    <mergeCell ref="AL646:AL650"/>
    <mergeCell ref="AM646:AM650"/>
    <mergeCell ref="A652:A657"/>
    <mergeCell ref="B652:C657"/>
    <mergeCell ref="D652:D657"/>
    <mergeCell ref="E652:E657"/>
    <mergeCell ref="F652:F657"/>
    <mergeCell ref="G652:G657"/>
    <mergeCell ref="H652:H657"/>
    <mergeCell ref="I652:I657"/>
    <mergeCell ref="J652:J657"/>
    <mergeCell ref="K652:K656"/>
    <mergeCell ref="W652:W657"/>
    <mergeCell ref="Z652:Z656"/>
    <mergeCell ref="AA652:AA656"/>
    <mergeCell ref="AB652:AB656"/>
    <mergeCell ref="AC652:AC656"/>
    <mergeCell ref="AD652:AD656"/>
    <mergeCell ref="AE652:AE656"/>
    <mergeCell ref="AF652:AF656"/>
    <mergeCell ref="AG652:AG656"/>
    <mergeCell ref="AH652:AH656"/>
    <mergeCell ref="AI652:AI656"/>
    <mergeCell ref="AJ652:AJ656"/>
    <mergeCell ref="AK652:AK656"/>
    <mergeCell ref="AL652:AL656"/>
    <mergeCell ref="AM652:AM656"/>
    <mergeCell ref="A658:A663"/>
    <mergeCell ref="B658:C663"/>
    <mergeCell ref="D658:D663"/>
    <mergeCell ref="E658:E663"/>
    <mergeCell ref="F658:F663"/>
    <mergeCell ref="G658:G663"/>
    <mergeCell ref="H658:H663"/>
    <mergeCell ref="I658:I663"/>
    <mergeCell ref="J658:J663"/>
    <mergeCell ref="K658:K662"/>
    <mergeCell ref="W658:W663"/>
    <mergeCell ref="Z658:Z662"/>
    <mergeCell ref="AA658:AA662"/>
    <mergeCell ref="AB658:AB662"/>
    <mergeCell ref="AC658:AC662"/>
    <mergeCell ref="AD658:AD662"/>
    <mergeCell ref="AE658:AE662"/>
    <mergeCell ref="AF658:AF662"/>
    <mergeCell ref="AG658:AG662"/>
    <mergeCell ref="AH658:AH662"/>
    <mergeCell ref="AI658:AI662"/>
    <mergeCell ref="AJ658:AJ662"/>
    <mergeCell ref="AK658:AK662"/>
    <mergeCell ref="AL658:AL662"/>
    <mergeCell ref="AM658:AM662"/>
    <mergeCell ref="A664:A669"/>
    <mergeCell ref="B664:C669"/>
    <mergeCell ref="D664:D669"/>
    <mergeCell ref="E664:E669"/>
    <mergeCell ref="F664:F669"/>
    <mergeCell ref="G664:G669"/>
    <mergeCell ref="H664:H669"/>
    <mergeCell ref="I664:I669"/>
    <mergeCell ref="J664:J669"/>
    <mergeCell ref="K664:K668"/>
    <mergeCell ref="W664:W669"/>
    <mergeCell ref="Z664:Z668"/>
    <mergeCell ref="AA664:AA668"/>
    <mergeCell ref="AB664:AB668"/>
    <mergeCell ref="AC664:AC668"/>
    <mergeCell ref="AD664:AD668"/>
    <mergeCell ref="AE664:AE668"/>
    <mergeCell ref="AF664:AF668"/>
    <mergeCell ref="AG664:AG668"/>
    <mergeCell ref="AH664:AH668"/>
    <mergeCell ref="AI664:AI668"/>
    <mergeCell ref="AJ664:AJ668"/>
    <mergeCell ref="AK664:AK668"/>
    <mergeCell ref="AL664:AL668"/>
    <mergeCell ref="AM664:AM668"/>
    <mergeCell ref="A670:A675"/>
    <mergeCell ref="B670:C675"/>
    <mergeCell ref="D670:D675"/>
    <mergeCell ref="E670:E675"/>
    <mergeCell ref="F670:F675"/>
    <mergeCell ref="G670:G675"/>
    <mergeCell ref="H670:H675"/>
    <mergeCell ref="I670:I675"/>
    <mergeCell ref="J670:J675"/>
    <mergeCell ref="K670:K674"/>
    <mergeCell ref="W670:W675"/>
    <mergeCell ref="Z670:Z674"/>
    <mergeCell ref="AA670:AA674"/>
    <mergeCell ref="AB670:AB674"/>
    <mergeCell ref="AC670:AC674"/>
    <mergeCell ref="AD670:AD674"/>
    <mergeCell ref="AE670:AE674"/>
    <mergeCell ref="AF670:AF674"/>
    <mergeCell ref="AG670:AG674"/>
    <mergeCell ref="AH670:AH674"/>
    <mergeCell ref="AI670:AI674"/>
    <mergeCell ref="AJ670:AJ674"/>
    <mergeCell ref="AK670:AK674"/>
    <mergeCell ref="AL670:AL674"/>
    <mergeCell ref="AM670:AM674"/>
    <mergeCell ref="A676:A681"/>
    <mergeCell ref="B676:C681"/>
    <mergeCell ref="D676:D681"/>
    <mergeCell ref="E676:E681"/>
    <mergeCell ref="F676:F681"/>
    <mergeCell ref="G676:G681"/>
    <mergeCell ref="H676:H681"/>
    <mergeCell ref="I676:I681"/>
    <mergeCell ref="J676:J681"/>
    <mergeCell ref="K676:K680"/>
    <mergeCell ref="W676:W681"/>
    <mergeCell ref="Z676:Z680"/>
    <mergeCell ref="AA676:AA680"/>
    <mergeCell ref="AB676:AB680"/>
    <mergeCell ref="AC676:AC680"/>
    <mergeCell ref="AD676:AD680"/>
    <mergeCell ref="AE676:AE680"/>
    <mergeCell ref="AF676:AF680"/>
    <mergeCell ref="AG676:AG680"/>
    <mergeCell ref="AH676:AH680"/>
    <mergeCell ref="AI676:AI680"/>
    <mergeCell ref="AJ676:AJ680"/>
    <mergeCell ref="AK676:AK680"/>
    <mergeCell ref="AL676:AL680"/>
    <mergeCell ref="AM676:AM680"/>
    <mergeCell ref="A682:A687"/>
    <mergeCell ref="B682:C687"/>
    <mergeCell ref="D682:D687"/>
    <mergeCell ref="E682:E687"/>
    <mergeCell ref="F682:F687"/>
    <mergeCell ref="G682:G687"/>
    <mergeCell ref="H682:H687"/>
    <mergeCell ref="I682:I687"/>
    <mergeCell ref="J682:J687"/>
    <mergeCell ref="K682:K686"/>
    <mergeCell ref="W682:W687"/>
    <mergeCell ref="Z682:Z686"/>
    <mergeCell ref="AA682:AA686"/>
    <mergeCell ref="AB682:AB686"/>
    <mergeCell ref="AC682:AC686"/>
    <mergeCell ref="AD682:AD686"/>
    <mergeCell ref="AE682:AE686"/>
    <mergeCell ref="AF682:AF686"/>
    <mergeCell ref="AG682:AG686"/>
    <mergeCell ref="AH682:AH686"/>
    <mergeCell ref="AI682:AI686"/>
    <mergeCell ref="AJ682:AJ686"/>
    <mergeCell ref="AK682:AK686"/>
    <mergeCell ref="AL682:AL686"/>
    <mergeCell ref="AM682:AM686"/>
    <mergeCell ref="A688:A693"/>
    <mergeCell ref="B688:C693"/>
    <mergeCell ref="D688:D693"/>
    <mergeCell ref="E688:E693"/>
    <mergeCell ref="F688:F693"/>
    <mergeCell ref="G688:G693"/>
    <mergeCell ref="H688:H693"/>
    <mergeCell ref="I688:I693"/>
    <mergeCell ref="J688:J693"/>
    <mergeCell ref="K688:K692"/>
    <mergeCell ref="W688:W693"/>
    <mergeCell ref="Z688:Z692"/>
    <mergeCell ref="AA688:AA692"/>
    <mergeCell ref="AB688:AB692"/>
    <mergeCell ref="AC688:AC692"/>
    <mergeCell ref="AD688:AD692"/>
    <mergeCell ref="AE688:AE692"/>
    <mergeCell ref="AF688:AF692"/>
    <mergeCell ref="AG688:AG692"/>
    <mergeCell ref="AH688:AH692"/>
    <mergeCell ref="AI688:AI692"/>
    <mergeCell ref="AJ688:AJ692"/>
    <mergeCell ref="AK688:AK692"/>
    <mergeCell ref="AL688:AL692"/>
    <mergeCell ref="AM688:AM692"/>
    <mergeCell ref="A694:A699"/>
    <mergeCell ref="B694:C699"/>
    <mergeCell ref="D694:D699"/>
    <mergeCell ref="E694:E699"/>
    <mergeCell ref="F694:F699"/>
    <mergeCell ref="G694:G699"/>
    <mergeCell ref="H694:H699"/>
    <mergeCell ref="I694:I699"/>
    <mergeCell ref="J694:J699"/>
    <mergeCell ref="K694:K698"/>
    <mergeCell ref="W694:W699"/>
    <mergeCell ref="Z694:Z698"/>
    <mergeCell ref="AA694:AA698"/>
    <mergeCell ref="AB694:AB698"/>
    <mergeCell ref="AC694:AC698"/>
    <mergeCell ref="AD694:AD698"/>
    <mergeCell ref="AE694:AE698"/>
    <mergeCell ref="AF694:AF698"/>
    <mergeCell ref="AG694:AG698"/>
    <mergeCell ref="AH694:AH698"/>
    <mergeCell ref="AI694:AI698"/>
    <mergeCell ref="AJ694:AJ698"/>
    <mergeCell ref="AK694:AK698"/>
    <mergeCell ref="AL694:AL698"/>
    <mergeCell ref="AL707:AL712"/>
    <mergeCell ref="AM694:AM698"/>
    <mergeCell ref="A700:A705"/>
    <mergeCell ref="B700:C705"/>
    <mergeCell ref="D700:D705"/>
    <mergeCell ref="E700:E705"/>
    <mergeCell ref="F700:F705"/>
    <mergeCell ref="G700:G705"/>
    <mergeCell ref="H700:H705"/>
    <mergeCell ref="I700:I705"/>
    <mergeCell ref="J700:J705"/>
    <mergeCell ref="K700:K704"/>
    <mergeCell ref="W700:W705"/>
    <mergeCell ref="Z700:Z704"/>
    <mergeCell ref="AA700:AA704"/>
    <mergeCell ref="AB700:AB704"/>
    <mergeCell ref="AC700:AC704"/>
    <mergeCell ref="AD700:AD704"/>
    <mergeCell ref="AE700:AE704"/>
    <mergeCell ref="AF700:AF704"/>
    <mergeCell ref="AG700:AG704"/>
    <mergeCell ref="AH700:AH704"/>
    <mergeCell ref="AI700:AI704"/>
    <mergeCell ref="AJ700:AJ704"/>
    <mergeCell ref="AK700:AK704"/>
    <mergeCell ref="AL700:AL704"/>
    <mergeCell ref="AM700:AM704"/>
    <mergeCell ref="J707:J713"/>
    <mergeCell ref="K707:K712"/>
    <mergeCell ref="A707:A713"/>
    <mergeCell ref="B707:C713"/>
    <mergeCell ref="W707:W713"/>
    <mergeCell ref="Z707:Z712"/>
    <mergeCell ref="AA707:AA712"/>
    <mergeCell ref="AB707:AB712"/>
    <mergeCell ref="AC707:AC712"/>
    <mergeCell ref="AD707:AD712"/>
    <mergeCell ref="AE707:AE712"/>
    <mergeCell ref="AF707:AF712"/>
    <mergeCell ref="AG707:AG712"/>
    <mergeCell ref="AH707:AH712"/>
    <mergeCell ref="AI707:AI712"/>
    <mergeCell ref="AJ707:AJ712"/>
    <mergeCell ref="AK707:AK712"/>
    <mergeCell ref="AM707:AM712"/>
    <mergeCell ref="A714:A720"/>
    <mergeCell ref="B714:C720"/>
    <mergeCell ref="D714:D720"/>
    <mergeCell ref="E714:E720"/>
    <mergeCell ref="F714:F720"/>
    <mergeCell ref="G714:G720"/>
    <mergeCell ref="H714:H720"/>
    <mergeCell ref="I714:I720"/>
    <mergeCell ref="J714:J720"/>
    <mergeCell ref="K714:K719"/>
    <mergeCell ref="W714:W720"/>
    <mergeCell ref="Z714:Z719"/>
    <mergeCell ref="AA714:AA719"/>
    <mergeCell ref="AB714:AB719"/>
    <mergeCell ref="AC714:AC719"/>
    <mergeCell ref="AD714:AD719"/>
    <mergeCell ref="AE714:AE719"/>
    <mergeCell ref="AF714:AF719"/>
    <mergeCell ref="AG714:AG719"/>
    <mergeCell ref="AH714:AH719"/>
    <mergeCell ref="AI714:AI719"/>
    <mergeCell ref="AJ714:AJ719"/>
    <mergeCell ref="AK714:AK719"/>
    <mergeCell ref="AL714:AL719"/>
    <mergeCell ref="AM714:AM719"/>
    <mergeCell ref="D707:D713"/>
    <mergeCell ref="E707:E713"/>
    <mergeCell ref="F707:F713"/>
    <mergeCell ref="G707:G713"/>
    <mergeCell ref="H707:H713"/>
    <mergeCell ref="I707:I713"/>
    <mergeCell ref="A721:A727"/>
    <mergeCell ref="B721:C727"/>
    <mergeCell ref="D721:D727"/>
    <mergeCell ref="E721:E727"/>
    <mergeCell ref="F721:F727"/>
    <mergeCell ref="G721:G727"/>
    <mergeCell ref="H721:H727"/>
    <mergeCell ref="I721:I727"/>
    <mergeCell ref="J721:J727"/>
    <mergeCell ref="K721:K726"/>
    <mergeCell ref="W721:W727"/>
    <mergeCell ref="Z721:Z726"/>
    <mergeCell ref="AA721:AA726"/>
    <mergeCell ref="AB721:AB726"/>
    <mergeCell ref="AC721:AC726"/>
    <mergeCell ref="AD721:AD726"/>
    <mergeCell ref="AE721:AE726"/>
    <mergeCell ref="AF721:AF726"/>
    <mergeCell ref="AG721:AG726"/>
    <mergeCell ref="AH721:AH726"/>
    <mergeCell ref="AI721:AI726"/>
    <mergeCell ref="AJ721:AJ726"/>
    <mergeCell ref="AK721:AK726"/>
    <mergeCell ref="AL721:AL726"/>
    <mergeCell ref="AM721:AM726"/>
    <mergeCell ref="A728:A734"/>
    <mergeCell ref="B728:C734"/>
    <mergeCell ref="D728:D734"/>
    <mergeCell ref="E728:E734"/>
    <mergeCell ref="F728:F734"/>
    <mergeCell ref="G728:G734"/>
    <mergeCell ref="H728:H734"/>
    <mergeCell ref="I728:I734"/>
    <mergeCell ref="J728:J734"/>
    <mergeCell ref="K728:K733"/>
    <mergeCell ref="W728:W734"/>
    <mergeCell ref="Z728:Z733"/>
    <mergeCell ref="AA728:AA733"/>
    <mergeCell ref="AB728:AB733"/>
    <mergeCell ref="AC728:AC733"/>
    <mergeCell ref="AD728:AD733"/>
    <mergeCell ref="AE728:AE733"/>
    <mergeCell ref="AF728:AF733"/>
    <mergeCell ref="AG728:AG733"/>
    <mergeCell ref="AH728:AH733"/>
    <mergeCell ref="AI728:AI733"/>
    <mergeCell ref="AJ728:AJ733"/>
    <mergeCell ref="AK728:AK733"/>
    <mergeCell ref="AL728:AL733"/>
    <mergeCell ref="AM728:AM733"/>
    <mergeCell ref="A735:A741"/>
    <mergeCell ref="B735:C741"/>
    <mergeCell ref="D735:D741"/>
    <mergeCell ref="E735:E741"/>
    <mergeCell ref="F735:F741"/>
    <mergeCell ref="G735:G741"/>
    <mergeCell ref="H735:H741"/>
    <mergeCell ref="I735:I741"/>
    <mergeCell ref="J735:J741"/>
    <mergeCell ref="K735:K740"/>
    <mergeCell ref="W735:W741"/>
    <mergeCell ref="Z735:Z740"/>
    <mergeCell ref="AA735:AA740"/>
    <mergeCell ref="AB735:AB740"/>
    <mergeCell ref="AC735:AC740"/>
    <mergeCell ref="AD735:AD740"/>
    <mergeCell ref="AE735:AE740"/>
    <mergeCell ref="AF735:AF740"/>
    <mergeCell ref="AG735:AG740"/>
    <mergeCell ref="AH735:AH740"/>
    <mergeCell ref="AI735:AI740"/>
    <mergeCell ref="AJ735:AJ740"/>
    <mergeCell ref="AK735:AK740"/>
    <mergeCell ref="AL735:AL740"/>
    <mergeCell ref="AM735:AM740"/>
    <mergeCell ref="A742:A748"/>
    <mergeCell ref="B742:C748"/>
    <mergeCell ref="D742:D748"/>
    <mergeCell ref="E742:E748"/>
    <mergeCell ref="F742:F748"/>
    <mergeCell ref="G742:G748"/>
    <mergeCell ref="H742:H748"/>
    <mergeCell ref="I742:I748"/>
    <mergeCell ref="J742:J748"/>
    <mergeCell ref="K742:K747"/>
    <mergeCell ref="W742:W748"/>
    <mergeCell ref="Z742:Z747"/>
    <mergeCell ref="AA742:AA747"/>
    <mergeCell ref="AB742:AB747"/>
    <mergeCell ref="AC742:AC747"/>
    <mergeCell ref="AD742:AD747"/>
    <mergeCell ref="AE742:AE747"/>
    <mergeCell ref="AF742:AF747"/>
    <mergeCell ref="AG742:AG747"/>
    <mergeCell ref="AH742:AH747"/>
    <mergeCell ref="AI742:AI747"/>
    <mergeCell ref="AJ742:AJ747"/>
    <mergeCell ref="AK742:AK747"/>
    <mergeCell ref="AL742:AL747"/>
    <mergeCell ref="AM756:AM761"/>
    <mergeCell ref="AM742:AM747"/>
    <mergeCell ref="A749:A755"/>
    <mergeCell ref="B749:C755"/>
    <mergeCell ref="D749:D755"/>
    <mergeCell ref="E749:E755"/>
    <mergeCell ref="F749:F755"/>
    <mergeCell ref="G749:G755"/>
    <mergeCell ref="H749:H755"/>
    <mergeCell ref="I749:I755"/>
    <mergeCell ref="J749:J755"/>
    <mergeCell ref="K749:K754"/>
    <mergeCell ref="W749:W755"/>
    <mergeCell ref="Z749:Z754"/>
    <mergeCell ref="AA749:AA754"/>
    <mergeCell ref="AB749:AB754"/>
    <mergeCell ref="AC749:AC754"/>
    <mergeCell ref="AD749:AD754"/>
    <mergeCell ref="AE749:AE754"/>
    <mergeCell ref="AF749:AF754"/>
    <mergeCell ref="AG749:AG754"/>
    <mergeCell ref="AH749:AH754"/>
    <mergeCell ref="AI749:AI754"/>
    <mergeCell ref="AJ749:AJ754"/>
    <mergeCell ref="AK749:AK754"/>
    <mergeCell ref="AL749:AL754"/>
    <mergeCell ref="A756:A762"/>
    <mergeCell ref="H756:H762"/>
    <mergeCell ref="I756:I762"/>
    <mergeCell ref="J756:J762"/>
    <mergeCell ref="K756:K761"/>
    <mergeCell ref="W756:W762"/>
    <mergeCell ref="Z756:Z761"/>
    <mergeCell ref="AA756:AA761"/>
    <mergeCell ref="AB756:AB761"/>
    <mergeCell ref="AC756:AC761"/>
    <mergeCell ref="AD756:AD761"/>
    <mergeCell ref="AE756:AE761"/>
    <mergeCell ref="F786:F788"/>
    <mergeCell ref="G786:G788"/>
    <mergeCell ref="B777:C777"/>
    <mergeCell ref="B778:C778"/>
    <mergeCell ref="AD787:AD788"/>
    <mergeCell ref="Z785:AL785"/>
    <mergeCell ref="AH756:AH761"/>
    <mergeCell ref="AI756:AI761"/>
    <mergeCell ref="AJ756:AJ761"/>
    <mergeCell ref="AK756:AK761"/>
    <mergeCell ref="AL756:AL761"/>
    <mergeCell ref="A770:A776"/>
    <mergeCell ref="I770:I776"/>
    <mergeCell ref="J770:J776"/>
    <mergeCell ref="K770:K775"/>
    <mergeCell ref="W770:W776"/>
    <mergeCell ref="Z770:Z775"/>
    <mergeCell ref="AA770:AA775"/>
    <mergeCell ref="AB770:AB775"/>
    <mergeCell ref="AC770:AC775"/>
    <mergeCell ref="AD770:AD775"/>
    <mergeCell ref="AE770:AE775"/>
    <mergeCell ref="AM763:AM768"/>
    <mergeCell ref="A763:A769"/>
    <mergeCell ref="B763:C769"/>
    <mergeCell ref="D763:D769"/>
    <mergeCell ref="E763:E769"/>
    <mergeCell ref="F763:F769"/>
    <mergeCell ref="G763:G769"/>
    <mergeCell ref="H763:H769"/>
    <mergeCell ref="I763:I769"/>
    <mergeCell ref="J763:J769"/>
    <mergeCell ref="K763:K768"/>
    <mergeCell ref="W763:W769"/>
    <mergeCell ref="Z763:Z768"/>
    <mergeCell ref="AA763:AA768"/>
    <mergeCell ref="AB763:AB768"/>
    <mergeCell ref="AC763:AC768"/>
    <mergeCell ref="AD763:AD768"/>
    <mergeCell ref="AE763:AE768"/>
    <mergeCell ref="AF763:AF768"/>
    <mergeCell ref="B909:G909"/>
    <mergeCell ref="D910:G910"/>
    <mergeCell ref="D911:G911"/>
    <mergeCell ref="D912:G912"/>
    <mergeCell ref="D913:G913"/>
    <mergeCell ref="D917:G917"/>
    <mergeCell ref="D918:G918"/>
    <mergeCell ref="B916:G916"/>
    <mergeCell ref="X413:X416"/>
    <mergeCell ref="D903:G903"/>
    <mergeCell ref="D904:G904"/>
    <mergeCell ref="D905:G905"/>
    <mergeCell ref="D906:G906"/>
    <mergeCell ref="D907:G907"/>
    <mergeCell ref="D902:G902"/>
    <mergeCell ref="B901:G901"/>
    <mergeCell ref="B834:C834"/>
    <mergeCell ref="B835:C835"/>
    <mergeCell ref="B837:C837"/>
    <mergeCell ref="B861:C861"/>
    <mergeCell ref="B864:C864"/>
    <mergeCell ref="B867:C867"/>
    <mergeCell ref="B872:C872"/>
    <mergeCell ref="B874:C874"/>
    <mergeCell ref="B770:C776"/>
    <mergeCell ref="D770:D776"/>
    <mergeCell ref="E770:E776"/>
    <mergeCell ref="F770:F776"/>
    <mergeCell ref="G770:G776"/>
    <mergeCell ref="H770:H776"/>
    <mergeCell ref="B897:C897"/>
    <mergeCell ref="B785:C788"/>
    <mergeCell ref="AC400:AC403"/>
    <mergeCell ref="AD400:AD403"/>
    <mergeCell ref="AE400:AE403"/>
    <mergeCell ref="AF400:AF403"/>
    <mergeCell ref="A405:A409"/>
    <mergeCell ref="B405:C409"/>
    <mergeCell ref="D405:D409"/>
    <mergeCell ref="E405:E409"/>
    <mergeCell ref="F405:F409"/>
    <mergeCell ref="G405:G409"/>
    <mergeCell ref="H405:H409"/>
    <mergeCell ref="I405:I409"/>
    <mergeCell ref="J405:J409"/>
    <mergeCell ref="K405:K408"/>
    <mergeCell ref="Z405:Z408"/>
    <mergeCell ref="AA405:AA408"/>
    <mergeCell ref="AB405:AB408"/>
    <mergeCell ref="AC405:AC408"/>
    <mergeCell ref="AD405:AD408"/>
    <mergeCell ref="AE405:AE408"/>
    <mergeCell ref="AF405:AF408"/>
    <mergeCell ref="I400:I404"/>
    <mergeCell ref="AN405:AN408"/>
    <mergeCell ref="AG400:AG403"/>
    <mergeCell ref="AH400:AH403"/>
    <mergeCell ref="AI400:AI403"/>
    <mergeCell ref="AJ400:AJ403"/>
    <mergeCell ref="AK400:AK403"/>
    <mergeCell ref="AL400:AL403"/>
    <mergeCell ref="AM400:AM403"/>
    <mergeCell ref="AN400:AN403"/>
    <mergeCell ref="AG405:AG408"/>
    <mergeCell ref="AH405:AH408"/>
    <mergeCell ref="AI405:AI408"/>
    <mergeCell ref="AJ405:AJ408"/>
    <mergeCell ref="AK405:AK408"/>
    <mergeCell ref="AL405:AL408"/>
    <mergeCell ref="AF770:AF775"/>
    <mergeCell ref="AG770:AG775"/>
    <mergeCell ref="AH770:AH775"/>
    <mergeCell ref="AI770:AI775"/>
    <mergeCell ref="AJ770:AJ775"/>
    <mergeCell ref="AK770:AK775"/>
    <mergeCell ref="AL770:AL775"/>
    <mergeCell ref="AM770:AM775"/>
    <mergeCell ref="AG763:AG768"/>
    <mergeCell ref="AH763:AH768"/>
    <mergeCell ref="AI763:AI768"/>
    <mergeCell ref="AJ763:AJ768"/>
    <mergeCell ref="AK763:AK768"/>
    <mergeCell ref="AL763:AL768"/>
    <mergeCell ref="AM749:AM754"/>
    <mergeCell ref="AF756:AF761"/>
    <mergeCell ref="AG756:AG761"/>
    <mergeCell ref="B828:C828"/>
    <mergeCell ref="B821:C821"/>
    <mergeCell ref="B853:C853"/>
    <mergeCell ref="A809:A813"/>
    <mergeCell ref="B809:C813"/>
    <mergeCell ref="D809:D813"/>
    <mergeCell ref="E809:E813"/>
    <mergeCell ref="F809:F813"/>
    <mergeCell ref="G809:G813"/>
    <mergeCell ref="H809:H813"/>
    <mergeCell ref="D889:D892"/>
    <mergeCell ref="E889:E892"/>
    <mergeCell ref="F889:G889"/>
    <mergeCell ref="H889:H892"/>
    <mergeCell ref="I889:I892"/>
    <mergeCell ref="J889:J892"/>
    <mergeCell ref="AM405:AM408"/>
    <mergeCell ref="K889:K892"/>
    <mergeCell ref="L889:L892"/>
    <mergeCell ref="M889:M892"/>
    <mergeCell ref="N889:N892"/>
    <mergeCell ref="O889:O892"/>
    <mergeCell ref="P889:P892"/>
    <mergeCell ref="Q889:Q892"/>
    <mergeCell ref="A785:A788"/>
    <mergeCell ref="D785:D788"/>
    <mergeCell ref="E785:E788"/>
    <mergeCell ref="F785:G785"/>
    <mergeCell ref="K785:K788"/>
    <mergeCell ref="L785:L788"/>
    <mergeCell ref="M785:M788"/>
    <mergeCell ref="N785:N788"/>
    <mergeCell ref="R889:R892"/>
    <mergeCell ref="S889:S892"/>
    <mergeCell ref="T889:T892"/>
    <mergeCell ref="U889:U892"/>
    <mergeCell ref="V889:V892"/>
    <mergeCell ref="F890:F892"/>
    <mergeCell ref="G890:G892"/>
    <mergeCell ref="B896:C896"/>
    <mergeCell ref="A889:C892"/>
    <mergeCell ref="B877:C877"/>
    <mergeCell ref="B836:C836"/>
    <mergeCell ref="B885:C885"/>
    <mergeCell ref="B887:C887"/>
    <mergeCell ref="B880:C880"/>
    <mergeCell ref="B881:C881"/>
    <mergeCell ref="B883:C883"/>
    <mergeCell ref="B884:C884"/>
    <mergeCell ref="B873:C873"/>
    <mergeCell ref="B875:C875"/>
    <mergeCell ref="B876:C876"/>
    <mergeCell ref="B882:C882"/>
    <mergeCell ref="B854:C854"/>
    <mergeCell ref="A857:C857"/>
    <mergeCell ref="B856:C856"/>
    <mergeCell ref="B855:C855"/>
    <mergeCell ref="B878:C878"/>
    <mergeCell ref="B879:C879"/>
    <mergeCell ref="B865:C865"/>
    <mergeCell ref="B866:C866"/>
    <mergeCell ref="B868:C868"/>
    <mergeCell ref="B869:C869"/>
    <mergeCell ref="B871:C871"/>
    <mergeCell ref="AV415:AV416"/>
    <mergeCell ref="AW415:AW416"/>
    <mergeCell ref="B789:C793"/>
    <mergeCell ref="A789:A793"/>
    <mergeCell ref="D789:D793"/>
    <mergeCell ref="E789:E793"/>
    <mergeCell ref="F789:F793"/>
    <mergeCell ref="G789:G793"/>
    <mergeCell ref="H789:H793"/>
    <mergeCell ref="I789:I793"/>
    <mergeCell ref="J789:J793"/>
    <mergeCell ref="K789:K792"/>
    <mergeCell ref="A794:A798"/>
    <mergeCell ref="B794:C798"/>
    <mergeCell ref="D794:D798"/>
    <mergeCell ref="E794:E798"/>
    <mergeCell ref="K794:K797"/>
    <mergeCell ref="F794:F798"/>
    <mergeCell ref="G794:G798"/>
    <mergeCell ref="H794:H798"/>
    <mergeCell ref="I794:I798"/>
    <mergeCell ref="J794:J798"/>
    <mergeCell ref="AT789:AT792"/>
    <mergeCell ref="O785:O788"/>
    <mergeCell ref="P785:P788"/>
    <mergeCell ref="Q785:Q788"/>
    <mergeCell ref="R785:R788"/>
    <mergeCell ref="S785:S788"/>
    <mergeCell ref="T785:T788"/>
    <mergeCell ref="U785:U788"/>
    <mergeCell ref="V785:V788"/>
    <mergeCell ref="W785:W788"/>
    <mergeCell ref="A799:A803"/>
    <mergeCell ref="B799:C803"/>
    <mergeCell ref="D799:D803"/>
    <mergeCell ref="E799:E803"/>
    <mergeCell ref="F799:F803"/>
    <mergeCell ref="G799:G803"/>
    <mergeCell ref="H799:H803"/>
    <mergeCell ref="I799:I803"/>
    <mergeCell ref="J799:J803"/>
    <mergeCell ref="K799:K802"/>
    <mergeCell ref="A804:A808"/>
    <mergeCell ref="B804:C808"/>
    <mergeCell ref="D804:D808"/>
    <mergeCell ref="E804:E808"/>
    <mergeCell ref="F804:F808"/>
    <mergeCell ref="G804:G808"/>
    <mergeCell ref="H804:H808"/>
    <mergeCell ref="I804:I808"/>
    <mergeCell ref="J804:J808"/>
    <mergeCell ref="K804:K807"/>
    <mergeCell ref="I809:I813"/>
    <mergeCell ref="J809:J813"/>
    <mergeCell ref="K809:K812"/>
    <mergeCell ref="Z789:Z792"/>
    <mergeCell ref="AA789:AA792"/>
    <mergeCell ref="AB789:AB792"/>
    <mergeCell ref="AC789:AC792"/>
    <mergeCell ref="AD789:AD792"/>
    <mergeCell ref="AE789:AE792"/>
    <mergeCell ref="AF789:AF792"/>
    <mergeCell ref="AG789:AG792"/>
    <mergeCell ref="AH789:AH792"/>
    <mergeCell ref="AI789:AI792"/>
    <mergeCell ref="AJ789:AJ792"/>
    <mergeCell ref="AK789:AK792"/>
    <mergeCell ref="AL789:AL792"/>
    <mergeCell ref="AM789:AM792"/>
    <mergeCell ref="Z794:Z797"/>
    <mergeCell ref="AA794:AA797"/>
    <mergeCell ref="AB794:AB797"/>
    <mergeCell ref="AC794:AC797"/>
    <mergeCell ref="AD794:AD797"/>
    <mergeCell ref="AE794:AE797"/>
    <mergeCell ref="AF794:AF797"/>
    <mergeCell ref="AG794:AG797"/>
    <mergeCell ref="AH794:AH797"/>
    <mergeCell ref="AI794:AI797"/>
    <mergeCell ref="AJ794:AJ797"/>
    <mergeCell ref="AK794:AK797"/>
    <mergeCell ref="AL794:AL797"/>
    <mergeCell ref="AM794:AM797"/>
    <mergeCell ref="Z799:Z802"/>
    <mergeCell ref="AA799:AA802"/>
    <mergeCell ref="AB799:AB802"/>
    <mergeCell ref="AC799:AC802"/>
    <mergeCell ref="AD799:AD802"/>
    <mergeCell ref="AE799:AE802"/>
    <mergeCell ref="AF799:AF802"/>
    <mergeCell ref="AG799:AG802"/>
    <mergeCell ref="AH799:AH802"/>
    <mergeCell ref="AI799:AI802"/>
    <mergeCell ref="AJ799:AJ802"/>
    <mergeCell ref="AK799:AK802"/>
    <mergeCell ref="AL799:AL802"/>
    <mergeCell ref="AM799:AM802"/>
    <mergeCell ref="Z804:Z807"/>
    <mergeCell ref="AA804:AA807"/>
    <mergeCell ref="AB804:AB807"/>
    <mergeCell ref="AC804:AC807"/>
    <mergeCell ref="AD804:AD807"/>
    <mergeCell ref="AE804:AE807"/>
    <mergeCell ref="AF804:AF807"/>
    <mergeCell ref="AG804:AG807"/>
    <mergeCell ref="AH804:AH807"/>
    <mergeCell ref="AI804:AI807"/>
    <mergeCell ref="AJ804:AJ807"/>
    <mergeCell ref="AK804:AK807"/>
    <mergeCell ref="AL804:AL807"/>
    <mergeCell ref="AM804:AM807"/>
    <mergeCell ref="AQ789:AQ792"/>
    <mergeCell ref="AR789:AR792"/>
    <mergeCell ref="AS789:AS792"/>
    <mergeCell ref="AQ793:AT793"/>
    <mergeCell ref="AQ794:AQ797"/>
    <mergeCell ref="AR794:AR797"/>
    <mergeCell ref="AS794:AS797"/>
    <mergeCell ref="AT794:AT797"/>
    <mergeCell ref="AQ798:AT798"/>
    <mergeCell ref="AQ799:AQ802"/>
    <mergeCell ref="AR799:AR802"/>
    <mergeCell ref="AS799:AS802"/>
    <mergeCell ref="AT799:AT802"/>
    <mergeCell ref="AQ803:AT803"/>
    <mergeCell ref="AQ804:AQ807"/>
    <mergeCell ref="AR804:AR807"/>
    <mergeCell ref="AS804:AS807"/>
    <mergeCell ref="AT804:AT807"/>
    <mergeCell ref="AQ808:AT808"/>
    <mergeCell ref="AQ809:AQ812"/>
    <mergeCell ref="AR809:AR812"/>
    <mergeCell ref="AS809:AS812"/>
    <mergeCell ref="AT809:AT812"/>
    <mergeCell ref="AQ813:AT813"/>
    <mergeCell ref="Z809:Z812"/>
    <mergeCell ref="AA809:AA812"/>
    <mergeCell ref="AB809:AB812"/>
    <mergeCell ref="AC809:AC812"/>
    <mergeCell ref="AD809:AD812"/>
    <mergeCell ref="AE809:AE812"/>
    <mergeCell ref="AF809:AF812"/>
    <mergeCell ref="AG809:AG812"/>
    <mergeCell ref="AH809:AH812"/>
    <mergeCell ref="AI809:AI812"/>
    <mergeCell ref="AJ809:AJ812"/>
    <mergeCell ref="AK809:AK812"/>
    <mergeCell ref="AL809:AL812"/>
    <mergeCell ref="AM809:AM812"/>
  </mergeCells>
  <conditionalFormatting sqref="D229">
    <cfRule type="containsText" dxfId="4318" priority="2892" operator="containsText" text="VERDE">
      <formula>NOT(ISERROR(SEARCH("VERDE",D229)))</formula>
    </cfRule>
    <cfRule type="containsText" dxfId="4317" priority="2893" operator="containsText" text="AMARILLO">
      <formula>NOT(ISERROR(SEARCH("AMARILLO",D229)))</formula>
    </cfRule>
    <cfRule type="containsText" dxfId="4316" priority="2894" operator="containsText" text="ROJO">
      <formula>NOT(ISERROR(SEARCH("ROJO",D229)))</formula>
    </cfRule>
  </conditionalFormatting>
  <conditionalFormatting sqref="D821:D856">
    <cfRule type="cellIs" dxfId="4315" priority="1042" stopIfTrue="1" operator="lessThan">
      <formula>0</formula>
    </cfRule>
  </conditionalFormatting>
  <conditionalFormatting sqref="D858:D869">
    <cfRule type="cellIs" dxfId="4314" priority="1036" stopIfTrue="1" operator="lessThan">
      <formula>0</formula>
    </cfRule>
  </conditionalFormatting>
  <conditionalFormatting sqref="D871:D888">
    <cfRule type="cellIs" dxfId="4313" priority="1032" stopIfTrue="1" operator="lessThan">
      <formula>0</formula>
    </cfRule>
  </conditionalFormatting>
  <conditionalFormatting sqref="D893:D894">
    <cfRule type="cellIs" dxfId="4312" priority="2112" stopIfTrue="1" operator="lessThan">
      <formula>0</formula>
    </cfRule>
  </conditionalFormatting>
  <conditionalFormatting sqref="E229 P410">
    <cfRule type="containsText" dxfId="4311" priority="984" operator="containsText" text="VERDE">
      <formula>NOT(ISERROR(SEARCH("VERDE",E229)))</formula>
    </cfRule>
    <cfRule type="containsText" dxfId="4310" priority="985" operator="containsText" text="AMARILLO">
      <formula>NOT(ISERROR(SEARCH("AMARILLO",E229)))</formula>
    </cfRule>
    <cfRule type="containsText" dxfId="4309" priority="986" operator="containsText" text="ROJO">
      <formula>NOT(ISERROR(SEARCH("ROJO",E229)))</formula>
    </cfRule>
  </conditionalFormatting>
  <conditionalFormatting sqref="E821:I856">
    <cfRule type="cellIs" dxfId="4308" priority="369" stopIfTrue="1" operator="lessThan">
      <formula>0</formula>
    </cfRule>
  </conditionalFormatting>
  <conditionalFormatting sqref="E858:I869">
    <cfRule type="cellIs" dxfId="4307" priority="368" stopIfTrue="1" operator="lessThan">
      <formula>0</formula>
    </cfRule>
  </conditionalFormatting>
  <conditionalFormatting sqref="E871:I888">
    <cfRule type="cellIs" dxfId="4306" priority="367" stopIfTrue="1" operator="lessThan">
      <formula>0</formula>
    </cfRule>
  </conditionalFormatting>
  <conditionalFormatting sqref="E893:I893 E894:G894 H894:I897">
    <cfRule type="cellIs" dxfId="4305" priority="933" stopIfTrue="1" operator="lessThan">
      <formula>0</formula>
    </cfRule>
  </conditionalFormatting>
  <conditionalFormatting sqref="K13:K17">
    <cfRule type="cellIs" dxfId="4304" priority="987" stopIfTrue="1" operator="lessThan">
      <formula>0</formula>
    </cfRule>
  </conditionalFormatting>
  <conditionalFormatting sqref="K303:K308 K777:K783">
    <cfRule type="cellIs" dxfId="4303" priority="925" stopIfTrue="1" operator="lessThan">
      <formula>0</formula>
    </cfRule>
  </conditionalFormatting>
  <conditionalFormatting sqref="K309">
    <cfRule type="containsText" dxfId="4302" priority="954" operator="containsText" text="Falso">
      <formula>NOT(ISERROR(SEARCH("Falso",K309)))</formula>
    </cfRule>
  </conditionalFormatting>
  <conditionalFormatting sqref="K373:K380">
    <cfRule type="cellIs" dxfId="4301" priority="936" stopIfTrue="1" operator="lessThan">
      <formula>0</formula>
    </cfRule>
  </conditionalFormatting>
  <conditionalFormatting sqref="K385:K388">
    <cfRule type="cellIs" dxfId="4300" priority="988" stopIfTrue="1" operator="lessThan">
      <formula>0</formula>
    </cfRule>
  </conditionalFormatting>
  <conditionalFormatting sqref="K389">
    <cfRule type="containsText" dxfId="4299" priority="989" operator="containsText" text="Falso">
      <formula>NOT(ISERROR(SEARCH("Falso",K389)))</formula>
    </cfRule>
  </conditionalFormatting>
  <conditionalFormatting sqref="K394">
    <cfRule type="containsText" dxfId="4298" priority="935" operator="containsText" text="Falso">
      <formula>NOT(ISERROR(SEARCH("Falso",K394)))</formula>
    </cfRule>
  </conditionalFormatting>
  <conditionalFormatting sqref="K399 K404 K409">
    <cfRule type="containsText" dxfId="4297" priority="934" operator="containsText" text="Falso">
      <formula>NOT(ISERROR(SEARCH("Falso",K399)))</formula>
    </cfRule>
  </conditionalFormatting>
  <conditionalFormatting sqref="K714:K719 K721:K726">
    <cfRule type="cellIs" dxfId="4296" priority="469" stopIfTrue="1" operator="lessThan">
      <formula>0</formula>
    </cfRule>
  </conditionalFormatting>
  <conditionalFormatting sqref="K634:K638">
    <cfRule type="cellIs" dxfId="4295" priority="506" stopIfTrue="1" operator="lessThan">
      <formula>0</formula>
    </cfRule>
  </conditionalFormatting>
  <conditionalFormatting sqref="K749:K754 K756:K761">
    <cfRule type="cellIs" dxfId="4294" priority="457" stopIfTrue="1" operator="lessThan">
      <formula>0</formula>
    </cfRule>
  </conditionalFormatting>
  <conditionalFormatting sqref="K763:K768">
    <cfRule type="cellIs" dxfId="4293" priority="451" stopIfTrue="1" operator="lessThan">
      <formula>0</formula>
    </cfRule>
  </conditionalFormatting>
  <conditionalFormatting sqref="K770:K775">
    <cfRule type="cellIs" dxfId="4292" priority="445" stopIfTrue="1" operator="lessThan">
      <formula>0</formula>
    </cfRule>
  </conditionalFormatting>
  <conditionalFormatting sqref="K707:K712">
    <cfRule type="cellIs" dxfId="4291" priority="475" stopIfTrue="1" operator="lessThan">
      <formula>0</formula>
    </cfRule>
  </conditionalFormatting>
  <conditionalFormatting sqref="K728:K733 K735:K740 K742:K747">
    <cfRule type="cellIs" dxfId="4290" priority="463" stopIfTrue="1" operator="lessThan">
      <formula>0</formula>
    </cfRule>
  </conditionalFormatting>
  <conditionalFormatting sqref="K821:O856">
    <cfRule type="cellIs" dxfId="4289" priority="366" stopIfTrue="1" operator="lessThan">
      <formula>0</formula>
    </cfRule>
  </conditionalFormatting>
  <conditionalFormatting sqref="K858:N869">
    <cfRule type="cellIs" dxfId="4288" priority="365" stopIfTrue="1" operator="lessThan">
      <formula>0</formula>
    </cfRule>
  </conditionalFormatting>
  <conditionalFormatting sqref="K888:O888 K871:K887 M871:N887">
    <cfRule type="cellIs" dxfId="4287" priority="364" stopIfTrue="1" operator="lessThan">
      <formula>0</formula>
    </cfRule>
  </conditionalFormatting>
  <conditionalFormatting sqref="K893:K894 M893:N894">
    <cfRule type="cellIs" dxfId="4286" priority="363" stopIfTrue="1" operator="lessThan">
      <formula>0</formula>
    </cfRule>
  </conditionalFormatting>
  <conditionalFormatting sqref="P13:P17 P303:P308">
    <cfRule type="containsText" dxfId="4285" priority="921" operator="containsText" text="VENCIDO">
      <formula>NOT(ISERROR(SEARCH("VENCIDO",P13)))</formula>
    </cfRule>
    <cfRule type="containsText" dxfId="4284" priority="922" operator="containsText" text="VERDE">
      <formula>NOT(ISERROR(SEARCH("VERDE",P13)))</formula>
    </cfRule>
    <cfRule type="containsText" dxfId="4283" priority="923" stopIfTrue="1" operator="containsText" text="AMARILLO">
      <formula>NOT(ISERROR(SEARCH("AMARILLO",P13)))</formula>
    </cfRule>
    <cfRule type="containsText" dxfId="4282" priority="924" operator="containsText" text="ROJO">
      <formula>NOT(ISERROR(SEARCH("ROJO",P13)))</formula>
    </cfRule>
  </conditionalFormatting>
  <conditionalFormatting sqref="P373:P379">
    <cfRule type="containsText" dxfId="4281" priority="873" operator="containsText" text="VENCIDO">
      <formula>NOT(ISERROR(SEARCH("VENCIDO",P373)))</formula>
    </cfRule>
    <cfRule type="containsText" dxfId="4280" priority="874" operator="containsText" text="VERDE">
      <formula>NOT(ISERROR(SEARCH("VERDE",P373)))</formula>
    </cfRule>
    <cfRule type="containsText" dxfId="4279" priority="875" stopIfTrue="1" operator="containsText" text="AMARILLO">
      <formula>NOT(ISERROR(SEARCH("AMARILLO",P373)))</formula>
    </cfRule>
    <cfRule type="containsText" dxfId="4278" priority="876" operator="containsText" text="ROJO">
      <formula>NOT(ISERROR(SEARCH("ROJO",P373)))</formula>
    </cfRule>
  </conditionalFormatting>
  <conditionalFormatting sqref="P385:P388">
    <cfRule type="containsText" dxfId="4277" priority="869" operator="containsText" text="VENCIDO">
      <formula>NOT(ISERROR(SEARCH("VENCIDO",P385)))</formula>
    </cfRule>
    <cfRule type="containsText" dxfId="4276" priority="870" operator="containsText" text="VERDE">
      <formula>NOT(ISERROR(SEARCH("VERDE",P385)))</formula>
    </cfRule>
    <cfRule type="containsText" dxfId="4275" priority="871" stopIfTrue="1" operator="containsText" text="AMARILLO">
      <formula>NOT(ISERROR(SEARCH("AMARILLO",P385)))</formula>
    </cfRule>
    <cfRule type="containsText" dxfId="4274" priority="872" operator="containsText" text="ROJO">
      <formula>NOT(ISERROR(SEARCH("ROJO",P385)))</formula>
    </cfRule>
  </conditionalFormatting>
  <conditionalFormatting sqref="P417:P421">
    <cfRule type="containsText" dxfId="4273" priority="719" operator="containsText" text="VENCIDO">
      <formula>NOT(ISERROR(SEARCH("VENCIDO",P417)))</formula>
    </cfRule>
    <cfRule type="containsText" dxfId="4272" priority="720" operator="containsText" text="VERDE">
      <formula>NOT(ISERROR(SEARCH("VERDE",P417)))</formula>
    </cfRule>
    <cfRule type="containsText" dxfId="4271" priority="721" stopIfTrue="1" operator="containsText" text="AMARILLO">
      <formula>NOT(ISERROR(SEARCH("AMARILLO",P417)))</formula>
    </cfRule>
    <cfRule type="containsText" dxfId="4270" priority="722" operator="containsText" text="ROJO">
      <formula>NOT(ISERROR(SEARCH("ROJO",P417)))</formula>
    </cfRule>
  </conditionalFormatting>
  <conditionalFormatting sqref="P561:P565">
    <cfRule type="containsText" dxfId="4269" priority="615" operator="containsText" text="VENCIDO">
      <formula>NOT(ISERROR(SEARCH("VENCIDO",P561)))</formula>
    </cfRule>
    <cfRule type="containsText" dxfId="4268" priority="616" operator="containsText" text="VERDE">
      <formula>NOT(ISERROR(SEARCH("VERDE",P561)))</formula>
    </cfRule>
    <cfRule type="containsText" dxfId="4267" priority="617" stopIfTrue="1" operator="containsText" text="AMARILLO">
      <formula>NOT(ISERROR(SEARCH("AMARILLO",P561)))</formula>
    </cfRule>
    <cfRule type="containsText" dxfId="4266" priority="618" operator="containsText" text="ROJO">
      <formula>NOT(ISERROR(SEARCH("ROJO",P561)))</formula>
    </cfRule>
  </conditionalFormatting>
  <conditionalFormatting sqref="P707:P712">
    <cfRule type="containsText" dxfId="4265" priority="470" operator="containsText" text="VENCIDO">
      <formula>NOT(ISERROR(SEARCH("VENCIDO",P707)))</formula>
    </cfRule>
    <cfRule type="containsText" dxfId="4264" priority="471" operator="containsText" text="VERDE">
      <formula>NOT(ISERROR(SEARCH("VERDE",P707)))</formula>
    </cfRule>
    <cfRule type="containsText" dxfId="4263" priority="472" stopIfTrue="1" operator="containsText" text="AMARILLO">
      <formula>NOT(ISERROR(SEARCH("AMARILLO",P707)))</formula>
    </cfRule>
    <cfRule type="containsText" dxfId="4262" priority="473" operator="containsText" text="ROJO">
      <formula>NOT(ISERROR(SEARCH("ROJO",P707)))</formula>
    </cfRule>
  </conditionalFormatting>
  <conditionalFormatting sqref="P777:P783">
    <cfRule type="containsText" dxfId="4261" priority="436" operator="containsText" text="VENCIDO">
      <formula>NOT(ISERROR(SEARCH("VENCIDO",P777)))</formula>
    </cfRule>
    <cfRule type="containsText" dxfId="4260" priority="437" operator="containsText" text="VERDE">
      <formula>NOT(ISERROR(SEARCH("VERDE",P777)))</formula>
    </cfRule>
    <cfRule type="containsText" dxfId="4259" priority="438" stopIfTrue="1" operator="containsText" text="AMARILLO">
      <formula>NOT(ISERROR(SEARCH("AMARILLO",P777)))</formula>
    </cfRule>
    <cfRule type="containsText" dxfId="4258" priority="439" operator="containsText" text="ROJO">
      <formula>NOT(ISERROR(SEARCH("ROJO",P777)))</formula>
    </cfRule>
  </conditionalFormatting>
  <conditionalFormatting sqref="Q833:Q848">
    <cfRule type="containsText" dxfId="4257" priority="430" operator="containsText" text="VERDE">
      <formula>NOT(ISERROR(SEARCH("VERDE",Q833)))</formula>
    </cfRule>
    <cfRule type="containsText" dxfId="4256" priority="431" operator="containsText" text="AMARILLO">
      <formula>NOT(ISERROR(SEARCH("AMARILLO",Q833)))</formula>
    </cfRule>
    <cfRule type="containsText" dxfId="4255" priority="432" operator="containsText" text="ROJO">
      <formula>NOT(ISERROR(SEARCH("ROJO",Q833)))</formula>
    </cfRule>
  </conditionalFormatting>
  <conditionalFormatting sqref="Q821:R832">
    <cfRule type="containsText" dxfId="4254" priority="858" operator="containsText" text="VERDE">
      <formula>NOT(ISERROR(SEARCH("VERDE",Q821)))</formula>
    </cfRule>
    <cfRule type="containsText" dxfId="4253" priority="859" operator="containsText" text="AMARILLO">
      <formula>NOT(ISERROR(SEARCH("AMARILLO",Q821)))</formula>
    </cfRule>
    <cfRule type="containsText" dxfId="4252" priority="860" operator="containsText" text="ROJO">
      <formula>NOT(ISERROR(SEARCH("ROJO",Q821)))</formula>
    </cfRule>
  </conditionalFormatting>
  <conditionalFormatting sqref="AO821:AO827 AO838:AO860 AO868:AO871 AO873 AO875:AO887">
    <cfRule type="expression" dxfId="4251" priority="926">
      <formula>$AO821&lt;&gt;#REF!</formula>
    </cfRule>
  </conditionalFormatting>
  <conditionalFormatting sqref="AO828:AO835">
    <cfRule type="expression" dxfId="4250" priority="990">
      <formula>$AO828&lt;&gt;#REF!</formula>
    </cfRule>
  </conditionalFormatting>
  <conditionalFormatting sqref="AO836:AO837">
    <cfRule type="expression" dxfId="4249" priority="435">
      <formula>$AO836&lt;&gt;#REF!</formula>
    </cfRule>
  </conditionalFormatting>
  <conditionalFormatting sqref="AO861">
    <cfRule type="expression" dxfId="4248" priority="429">
      <formula>$AO861&lt;&gt;#REF!</formula>
    </cfRule>
  </conditionalFormatting>
  <conditionalFormatting sqref="AO862:AO866">
    <cfRule type="expression" dxfId="4247" priority="428">
      <formula>$AO862&lt;&gt;#REF!</formula>
    </cfRule>
  </conditionalFormatting>
  <conditionalFormatting sqref="AO867">
    <cfRule type="expression" dxfId="4246" priority="427">
      <formula>$AO867&lt;&gt;#REF!</formula>
    </cfRule>
  </conditionalFormatting>
  <conditionalFormatting sqref="AO872">
    <cfRule type="expression" dxfId="4245" priority="426">
      <formula>$AO872&lt;&gt;#REF!</formula>
    </cfRule>
  </conditionalFormatting>
  <conditionalFormatting sqref="AO874">
    <cfRule type="expression" dxfId="4244" priority="425">
      <formula>$AO874&lt;&gt;#REF!</formula>
    </cfRule>
  </conditionalFormatting>
  <conditionalFormatting sqref="AO888">
    <cfRule type="expression" dxfId="4243" priority="992">
      <formula>$AO888&lt;&gt;$L888</formula>
    </cfRule>
  </conditionalFormatting>
  <conditionalFormatting sqref="AS417">
    <cfRule type="cellIs" dxfId="4242" priority="928" operator="greaterThan">
      <formula>1</formula>
    </cfRule>
  </conditionalFormatting>
  <conditionalFormatting sqref="AS423">
    <cfRule type="cellIs" dxfId="4241" priority="597" operator="greaterThan">
      <formula>1</formula>
    </cfRule>
  </conditionalFormatting>
  <conditionalFormatting sqref="AS429">
    <cfRule type="cellIs" dxfId="4240" priority="595" operator="greaterThan">
      <formula>1</formula>
    </cfRule>
  </conditionalFormatting>
  <conditionalFormatting sqref="AS435">
    <cfRule type="cellIs" dxfId="4239" priority="593" operator="greaterThan">
      <formula>1</formula>
    </cfRule>
  </conditionalFormatting>
  <conditionalFormatting sqref="AS441">
    <cfRule type="cellIs" dxfId="4238" priority="591" operator="greaterThan">
      <formula>1</formula>
    </cfRule>
  </conditionalFormatting>
  <conditionalFormatting sqref="AS447">
    <cfRule type="cellIs" dxfId="4237" priority="589" operator="greaterThan">
      <formula>1</formula>
    </cfRule>
  </conditionalFormatting>
  <conditionalFormatting sqref="AS453">
    <cfRule type="cellIs" dxfId="4236" priority="587" operator="greaterThan">
      <formula>1</formula>
    </cfRule>
  </conditionalFormatting>
  <conditionalFormatting sqref="AS459">
    <cfRule type="cellIs" dxfId="4235" priority="585" operator="greaterThan">
      <formula>1</formula>
    </cfRule>
  </conditionalFormatting>
  <conditionalFormatting sqref="AS465">
    <cfRule type="cellIs" dxfId="4234" priority="583" operator="greaterThan">
      <formula>1</formula>
    </cfRule>
  </conditionalFormatting>
  <conditionalFormatting sqref="AS471">
    <cfRule type="cellIs" dxfId="4233" priority="581" operator="greaterThan">
      <formula>1</formula>
    </cfRule>
  </conditionalFormatting>
  <conditionalFormatting sqref="AS477">
    <cfRule type="cellIs" dxfId="4232" priority="579" operator="greaterThan">
      <formula>1</formula>
    </cfRule>
  </conditionalFormatting>
  <conditionalFormatting sqref="AS483">
    <cfRule type="cellIs" dxfId="4231" priority="577" operator="greaterThan">
      <formula>1</formula>
    </cfRule>
  </conditionalFormatting>
  <conditionalFormatting sqref="AS489">
    <cfRule type="cellIs" dxfId="4230" priority="575" operator="greaterThan">
      <formula>1</formula>
    </cfRule>
  </conditionalFormatting>
  <conditionalFormatting sqref="AS495">
    <cfRule type="cellIs" dxfId="4229" priority="573" operator="greaterThan">
      <formula>1</formula>
    </cfRule>
  </conditionalFormatting>
  <conditionalFormatting sqref="AS501">
    <cfRule type="cellIs" dxfId="4228" priority="571" operator="greaterThan">
      <formula>1</formula>
    </cfRule>
  </conditionalFormatting>
  <conditionalFormatting sqref="AS507">
    <cfRule type="cellIs" dxfId="4227" priority="569" operator="greaterThan">
      <formula>1</formula>
    </cfRule>
  </conditionalFormatting>
  <conditionalFormatting sqref="AS513">
    <cfRule type="cellIs" dxfId="4226" priority="567" operator="greaterThan">
      <formula>1</formula>
    </cfRule>
  </conditionalFormatting>
  <conditionalFormatting sqref="AS519">
    <cfRule type="cellIs" dxfId="4225" priority="565" operator="greaterThan">
      <formula>1</formula>
    </cfRule>
  </conditionalFormatting>
  <conditionalFormatting sqref="AS525">
    <cfRule type="cellIs" dxfId="4224" priority="563" operator="greaterThan">
      <formula>1</formula>
    </cfRule>
  </conditionalFormatting>
  <conditionalFormatting sqref="AS531">
    <cfRule type="cellIs" dxfId="4223" priority="561" operator="greaterThan">
      <formula>1</formula>
    </cfRule>
  </conditionalFormatting>
  <conditionalFormatting sqref="AS537">
    <cfRule type="cellIs" dxfId="4222" priority="559" operator="greaterThan">
      <formula>1</formula>
    </cfRule>
  </conditionalFormatting>
  <conditionalFormatting sqref="AS543">
    <cfRule type="cellIs" dxfId="4221" priority="557" operator="greaterThan">
      <formula>1</formula>
    </cfRule>
  </conditionalFormatting>
  <conditionalFormatting sqref="AS549">
    <cfRule type="cellIs" dxfId="4220" priority="555" operator="greaterThan">
      <formula>1</formula>
    </cfRule>
  </conditionalFormatting>
  <conditionalFormatting sqref="AS555">
    <cfRule type="cellIs" dxfId="4219" priority="553" operator="greaterThan">
      <formula>1</formula>
    </cfRule>
  </conditionalFormatting>
  <conditionalFormatting sqref="AS561">
    <cfRule type="cellIs" dxfId="4218" priority="551" operator="greaterThan">
      <formula>1</formula>
    </cfRule>
  </conditionalFormatting>
  <conditionalFormatting sqref="AS567">
    <cfRule type="cellIs" dxfId="4217" priority="549" operator="greaterThan">
      <formula>1</formula>
    </cfRule>
  </conditionalFormatting>
  <conditionalFormatting sqref="AS573">
    <cfRule type="cellIs" dxfId="4216" priority="544" operator="greaterThan">
      <formula>1</formula>
    </cfRule>
  </conditionalFormatting>
  <conditionalFormatting sqref="AS579">
    <cfRule type="cellIs" dxfId="4215" priority="546" operator="greaterThan">
      <formula>1</formula>
    </cfRule>
  </conditionalFormatting>
  <conditionalFormatting sqref="AS585">
    <cfRule type="cellIs" dxfId="4214" priority="537" operator="greaterThan">
      <formula>1</formula>
    </cfRule>
  </conditionalFormatting>
  <conditionalFormatting sqref="AS591">
    <cfRule type="cellIs" dxfId="4213" priority="529" operator="greaterThan">
      <formula>1</formula>
    </cfRule>
  </conditionalFormatting>
  <conditionalFormatting sqref="AS597 AS603">
    <cfRule type="cellIs" dxfId="4212" priority="521" operator="greaterThan">
      <formula>1</formula>
    </cfRule>
  </conditionalFormatting>
  <conditionalFormatting sqref="AS609 AS615 AS621 AS627">
    <cfRule type="cellIs" dxfId="4211" priority="513" operator="greaterThan">
      <formula>1</formula>
    </cfRule>
  </conditionalFormatting>
  <conditionalFormatting sqref="AS780:AS787">
    <cfRule type="cellIs" dxfId="4210" priority="946" operator="greaterThan">
      <formula>1</formula>
    </cfRule>
  </conditionalFormatting>
  <conditionalFormatting sqref="AS821:AS856">
    <cfRule type="cellIs" dxfId="4209" priority="434" operator="greaterThan">
      <formula>1</formula>
    </cfRule>
  </conditionalFormatting>
  <conditionalFormatting sqref="AT417">
    <cfRule type="cellIs" dxfId="4208" priority="927" operator="greaterThan">
      <formula>1</formula>
    </cfRule>
  </conditionalFormatting>
  <conditionalFormatting sqref="AT423">
    <cfRule type="cellIs" dxfId="4207" priority="596" operator="greaterThan">
      <formula>1</formula>
    </cfRule>
  </conditionalFormatting>
  <conditionalFormatting sqref="AT429">
    <cfRule type="cellIs" dxfId="4206" priority="594" operator="greaterThan">
      <formula>1</formula>
    </cfRule>
  </conditionalFormatting>
  <conditionalFormatting sqref="AT435">
    <cfRule type="cellIs" dxfId="4205" priority="592" operator="greaterThan">
      <formula>1</formula>
    </cfRule>
  </conditionalFormatting>
  <conditionalFormatting sqref="AT441">
    <cfRule type="cellIs" dxfId="4204" priority="590" operator="greaterThan">
      <formula>1</formula>
    </cfRule>
  </conditionalFormatting>
  <conditionalFormatting sqref="AT447">
    <cfRule type="cellIs" dxfId="4203" priority="588" operator="greaterThan">
      <formula>1</formula>
    </cfRule>
  </conditionalFormatting>
  <conditionalFormatting sqref="AT453">
    <cfRule type="cellIs" dxfId="4202" priority="586" operator="greaterThan">
      <formula>1</formula>
    </cfRule>
  </conditionalFormatting>
  <conditionalFormatting sqref="AT459">
    <cfRule type="cellIs" dxfId="4201" priority="584" operator="greaterThan">
      <formula>1</formula>
    </cfRule>
  </conditionalFormatting>
  <conditionalFormatting sqref="AT465">
    <cfRule type="cellIs" dxfId="4200" priority="582" operator="greaterThan">
      <formula>1</formula>
    </cfRule>
  </conditionalFormatting>
  <conditionalFormatting sqref="AT471">
    <cfRule type="cellIs" dxfId="4199" priority="580" operator="greaterThan">
      <formula>1</formula>
    </cfRule>
  </conditionalFormatting>
  <conditionalFormatting sqref="AT477">
    <cfRule type="cellIs" dxfId="4198" priority="578" operator="greaterThan">
      <formula>1</formula>
    </cfRule>
  </conditionalFormatting>
  <conditionalFormatting sqref="AT483">
    <cfRule type="cellIs" dxfId="4197" priority="576" operator="greaterThan">
      <formula>1</formula>
    </cfRule>
  </conditionalFormatting>
  <conditionalFormatting sqref="AT489">
    <cfRule type="cellIs" dxfId="4196" priority="574" operator="greaterThan">
      <formula>1</formula>
    </cfRule>
  </conditionalFormatting>
  <conditionalFormatting sqref="AT495">
    <cfRule type="cellIs" dxfId="4195" priority="572" operator="greaterThan">
      <formula>1</formula>
    </cfRule>
  </conditionalFormatting>
  <conditionalFormatting sqref="AT501">
    <cfRule type="cellIs" dxfId="4194" priority="570" operator="greaterThan">
      <formula>1</formula>
    </cfRule>
  </conditionalFormatting>
  <conditionalFormatting sqref="AT507">
    <cfRule type="cellIs" dxfId="4193" priority="568" operator="greaterThan">
      <formula>1</formula>
    </cfRule>
  </conditionalFormatting>
  <conditionalFormatting sqref="AT513">
    <cfRule type="cellIs" dxfId="4192" priority="566" operator="greaterThan">
      <formula>1</formula>
    </cfRule>
  </conditionalFormatting>
  <conditionalFormatting sqref="AT519">
    <cfRule type="cellIs" dxfId="4191" priority="564" operator="greaterThan">
      <formula>1</formula>
    </cfRule>
  </conditionalFormatting>
  <conditionalFormatting sqref="AT525">
    <cfRule type="cellIs" dxfId="4190" priority="562" operator="greaterThan">
      <formula>1</formula>
    </cfRule>
  </conditionalFormatting>
  <conditionalFormatting sqref="AT531">
    <cfRule type="cellIs" dxfId="4189" priority="560" operator="greaterThan">
      <formula>1</formula>
    </cfRule>
  </conditionalFormatting>
  <conditionalFormatting sqref="AT537">
    <cfRule type="cellIs" dxfId="4188" priority="558" operator="greaterThan">
      <formula>1</formula>
    </cfRule>
  </conditionalFormatting>
  <conditionalFormatting sqref="AT543">
    <cfRule type="cellIs" dxfId="4187" priority="556" operator="greaterThan">
      <formula>1</formula>
    </cfRule>
  </conditionalFormatting>
  <conditionalFormatting sqref="AT549">
    <cfRule type="cellIs" dxfId="4186" priority="554" operator="greaterThan">
      <formula>1</formula>
    </cfRule>
  </conditionalFormatting>
  <conditionalFormatting sqref="AT555">
    <cfRule type="cellIs" dxfId="4185" priority="552" operator="greaterThan">
      <formula>1</formula>
    </cfRule>
  </conditionalFormatting>
  <conditionalFormatting sqref="AT561">
    <cfRule type="cellIs" dxfId="4184" priority="550" operator="greaterThan">
      <formula>1</formula>
    </cfRule>
  </conditionalFormatting>
  <conditionalFormatting sqref="AT567">
    <cfRule type="cellIs" dxfId="4183" priority="548" operator="greaterThan">
      <formula>1</formula>
    </cfRule>
  </conditionalFormatting>
  <conditionalFormatting sqref="AT573">
    <cfRule type="cellIs" dxfId="4182" priority="547" operator="greaterThan">
      <formula>1</formula>
    </cfRule>
  </conditionalFormatting>
  <conditionalFormatting sqref="AT579">
    <cfRule type="cellIs" dxfId="4181" priority="545" operator="greaterThan">
      <formula>1</formula>
    </cfRule>
  </conditionalFormatting>
  <conditionalFormatting sqref="AT585">
    <cfRule type="cellIs" dxfId="4180" priority="536" operator="greaterThan">
      <formula>1</formula>
    </cfRule>
  </conditionalFormatting>
  <conditionalFormatting sqref="AT591">
    <cfRule type="cellIs" dxfId="4179" priority="528" operator="greaterThan">
      <formula>1</formula>
    </cfRule>
  </conditionalFormatting>
  <conditionalFormatting sqref="AT597 AT603">
    <cfRule type="cellIs" dxfId="4178" priority="520" operator="greaterThan">
      <formula>1</formula>
    </cfRule>
  </conditionalFormatting>
  <conditionalFormatting sqref="AT609 AT615 AT621 AT627">
    <cfRule type="cellIs" dxfId="4177" priority="512" operator="greaterThan">
      <formula>1</formula>
    </cfRule>
  </conditionalFormatting>
  <conditionalFormatting sqref="AT780:AT787">
    <cfRule type="cellIs" dxfId="4176" priority="945" operator="greaterThan">
      <formula>1</formula>
    </cfRule>
  </conditionalFormatting>
  <conditionalFormatting sqref="AT821:AT856">
    <cfRule type="cellIs" dxfId="4175" priority="433" operator="greaterThan">
      <formula>1</formula>
    </cfRule>
  </conditionalFormatting>
  <conditionalFormatting sqref="K561:K565">
    <cfRule type="cellIs" dxfId="4174" priority="362" stopIfTrue="1" operator="lessThan">
      <formula>0</formula>
    </cfRule>
  </conditionalFormatting>
  <conditionalFormatting sqref="K417:K421">
    <cfRule type="cellIs" dxfId="4173" priority="359" stopIfTrue="1" operator="lessThan">
      <formula>0</formula>
    </cfRule>
  </conditionalFormatting>
  <conditionalFormatting sqref="D566">
    <cfRule type="cellIs" dxfId="4172" priority="358" stopIfTrue="1" operator="lessThan">
      <formula>0</formula>
    </cfRule>
  </conditionalFormatting>
  <conditionalFormatting sqref="K405:K408">
    <cfRule type="cellIs" dxfId="4171" priority="341" stopIfTrue="1" operator="lessThan">
      <formula>0</formula>
    </cfRule>
  </conditionalFormatting>
  <conditionalFormatting sqref="K395:K398">
    <cfRule type="cellIs" dxfId="4170" priority="338" stopIfTrue="1" operator="lessThan">
      <formula>0</formula>
    </cfRule>
  </conditionalFormatting>
  <conditionalFormatting sqref="K400:K403">
    <cfRule type="cellIs" dxfId="4169" priority="337" stopIfTrue="1" operator="lessThan">
      <formula>0</formula>
    </cfRule>
  </conditionalFormatting>
  <conditionalFormatting sqref="K390:K393">
    <cfRule type="cellIs" dxfId="4168" priority="336" stopIfTrue="1" operator="lessThan">
      <formula>0</formula>
    </cfRule>
  </conditionalFormatting>
  <conditionalFormatting sqref="P390:P393">
    <cfRule type="containsText" dxfId="4167" priority="332" operator="containsText" text="VENCIDO">
      <formula>NOT(ISERROR(SEARCH("VENCIDO",P390)))</formula>
    </cfRule>
    <cfRule type="containsText" dxfId="4166" priority="333" operator="containsText" text="VERDE">
      <formula>NOT(ISERROR(SEARCH("VERDE",P390)))</formula>
    </cfRule>
    <cfRule type="containsText" dxfId="4165" priority="334" stopIfTrue="1" operator="containsText" text="AMARILLO">
      <formula>NOT(ISERROR(SEARCH("AMARILLO",P390)))</formula>
    </cfRule>
    <cfRule type="containsText" dxfId="4164" priority="335" operator="containsText" text="ROJO">
      <formula>NOT(ISERROR(SEARCH("ROJO",P390)))</formula>
    </cfRule>
  </conditionalFormatting>
  <conditionalFormatting sqref="P395:P398">
    <cfRule type="containsText" dxfId="4163" priority="328" operator="containsText" text="VENCIDO">
      <formula>NOT(ISERROR(SEARCH("VENCIDO",P395)))</formula>
    </cfRule>
    <cfRule type="containsText" dxfId="4162" priority="329" operator="containsText" text="VERDE">
      <formula>NOT(ISERROR(SEARCH("VERDE",P395)))</formula>
    </cfRule>
    <cfRule type="containsText" dxfId="4161" priority="330" stopIfTrue="1" operator="containsText" text="AMARILLO">
      <formula>NOT(ISERROR(SEARCH("AMARILLO",P395)))</formula>
    </cfRule>
    <cfRule type="containsText" dxfId="4160" priority="331" operator="containsText" text="ROJO">
      <formula>NOT(ISERROR(SEARCH("ROJO",P395)))</formula>
    </cfRule>
  </conditionalFormatting>
  <conditionalFormatting sqref="P400:P403">
    <cfRule type="containsText" dxfId="4159" priority="324" operator="containsText" text="VENCIDO">
      <formula>NOT(ISERROR(SEARCH("VENCIDO",P400)))</formula>
    </cfRule>
    <cfRule type="containsText" dxfId="4158" priority="325" operator="containsText" text="VERDE">
      <formula>NOT(ISERROR(SEARCH("VERDE",P400)))</formula>
    </cfRule>
    <cfRule type="containsText" dxfId="4157" priority="326" stopIfTrue="1" operator="containsText" text="AMARILLO">
      <formula>NOT(ISERROR(SEARCH("AMARILLO",P400)))</formula>
    </cfRule>
    <cfRule type="containsText" dxfId="4156" priority="327" operator="containsText" text="ROJO">
      <formula>NOT(ISERROR(SEARCH("ROJO",P400)))</formula>
    </cfRule>
  </conditionalFormatting>
  <conditionalFormatting sqref="P405:P408">
    <cfRule type="containsText" dxfId="4155" priority="320" operator="containsText" text="VENCIDO">
      <formula>NOT(ISERROR(SEARCH("VENCIDO",P405)))</formula>
    </cfRule>
    <cfRule type="containsText" dxfId="4154" priority="321" operator="containsText" text="VERDE">
      <formula>NOT(ISERROR(SEARCH("VERDE",P405)))</formula>
    </cfRule>
    <cfRule type="containsText" dxfId="4153" priority="322" stopIfTrue="1" operator="containsText" text="AMARILLO">
      <formula>NOT(ISERROR(SEARCH("AMARILLO",P405)))</formula>
    </cfRule>
    <cfRule type="containsText" dxfId="4152" priority="323" operator="containsText" text="ROJO">
      <formula>NOT(ISERROR(SEARCH("ROJO",P405)))</formula>
    </cfRule>
  </conditionalFormatting>
  <conditionalFormatting sqref="K640:K644 K646:K650 K652:K656 K658:K662 K664:K668 K670:K674 K676:K680 K682:K686 K688:K692 K694:K698 K700:K704">
    <cfRule type="cellIs" dxfId="4151" priority="213"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4150" priority="266"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4149" priority="261" operator="containsText" text="VENCIDO">
      <formula>NOT(ISERROR(SEARCH("VENCIDO",P19)))</formula>
    </cfRule>
    <cfRule type="containsText" dxfId="4148" priority="262" operator="containsText" text="VERDE">
      <formula>NOT(ISERROR(SEARCH("VERDE",P19)))</formula>
    </cfRule>
    <cfRule type="containsText" dxfId="4147" priority="263" stopIfTrue="1" operator="containsText" text="AMARILLO">
      <formula>NOT(ISERROR(SEARCH("AMARILLO",P19)))</formula>
    </cfRule>
    <cfRule type="containsText" dxfId="4146" priority="264" operator="containsText" text="ROJO">
      <formula>NOT(ISERROR(SEARCH("ROJO",P19)))</formula>
    </cfRule>
  </conditionalFormatting>
  <conditionalFormatting sqref="K230:K234 K236:K240 K242:K246 K248:K252 K254:K258 K260:K264 K266:K270 K272:K276 K278:K282 K284:K288 K290:K294 K296:K300">
    <cfRule type="cellIs" dxfId="4145" priority="260" stopIfTrue="1" operator="lessThan">
      <formula>0</formula>
    </cfRule>
  </conditionalFormatting>
  <conditionalFormatting sqref="P230:P234 P236:P240 P242:P246 P248:P252 P254:P258 P260:P264 P266:P270 P272:P276 P278:P282 P284:P288 P290:P294 P296:P300">
    <cfRule type="containsText" dxfId="4144" priority="255" operator="containsText" text="VENCIDO">
      <formula>NOT(ISERROR(SEARCH("VENCIDO",P230)))</formula>
    </cfRule>
    <cfRule type="containsText" dxfId="4143" priority="256" operator="containsText" text="VERDE">
      <formula>NOT(ISERROR(SEARCH("VERDE",P230)))</formula>
    </cfRule>
    <cfRule type="containsText" dxfId="4142" priority="257" stopIfTrue="1" operator="containsText" text="AMARILLO">
      <formula>NOT(ISERROR(SEARCH("AMARILLO",P230)))</formula>
    </cfRule>
    <cfRule type="containsText" dxfId="4141" priority="258" operator="containsText" text="ROJO">
      <formula>NOT(ISERROR(SEARCH("ROJO",P230)))</formula>
    </cfRule>
  </conditionalFormatting>
  <conditionalFormatting sqref="K316 K323 K330 K337 K344 K351 K358 K365 K372">
    <cfRule type="containsText" dxfId="4140" priority="254" operator="containsText" text="Falso">
      <formula>NOT(ISERROR(SEARCH("Falso",K316)))</formula>
    </cfRule>
  </conditionalFormatting>
  <conditionalFormatting sqref="P310:P315 P317:P322 P324:P329 P331:P336 P338:P343 P345:P350 P352:P357 P359:P364 P366:P371">
    <cfRule type="containsText" dxfId="4139" priority="249" operator="containsText" text="VENCIDO">
      <formula>NOT(ISERROR(SEARCH("VENCIDO",P310)))</formula>
    </cfRule>
    <cfRule type="containsText" dxfId="4138" priority="250" operator="containsText" text="VERDE">
      <formula>NOT(ISERROR(SEARCH("VERDE",P310)))</formula>
    </cfRule>
    <cfRule type="containsText" dxfId="4137" priority="251" stopIfTrue="1" operator="containsText" text="AMARILLO">
      <formula>NOT(ISERROR(SEARCH("AMARILLO",P310)))</formula>
    </cfRule>
    <cfRule type="containsText" dxfId="4136" priority="252" operator="containsText" text="ROJO">
      <formula>NOT(ISERROR(SEARCH("ROJO",P310)))</formula>
    </cfRule>
  </conditionalFormatting>
  <conditionalFormatting sqref="K310:K315">
    <cfRule type="cellIs" dxfId="4135" priority="248" stopIfTrue="1" operator="lessThan">
      <formula>0</formula>
    </cfRule>
  </conditionalFormatting>
  <conditionalFormatting sqref="K317:K322">
    <cfRule type="cellIs" dxfId="4134" priority="247" stopIfTrue="1" operator="lessThan">
      <formula>0</formula>
    </cfRule>
  </conditionalFormatting>
  <conditionalFormatting sqref="K324:K329">
    <cfRule type="cellIs" dxfId="4133" priority="246" stopIfTrue="1" operator="lessThan">
      <formula>0</formula>
    </cfRule>
  </conditionalFormatting>
  <conditionalFormatting sqref="K331:K336">
    <cfRule type="cellIs" dxfId="4132" priority="245" stopIfTrue="1" operator="lessThan">
      <formula>0</formula>
    </cfRule>
  </conditionalFormatting>
  <conditionalFormatting sqref="K338:K343">
    <cfRule type="cellIs" dxfId="4131" priority="244" stopIfTrue="1" operator="lessThan">
      <formula>0</formula>
    </cfRule>
  </conditionalFormatting>
  <conditionalFormatting sqref="K345:K350">
    <cfRule type="cellIs" dxfId="4130" priority="243" stopIfTrue="1" operator="lessThan">
      <formula>0</formula>
    </cfRule>
  </conditionalFormatting>
  <conditionalFormatting sqref="K352:K357">
    <cfRule type="cellIs" dxfId="4129" priority="242" stopIfTrue="1" operator="lessThan">
      <formula>0</formula>
    </cfRule>
  </conditionalFormatting>
  <conditionalFormatting sqref="K359:K364">
    <cfRule type="cellIs" dxfId="4128" priority="241" stopIfTrue="1" operator="lessThan">
      <formula>0</formula>
    </cfRule>
  </conditionalFormatting>
  <conditionalFormatting sqref="K366:K371">
    <cfRule type="cellIs" dxfId="4127" priority="240"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4126" priority="236" operator="containsText" text="VENCIDO">
      <formula>NOT(ISERROR(SEARCH("VENCIDO",P423)))</formula>
    </cfRule>
    <cfRule type="containsText" dxfId="4125" priority="237" operator="containsText" text="VERDE">
      <formula>NOT(ISERROR(SEARCH("VERDE",P423)))</formula>
    </cfRule>
    <cfRule type="containsText" dxfId="4124" priority="238" stopIfTrue="1" operator="containsText" text="AMARILLO">
      <formula>NOT(ISERROR(SEARCH("AMARILLO",P423)))</formula>
    </cfRule>
    <cfRule type="containsText" dxfId="4123" priority="239"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4122" priority="234" stopIfTrue="1" operator="lessThan">
      <formula>0</formula>
    </cfRule>
  </conditionalFormatting>
  <conditionalFormatting sqref="P567:P571">
    <cfRule type="containsText" dxfId="4121" priority="230" operator="containsText" text="VENCIDO">
      <formula>NOT(ISERROR(SEARCH("VENCIDO",P567)))</formula>
    </cfRule>
    <cfRule type="containsText" dxfId="4120" priority="231" operator="containsText" text="VERDE">
      <formula>NOT(ISERROR(SEARCH("VERDE",P567)))</formula>
    </cfRule>
    <cfRule type="containsText" dxfId="4119" priority="232" stopIfTrue="1" operator="containsText" text="AMARILLO">
      <formula>NOT(ISERROR(SEARCH("AMARILLO",P567)))</formula>
    </cfRule>
    <cfRule type="containsText" dxfId="4118" priority="233" operator="containsText" text="ROJO">
      <formula>NOT(ISERROR(SEARCH("ROJO",P567)))</formula>
    </cfRule>
  </conditionalFormatting>
  <conditionalFormatting sqref="K567:K571">
    <cfRule type="cellIs" dxfId="4117" priority="229" stopIfTrue="1" operator="lessThan">
      <formula>0</formula>
    </cfRule>
  </conditionalFormatting>
  <conditionalFormatting sqref="D572">
    <cfRule type="cellIs" dxfId="4116" priority="227" stopIfTrue="1" operator="lessThan">
      <formula>0</formula>
    </cfRule>
  </conditionalFormatting>
  <conditionalFormatting sqref="P573:P577 P579:P583 P585:P589 P591:P595 P597:P601 P603:P607 P609:P613 P615:P619 P621:P625 P627:P631">
    <cfRule type="containsText" dxfId="4115" priority="221" operator="containsText" text="VENCIDO">
      <formula>NOT(ISERROR(SEARCH("VENCIDO",P573)))</formula>
    </cfRule>
    <cfRule type="containsText" dxfId="4114" priority="222" operator="containsText" text="VERDE">
      <formula>NOT(ISERROR(SEARCH("VERDE",P573)))</formula>
    </cfRule>
    <cfRule type="containsText" dxfId="4113" priority="223" stopIfTrue="1" operator="containsText" text="AMARILLO">
      <formula>NOT(ISERROR(SEARCH("AMARILLO",P573)))</formula>
    </cfRule>
    <cfRule type="containsText" dxfId="4112" priority="224" operator="containsText" text="ROJO">
      <formula>NOT(ISERROR(SEARCH("ROJO",P573)))</formula>
    </cfRule>
  </conditionalFormatting>
  <conditionalFormatting sqref="K573:K577 K579:K583 K585:K589 K591:K595 K597:K601 K603:K607 K609:K613 K615:K619 K621:K625 K627:K631">
    <cfRule type="cellIs" dxfId="4111" priority="219" stopIfTrue="1" operator="lessThan">
      <formula>0</formula>
    </cfRule>
  </conditionalFormatting>
  <conditionalFormatting sqref="P634:P638">
    <cfRule type="containsText" dxfId="4110" priority="215" operator="containsText" text="VENCIDO">
      <formula>NOT(ISERROR(SEARCH("VENCIDO",P634)))</formula>
    </cfRule>
    <cfRule type="containsText" dxfId="4109" priority="216" operator="containsText" text="VERDE">
      <formula>NOT(ISERROR(SEARCH("VERDE",P634)))</formula>
    </cfRule>
    <cfRule type="containsText" dxfId="4108" priority="217" stopIfTrue="1" operator="containsText" text="AMARILLO">
      <formula>NOT(ISERROR(SEARCH("AMARILLO",P634)))</formula>
    </cfRule>
    <cfRule type="containsText" dxfId="4107" priority="218" operator="containsText" text="ROJO">
      <formula>NOT(ISERROR(SEARCH("ROJO",P634)))</formula>
    </cfRule>
  </conditionalFormatting>
  <conditionalFormatting sqref="P640:P644 P646:P650 P652:P656 P658:P662 P664:P668 P670:P674 P676:P680 P682:P686 P688:P692 P694:P698 P700:P704">
    <cfRule type="containsText" dxfId="4106" priority="209" operator="containsText" text="VENCIDO">
      <formula>NOT(ISERROR(SEARCH("VENCIDO",P640)))</formula>
    </cfRule>
    <cfRule type="containsText" dxfId="4105" priority="210" operator="containsText" text="VERDE">
      <formula>NOT(ISERROR(SEARCH("VERDE",P640)))</formula>
    </cfRule>
    <cfRule type="containsText" dxfId="4104" priority="211" stopIfTrue="1" operator="containsText" text="AMARILLO">
      <formula>NOT(ISERROR(SEARCH("AMARILLO",P640)))</formula>
    </cfRule>
    <cfRule type="containsText" dxfId="4103" priority="212" operator="containsText" text="ROJO">
      <formula>NOT(ISERROR(SEARCH("ROJO",P640)))</formula>
    </cfRule>
  </conditionalFormatting>
  <conditionalFormatting sqref="P714:P719">
    <cfRule type="containsText" dxfId="4102" priority="205" operator="containsText" text="VENCIDO">
      <formula>NOT(ISERROR(SEARCH("VENCIDO",P714)))</formula>
    </cfRule>
    <cfRule type="containsText" dxfId="4101" priority="206" operator="containsText" text="VERDE">
      <formula>NOT(ISERROR(SEARCH("VERDE",P714)))</formula>
    </cfRule>
    <cfRule type="containsText" dxfId="4100" priority="207" stopIfTrue="1" operator="containsText" text="AMARILLO">
      <formula>NOT(ISERROR(SEARCH("AMARILLO",P714)))</formula>
    </cfRule>
    <cfRule type="containsText" dxfId="4099" priority="208" operator="containsText" text="ROJO">
      <formula>NOT(ISERROR(SEARCH("ROJO",P714)))</formula>
    </cfRule>
  </conditionalFormatting>
  <conditionalFormatting sqref="P721:P726">
    <cfRule type="containsText" dxfId="4098" priority="201" operator="containsText" text="VENCIDO">
      <formula>NOT(ISERROR(SEARCH("VENCIDO",P721)))</formula>
    </cfRule>
    <cfRule type="containsText" dxfId="4097" priority="202" operator="containsText" text="VERDE">
      <formula>NOT(ISERROR(SEARCH("VERDE",P721)))</formula>
    </cfRule>
    <cfRule type="containsText" dxfId="4096" priority="203" stopIfTrue="1" operator="containsText" text="AMARILLO">
      <formula>NOT(ISERROR(SEARCH("AMARILLO",P721)))</formula>
    </cfRule>
    <cfRule type="containsText" dxfId="4095" priority="204" operator="containsText" text="ROJO">
      <formula>NOT(ISERROR(SEARCH("ROJO",P721)))</formula>
    </cfRule>
  </conditionalFormatting>
  <conditionalFormatting sqref="P728:P733">
    <cfRule type="containsText" dxfId="4094" priority="197" operator="containsText" text="VENCIDO">
      <formula>NOT(ISERROR(SEARCH("VENCIDO",P728)))</formula>
    </cfRule>
    <cfRule type="containsText" dxfId="4093" priority="198" operator="containsText" text="VERDE">
      <formula>NOT(ISERROR(SEARCH("VERDE",P728)))</formula>
    </cfRule>
    <cfRule type="containsText" dxfId="4092" priority="199" stopIfTrue="1" operator="containsText" text="AMARILLO">
      <formula>NOT(ISERROR(SEARCH("AMARILLO",P728)))</formula>
    </cfRule>
    <cfRule type="containsText" dxfId="4091" priority="200" operator="containsText" text="ROJO">
      <formula>NOT(ISERROR(SEARCH("ROJO",P728)))</formula>
    </cfRule>
  </conditionalFormatting>
  <conditionalFormatting sqref="P735:P740">
    <cfRule type="containsText" dxfId="4090" priority="193" operator="containsText" text="VENCIDO">
      <formula>NOT(ISERROR(SEARCH("VENCIDO",P735)))</formula>
    </cfRule>
    <cfRule type="containsText" dxfId="4089" priority="194" operator="containsText" text="VERDE">
      <formula>NOT(ISERROR(SEARCH("VERDE",P735)))</formula>
    </cfRule>
    <cfRule type="containsText" dxfId="4088" priority="195" stopIfTrue="1" operator="containsText" text="AMARILLO">
      <formula>NOT(ISERROR(SEARCH("AMARILLO",P735)))</formula>
    </cfRule>
    <cfRule type="containsText" dxfId="4087" priority="196" operator="containsText" text="ROJO">
      <formula>NOT(ISERROR(SEARCH("ROJO",P735)))</formula>
    </cfRule>
  </conditionalFormatting>
  <conditionalFormatting sqref="P742:P747">
    <cfRule type="containsText" dxfId="4086" priority="189" operator="containsText" text="VENCIDO">
      <formula>NOT(ISERROR(SEARCH("VENCIDO",P742)))</formula>
    </cfRule>
    <cfRule type="containsText" dxfId="4085" priority="190" operator="containsText" text="VERDE">
      <formula>NOT(ISERROR(SEARCH("VERDE",P742)))</formula>
    </cfRule>
    <cfRule type="containsText" dxfId="4084" priority="191" stopIfTrue="1" operator="containsText" text="AMARILLO">
      <formula>NOT(ISERROR(SEARCH("AMARILLO",P742)))</formula>
    </cfRule>
    <cfRule type="containsText" dxfId="4083" priority="192" operator="containsText" text="ROJO">
      <formula>NOT(ISERROR(SEARCH("ROJO",P742)))</formula>
    </cfRule>
  </conditionalFormatting>
  <conditionalFormatting sqref="P749:P754">
    <cfRule type="containsText" dxfId="4082" priority="185" operator="containsText" text="VENCIDO">
      <formula>NOT(ISERROR(SEARCH("VENCIDO",P749)))</formula>
    </cfRule>
    <cfRule type="containsText" dxfId="4081" priority="186" operator="containsText" text="VERDE">
      <formula>NOT(ISERROR(SEARCH("VERDE",P749)))</formula>
    </cfRule>
    <cfRule type="containsText" dxfId="4080" priority="187" stopIfTrue="1" operator="containsText" text="AMARILLO">
      <formula>NOT(ISERROR(SEARCH("AMARILLO",P749)))</formula>
    </cfRule>
    <cfRule type="containsText" dxfId="4079" priority="188" operator="containsText" text="ROJO">
      <formula>NOT(ISERROR(SEARCH("ROJO",P749)))</formula>
    </cfRule>
  </conditionalFormatting>
  <conditionalFormatting sqref="P756:P761">
    <cfRule type="containsText" dxfId="4078" priority="181" operator="containsText" text="VENCIDO">
      <formula>NOT(ISERROR(SEARCH("VENCIDO",P756)))</formula>
    </cfRule>
    <cfRule type="containsText" dxfId="4077" priority="182" operator="containsText" text="VERDE">
      <formula>NOT(ISERROR(SEARCH("VERDE",P756)))</formula>
    </cfRule>
    <cfRule type="containsText" dxfId="4076" priority="183" stopIfTrue="1" operator="containsText" text="AMARILLO">
      <formula>NOT(ISERROR(SEARCH("AMARILLO",P756)))</formula>
    </cfRule>
    <cfRule type="containsText" dxfId="4075" priority="184" operator="containsText" text="ROJO">
      <formula>NOT(ISERROR(SEARCH("ROJO",P756)))</formula>
    </cfRule>
  </conditionalFormatting>
  <conditionalFormatting sqref="P763:P768">
    <cfRule type="containsText" dxfId="4074" priority="177" operator="containsText" text="VENCIDO">
      <formula>NOT(ISERROR(SEARCH("VENCIDO",P763)))</formula>
    </cfRule>
    <cfRule type="containsText" dxfId="4073" priority="178" operator="containsText" text="VERDE">
      <formula>NOT(ISERROR(SEARCH("VERDE",P763)))</formula>
    </cfRule>
    <cfRule type="containsText" dxfId="4072" priority="179" stopIfTrue="1" operator="containsText" text="AMARILLO">
      <formula>NOT(ISERROR(SEARCH("AMARILLO",P763)))</formula>
    </cfRule>
    <cfRule type="containsText" dxfId="4071" priority="180" operator="containsText" text="ROJO">
      <formula>NOT(ISERROR(SEARCH("ROJO",P763)))</formula>
    </cfRule>
  </conditionalFormatting>
  <conditionalFormatting sqref="P770:P775">
    <cfRule type="containsText" dxfId="4070" priority="173" operator="containsText" text="VENCIDO">
      <formula>NOT(ISERROR(SEARCH("VENCIDO",P770)))</formula>
    </cfRule>
    <cfRule type="containsText" dxfId="4069" priority="174" operator="containsText" text="VERDE">
      <formula>NOT(ISERROR(SEARCH("VERDE",P770)))</formula>
    </cfRule>
    <cfRule type="containsText" dxfId="4068" priority="175" stopIfTrue="1" operator="containsText" text="AMARILLO">
      <formula>NOT(ISERROR(SEARCH("AMARILLO",P770)))</formula>
    </cfRule>
    <cfRule type="containsText" dxfId="4067" priority="176" operator="containsText" text="ROJO">
      <formula>NOT(ISERROR(SEARCH("ROJO",P770)))</formula>
    </cfRule>
  </conditionalFormatting>
  <conditionalFormatting sqref="P789:P792">
    <cfRule type="containsText" dxfId="4066" priority="166" operator="containsText" text="VENCIDO">
      <formula>NOT(ISERROR(SEARCH("VENCIDO",P789)))</formula>
    </cfRule>
    <cfRule type="containsText" dxfId="4065" priority="167" operator="containsText" text="VERDE">
      <formula>NOT(ISERROR(SEARCH("VERDE",P789)))</formula>
    </cfRule>
    <cfRule type="containsText" dxfId="4064" priority="168" stopIfTrue="1" operator="containsText" text="AMARILLO">
      <formula>NOT(ISERROR(SEARCH("AMARILLO",P789)))</formula>
    </cfRule>
    <cfRule type="containsText" dxfId="4063" priority="169" operator="containsText" text="ROJO">
      <formula>NOT(ISERROR(SEARCH("ROJO",P789)))</formula>
    </cfRule>
  </conditionalFormatting>
  <conditionalFormatting sqref="P794:P797">
    <cfRule type="containsText" dxfId="4062" priority="159" operator="containsText" text="VENCIDO">
      <formula>NOT(ISERROR(SEARCH("VENCIDO",P794)))</formula>
    </cfRule>
    <cfRule type="containsText" dxfId="4061" priority="160" operator="containsText" text="VERDE">
      <formula>NOT(ISERROR(SEARCH("VERDE",P794)))</formula>
    </cfRule>
    <cfRule type="containsText" dxfId="4060" priority="161" stopIfTrue="1" operator="containsText" text="AMARILLO">
      <formula>NOT(ISERROR(SEARCH("AMARILLO",P794)))</formula>
    </cfRule>
    <cfRule type="containsText" dxfId="4059" priority="162" operator="containsText" text="ROJO">
      <formula>NOT(ISERROR(SEARCH("ROJO",P794)))</formula>
    </cfRule>
  </conditionalFormatting>
  <conditionalFormatting sqref="P799:P802 P804:P807 P809:P812">
    <cfRule type="containsText" dxfId="4058" priority="128" operator="containsText" text="VENCIDO">
      <formula>NOT(ISERROR(SEARCH("VENCIDO",P799)))</formula>
    </cfRule>
    <cfRule type="containsText" dxfId="4057" priority="129" operator="containsText" text="VERDE">
      <formula>NOT(ISERROR(SEARCH("VERDE",P799)))</formula>
    </cfRule>
    <cfRule type="containsText" dxfId="4056" priority="130" stopIfTrue="1" operator="containsText" text="AMARILLO">
      <formula>NOT(ISERROR(SEARCH("AMARILLO",P799)))</formula>
    </cfRule>
    <cfRule type="containsText" dxfId="4055" priority="131" operator="containsText" text="ROJO">
      <formula>NOT(ISERROR(SEARCH("ROJO",P799)))</formula>
    </cfRule>
  </conditionalFormatting>
  <conditionalFormatting sqref="K789:K792">
    <cfRule type="cellIs" dxfId="4054" priority="127" stopIfTrue="1" operator="lessThan">
      <formula>0</formula>
    </cfRule>
  </conditionalFormatting>
  <conditionalFormatting sqref="K794:K797">
    <cfRule type="cellIs" dxfId="4053" priority="126" stopIfTrue="1" operator="lessThan">
      <formula>0</formula>
    </cfRule>
  </conditionalFormatting>
  <conditionalFormatting sqref="K799:K802">
    <cfRule type="cellIs" dxfId="4052" priority="125" stopIfTrue="1" operator="lessThan">
      <formula>0</formula>
    </cfRule>
  </conditionalFormatting>
  <conditionalFormatting sqref="K804:K807">
    <cfRule type="cellIs" dxfId="4051" priority="124" stopIfTrue="1" operator="lessThan">
      <formula>0</formula>
    </cfRule>
  </conditionalFormatting>
  <conditionalFormatting sqref="K809:K812">
    <cfRule type="cellIs" dxfId="4050" priority="123" stopIfTrue="1" operator="lessThan">
      <formula>0</formula>
    </cfRule>
  </conditionalFormatting>
  <conditionalFormatting sqref="AT789">
    <cfRule type="cellIs" dxfId="4049" priority="122" operator="greaterThan">
      <formula>1</formula>
    </cfRule>
  </conditionalFormatting>
  <conditionalFormatting sqref="AT794 AT799 AT804 AT809">
    <cfRule type="cellIs" dxfId="4048" priority="121" operator="greaterThan">
      <formula>1</formula>
    </cfRule>
  </conditionalFormatting>
  <conditionalFormatting sqref="D895:D897">
    <cfRule type="cellIs" dxfId="4047" priority="120" stopIfTrue="1" operator="lessThan">
      <formula>0</formula>
    </cfRule>
  </conditionalFormatting>
  <conditionalFormatting sqref="E895:G897">
    <cfRule type="cellIs" dxfId="4046" priority="119" stopIfTrue="1" operator="lessThan">
      <formula>0</formula>
    </cfRule>
  </conditionalFormatting>
  <conditionalFormatting sqref="K895:K897 M895:N897">
    <cfRule type="cellIs" dxfId="4045" priority="118" stopIfTrue="1" operator="lessThan">
      <formula>0</formula>
    </cfRule>
  </conditionalFormatting>
  <conditionalFormatting sqref="K301">
    <cfRule type="containsText" dxfId="4044" priority="116" operator="containsText" text="Falso">
      <formula>NOT(ISERROR(SEARCH("Falso",K301)))</formula>
    </cfRule>
  </conditionalFormatting>
  <conditionalFormatting sqref="K295">
    <cfRule type="containsText" dxfId="4043" priority="115" operator="containsText" text="Falso">
      <formula>NOT(ISERROR(SEARCH("Falso",K295)))</formula>
    </cfRule>
  </conditionalFormatting>
  <conditionalFormatting sqref="K289">
    <cfRule type="containsText" dxfId="4042" priority="114" operator="containsText" text="Falso">
      <formula>NOT(ISERROR(SEARCH("Falso",K289)))</formula>
    </cfRule>
  </conditionalFormatting>
  <conditionalFormatting sqref="K283">
    <cfRule type="containsText" dxfId="4041" priority="113" operator="containsText" text="Falso">
      <formula>NOT(ISERROR(SEARCH("Falso",K283)))</formula>
    </cfRule>
  </conditionalFormatting>
  <conditionalFormatting sqref="K277">
    <cfRule type="containsText" dxfId="4040" priority="112" operator="containsText" text="Falso">
      <formula>NOT(ISERROR(SEARCH("Falso",K277)))</formula>
    </cfRule>
  </conditionalFormatting>
  <conditionalFormatting sqref="K271">
    <cfRule type="containsText" dxfId="4039" priority="111" operator="containsText" text="Falso">
      <formula>NOT(ISERROR(SEARCH("Falso",K271)))</formula>
    </cfRule>
  </conditionalFormatting>
  <conditionalFormatting sqref="K265">
    <cfRule type="containsText" dxfId="4038" priority="110" operator="containsText" text="Falso">
      <formula>NOT(ISERROR(SEARCH("Falso",K265)))</formula>
    </cfRule>
  </conditionalFormatting>
  <conditionalFormatting sqref="K259">
    <cfRule type="containsText" dxfId="4037" priority="109" operator="containsText" text="Falso">
      <formula>NOT(ISERROR(SEARCH("Falso",K259)))</formula>
    </cfRule>
  </conditionalFormatting>
  <conditionalFormatting sqref="K253">
    <cfRule type="containsText" dxfId="4036" priority="108" operator="containsText" text="Falso">
      <formula>NOT(ISERROR(SEARCH("Falso",K253)))</formula>
    </cfRule>
  </conditionalFormatting>
  <conditionalFormatting sqref="K247">
    <cfRule type="containsText" dxfId="4035" priority="107" operator="containsText" text="Falso">
      <formula>NOT(ISERROR(SEARCH("Falso",K247)))</formula>
    </cfRule>
  </conditionalFormatting>
  <conditionalFormatting sqref="K235">
    <cfRule type="containsText" dxfId="4034" priority="106" operator="containsText" text="Falso">
      <formula>NOT(ISERROR(SEARCH("Falso",K235)))</formula>
    </cfRule>
  </conditionalFormatting>
  <conditionalFormatting sqref="K241">
    <cfRule type="containsText" dxfId="4033" priority="105" operator="containsText" text="Falso">
      <formula>NOT(ISERROR(SEARCH("Falso",K241)))</formula>
    </cfRule>
  </conditionalFormatting>
  <conditionalFormatting sqref="K228">
    <cfRule type="containsText" dxfId="4032" priority="104" operator="containsText" text="Falso">
      <formula>NOT(ISERROR(SEARCH("Falso",K228)))</formula>
    </cfRule>
  </conditionalFormatting>
  <conditionalFormatting sqref="K222">
    <cfRule type="containsText" dxfId="4031" priority="103" operator="containsText" text="Falso">
      <formula>NOT(ISERROR(SEARCH("Falso",K222)))</formula>
    </cfRule>
  </conditionalFormatting>
  <conditionalFormatting sqref="K216">
    <cfRule type="containsText" dxfId="4030" priority="102" operator="containsText" text="Falso">
      <formula>NOT(ISERROR(SEARCH("Falso",K216)))</formula>
    </cfRule>
  </conditionalFormatting>
  <conditionalFormatting sqref="K210">
    <cfRule type="containsText" dxfId="4029" priority="101" operator="containsText" text="Falso">
      <formula>NOT(ISERROR(SEARCH("Falso",K210)))</formula>
    </cfRule>
  </conditionalFormatting>
  <conditionalFormatting sqref="K204">
    <cfRule type="containsText" dxfId="4028" priority="100" operator="containsText" text="Falso">
      <formula>NOT(ISERROR(SEARCH("Falso",K204)))</formula>
    </cfRule>
  </conditionalFormatting>
  <conditionalFormatting sqref="K198">
    <cfRule type="containsText" dxfId="4027" priority="99" operator="containsText" text="Falso">
      <formula>NOT(ISERROR(SEARCH("Falso",K198)))</formula>
    </cfRule>
  </conditionalFormatting>
  <conditionalFormatting sqref="K192">
    <cfRule type="containsText" dxfId="4026" priority="98" operator="containsText" text="Falso">
      <formula>NOT(ISERROR(SEARCH("Falso",K192)))</formula>
    </cfRule>
  </conditionalFormatting>
  <conditionalFormatting sqref="K186">
    <cfRule type="containsText" dxfId="4025" priority="97" operator="containsText" text="Falso">
      <formula>NOT(ISERROR(SEARCH("Falso",K186)))</formula>
    </cfRule>
  </conditionalFormatting>
  <conditionalFormatting sqref="K180">
    <cfRule type="containsText" dxfId="4024" priority="96" operator="containsText" text="Falso">
      <formula>NOT(ISERROR(SEARCH("Falso",K180)))</formula>
    </cfRule>
  </conditionalFormatting>
  <conditionalFormatting sqref="K174">
    <cfRule type="containsText" dxfId="4023" priority="95" operator="containsText" text="Falso">
      <formula>NOT(ISERROR(SEARCH("Falso",K174)))</formula>
    </cfRule>
  </conditionalFormatting>
  <conditionalFormatting sqref="K168">
    <cfRule type="containsText" dxfId="4022" priority="94" operator="containsText" text="Falso">
      <formula>NOT(ISERROR(SEARCH("Falso",K168)))</formula>
    </cfRule>
  </conditionalFormatting>
  <conditionalFormatting sqref="K162">
    <cfRule type="containsText" dxfId="4021" priority="93" operator="containsText" text="Falso">
      <formula>NOT(ISERROR(SEARCH("Falso",K162)))</formula>
    </cfRule>
  </conditionalFormatting>
  <conditionalFormatting sqref="K156">
    <cfRule type="containsText" dxfId="4020" priority="92" operator="containsText" text="Falso">
      <formula>NOT(ISERROR(SEARCH("Falso",K156)))</formula>
    </cfRule>
  </conditionalFormatting>
  <conditionalFormatting sqref="K150">
    <cfRule type="containsText" dxfId="4019" priority="91" operator="containsText" text="Falso">
      <formula>NOT(ISERROR(SEARCH("Falso",K150)))</formula>
    </cfRule>
  </conditionalFormatting>
  <conditionalFormatting sqref="K144">
    <cfRule type="containsText" dxfId="4018" priority="90" operator="containsText" text="Falso">
      <formula>NOT(ISERROR(SEARCH("Falso",K144)))</formula>
    </cfRule>
  </conditionalFormatting>
  <conditionalFormatting sqref="K138">
    <cfRule type="containsText" dxfId="4017" priority="89" operator="containsText" text="Falso">
      <formula>NOT(ISERROR(SEARCH("Falso",K138)))</formula>
    </cfRule>
  </conditionalFormatting>
  <conditionalFormatting sqref="K132">
    <cfRule type="containsText" dxfId="4016" priority="88" operator="containsText" text="Falso">
      <formula>NOT(ISERROR(SEARCH("Falso",K132)))</formula>
    </cfRule>
  </conditionalFormatting>
  <conditionalFormatting sqref="K126">
    <cfRule type="containsText" dxfId="4015" priority="87" operator="containsText" text="Falso">
      <formula>NOT(ISERROR(SEARCH("Falso",K126)))</formula>
    </cfRule>
  </conditionalFormatting>
  <conditionalFormatting sqref="K120">
    <cfRule type="containsText" dxfId="4014" priority="86" operator="containsText" text="Falso">
      <formula>NOT(ISERROR(SEARCH("Falso",K120)))</formula>
    </cfRule>
  </conditionalFormatting>
  <conditionalFormatting sqref="K114">
    <cfRule type="containsText" dxfId="4013" priority="85" operator="containsText" text="Falso">
      <formula>NOT(ISERROR(SEARCH("Falso",K114)))</formula>
    </cfRule>
  </conditionalFormatting>
  <conditionalFormatting sqref="K108">
    <cfRule type="containsText" dxfId="4012" priority="84" operator="containsText" text="Falso">
      <formula>NOT(ISERROR(SEARCH("Falso",K108)))</formula>
    </cfRule>
  </conditionalFormatting>
  <conditionalFormatting sqref="K102">
    <cfRule type="containsText" dxfId="4011" priority="83" operator="containsText" text="Falso">
      <formula>NOT(ISERROR(SEARCH("Falso",K102)))</formula>
    </cfRule>
  </conditionalFormatting>
  <conditionalFormatting sqref="K96">
    <cfRule type="containsText" dxfId="4010" priority="82" operator="containsText" text="Falso">
      <formula>NOT(ISERROR(SEARCH("Falso",K96)))</formula>
    </cfRule>
  </conditionalFormatting>
  <conditionalFormatting sqref="K90">
    <cfRule type="containsText" dxfId="4009" priority="81" operator="containsText" text="Falso">
      <formula>NOT(ISERROR(SEARCH("Falso",K90)))</formula>
    </cfRule>
  </conditionalFormatting>
  <conditionalFormatting sqref="K84">
    <cfRule type="containsText" dxfId="4008" priority="80" operator="containsText" text="Falso">
      <formula>NOT(ISERROR(SEARCH("Falso",K84)))</formula>
    </cfRule>
  </conditionalFormatting>
  <conditionalFormatting sqref="K78">
    <cfRule type="containsText" dxfId="4007" priority="79" operator="containsText" text="Falso">
      <formula>NOT(ISERROR(SEARCH("Falso",K78)))</formula>
    </cfRule>
  </conditionalFormatting>
  <conditionalFormatting sqref="K72">
    <cfRule type="containsText" dxfId="4006" priority="78" operator="containsText" text="Falso">
      <formula>NOT(ISERROR(SEARCH("Falso",K72)))</formula>
    </cfRule>
  </conditionalFormatting>
  <conditionalFormatting sqref="K66">
    <cfRule type="containsText" dxfId="4005" priority="77" operator="containsText" text="Falso">
      <formula>NOT(ISERROR(SEARCH("Falso",K66)))</formula>
    </cfRule>
  </conditionalFormatting>
  <conditionalFormatting sqref="K60">
    <cfRule type="containsText" dxfId="4004" priority="76" operator="containsText" text="Falso">
      <formula>NOT(ISERROR(SEARCH("Falso",K60)))</formula>
    </cfRule>
  </conditionalFormatting>
  <conditionalFormatting sqref="K54">
    <cfRule type="containsText" dxfId="4003" priority="75" operator="containsText" text="Falso">
      <formula>NOT(ISERROR(SEARCH("Falso",K54)))</formula>
    </cfRule>
  </conditionalFormatting>
  <conditionalFormatting sqref="K48">
    <cfRule type="containsText" dxfId="4002" priority="74" operator="containsText" text="Falso">
      <formula>NOT(ISERROR(SEARCH("Falso",K48)))</formula>
    </cfRule>
  </conditionalFormatting>
  <conditionalFormatting sqref="K42">
    <cfRule type="containsText" dxfId="4001" priority="73" operator="containsText" text="Falso">
      <formula>NOT(ISERROR(SEARCH("Falso",K42)))</formula>
    </cfRule>
  </conditionalFormatting>
  <conditionalFormatting sqref="K36">
    <cfRule type="containsText" dxfId="4000" priority="72" operator="containsText" text="Falso">
      <formula>NOT(ISERROR(SEARCH("Falso",K36)))</formula>
    </cfRule>
  </conditionalFormatting>
  <conditionalFormatting sqref="K30">
    <cfRule type="containsText" dxfId="3999" priority="71" operator="containsText" text="Falso">
      <formula>NOT(ISERROR(SEARCH("Falso",K30)))</formula>
    </cfRule>
  </conditionalFormatting>
  <conditionalFormatting sqref="K24">
    <cfRule type="containsText" dxfId="3998" priority="70" operator="containsText" text="Falso">
      <formula>NOT(ISERROR(SEARCH("Falso",K24)))</formula>
    </cfRule>
  </conditionalFormatting>
  <conditionalFormatting sqref="K18">
    <cfRule type="containsText" dxfId="3997" priority="69" operator="containsText" text="Falso">
      <formula>NOT(ISERROR(SEARCH("Falso",K18)))</formula>
    </cfRule>
  </conditionalFormatting>
  <conditionalFormatting sqref="K422">
    <cfRule type="containsText" dxfId="3996" priority="68" operator="containsText" text="Falso">
      <formula>NOT(ISERROR(SEARCH("Falso",K422)))</formula>
    </cfRule>
  </conditionalFormatting>
  <conditionalFormatting sqref="K428">
    <cfRule type="containsText" dxfId="3995" priority="67" operator="containsText" text="Falso">
      <formula>NOT(ISERROR(SEARCH("Falso",K428)))</formula>
    </cfRule>
  </conditionalFormatting>
  <conditionalFormatting sqref="K434">
    <cfRule type="containsText" dxfId="3994" priority="66" operator="containsText" text="Falso">
      <formula>NOT(ISERROR(SEARCH("Falso",K434)))</formula>
    </cfRule>
  </conditionalFormatting>
  <conditionalFormatting sqref="K440">
    <cfRule type="containsText" dxfId="3993" priority="65" operator="containsText" text="Falso">
      <formula>NOT(ISERROR(SEARCH("Falso",K440)))</formula>
    </cfRule>
  </conditionalFormatting>
  <conditionalFormatting sqref="K446">
    <cfRule type="containsText" dxfId="3992" priority="64" operator="containsText" text="Falso">
      <formula>NOT(ISERROR(SEARCH("Falso",K446)))</formula>
    </cfRule>
  </conditionalFormatting>
  <conditionalFormatting sqref="K452">
    <cfRule type="containsText" dxfId="3991" priority="63" operator="containsText" text="Falso">
      <formula>NOT(ISERROR(SEARCH("Falso",K452)))</formula>
    </cfRule>
  </conditionalFormatting>
  <conditionalFormatting sqref="K458">
    <cfRule type="containsText" dxfId="3990" priority="62" operator="containsText" text="Falso">
      <formula>NOT(ISERROR(SEARCH("Falso",K458)))</formula>
    </cfRule>
  </conditionalFormatting>
  <conditionalFormatting sqref="K464">
    <cfRule type="containsText" dxfId="3989" priority="61" operator="containsText" text="Falso">
      <formula>NOT(ISERROR(SEARCH("Falso",K464)))</formula>
    </cfRule>
  </conditionalFormatting>
  <conditionalFormatting sqref="K470">
    <cfRule type="containsText" dxfId="3988" priority="60" operator="containsText" text="Falso">
      <formula>NOT(ISERROR(SEARCH("Falso",K470)))</formula>
    </cfRule>
  </conditionalFormatting>
  <conditionalFormatting sqref="K476">
    <cfRule type="containsText" dxfId="3987" priority="59" operator="containsText" text="Falso">
      <formula>NOT(ISERROR(SEARCH("Falso",K476)))</formula>
    </cfRule>
  </conditionalFormatting>
  <conditionalFormatting sqref="K482">
    <cfRule type="containsText" dxfId="3986" priority="58" operator="containsText" text="Falso">
      <formula>NOT(ISERROR(SEARCH("Falso",K482)))</formula>
    </cfRule>
  </conditionalFormatting>
  <conditionalFormatting sqref="K488">
    <cfRule type="containsText" dxfId="3985" priority="57" operator="containsText" text="Falso">
      <formula>NOT(ISERROR(SEARCH("Falso",K488)))</formula>
    </cfRule>
  </conditionalFormatting>
  <conditionalFormatting sqref="K494">
    <cfRule type="containsText" dxfId="3984" priority="56" operator="containsText" text="Falso">
      <formula>NOT(ISERROR(SEARCH("Falso",K494)))</formula>
    </cfRule>
  </conditionalFormatting>
  <conditionalFormatting sqref="K500">
    <cfRule type="containsText" dxfId="3983" priority="55" operator="containsText" text="Falso">
      <formula>NOT(ISERROR(SEARCH("Falso",K500)))</formula>
    </cfRule>
  </conditionalFormatting>
  <conditionalFormatting sqref="K506">
    <cfRule type="containsText" dxfId="3982" priority="54" operator="containsText" text="Falso">
      <formula>NOT(ISERROR(SEARCH("Falso",K506)))</formula>
    </cfRule>
  </conditionalFormatting>
  <conditionalFormatting sqref="K512">
    <cfRule type="containsText" dxfId="3981" priority="53" operator="containsText" text="Falso">
      <formula>NOT(ISERROR(SEARCH("Falso",K512)))</formula>
    </cfRule>
  </conditionalFormatting>
  <conditionalFormatting sqref="K518">
    <cfRule type="containsText" dxfId="3980" priority="52" operator="containsText" text="Falso">
      <formula>NOT(ISERROR(SEARCH("Falso",K518)))</formula>
    </cfRule>
  </conditionalFormatting>
  <conditionalFormatting sqref="K524">
    <cfRule type="containsText" dxfId="3979" priority="51" operator="containsText" text="Falso">
      <formula>NOT(ISERROR(SEARCH("Falso",K524)))</formula>
    </cfRule>
  </conditionalFormatting>
  <conditionalFormatting sqref="K530">
    <cfRule type="containsText" dxfId="3978" priority="50" operator="containsText" text="Falso">
      <formula>NOT(ISERROR(SEARCH("Falso",K530)))</formula>
    </cfRule>
  </conditionalFormatting>
  <conditionalFormatting sqref="K536">
    <cfRule type="containsText" dxfId="3977" priority="49" operator="containsText" text="Falso">
      <formula>NOT(ISERROR(SEARCH("Falso",K536)))</formula>
    </cfRule>
  </conditionalFormatting>
  <conditionalFormatting sqref="K542">
    <cfRule type="containsText" dxfId="3976" priority="48" operator="containsText" text="Falso">
      <formula>NOT(ISERROR(SEARCH("Falso",K542)))</formula>
    </cfRule>
  </conditionalFormatting>
  <conditionalFormatting sqref="K548">
    <cfRule type="containsText" dxfId="3975" priority="47" operator="containsText" text="Falso">
      <formula>NOT(ISERROR(SEARCH("Falso",K548)))</formula>
    </cfRule>
  </conditionalFormatting>
  <conditionalFormatting sqref="K554">
    <cfRule type="containsText" dxfId="3974" priority="46" operator="containsText" text="Falso">
      <formula>NOT(ISERROR(SEARCH("Falso",K554)))</formula>
    </cfRule>
  </conditionalFormatting>
  <conditionalFormatting sqref="K560">
    <cfRule type="containsText" dxfId="3973" priority="45" operator="containsText" text="Falso">
      <formula>NOT(ISERROR(SEARCH("Falso",K560)))</formula>
    </cfRule>
  </conditionalFormatting>
  <conditionalFormatting sqref="K566">
    <cfRule type="containsText" dxfId="3972" priority="44" operator="containsText" text="Falso">
      <formula>NOT(ISERROR(SEARCH("Falso",K566)))</formula>
    </cfRule>
  </conditionalFormatting>
  <conditionalFormatting sqref="K572">
    <cfRule type="containsText" dxfId="3971" priority="43" operator="containsText" text="Falso">
      <formula>NOT(ISERROR(SEARCH("Falso",K572)))</formula>
    </cfRule>
  </conditionalFormatting>
  <conditionalFormatting sqref="K578">
    <cfRule type="containsText" dxfId="3970" priority="42" operator="containsText" text="Falso">
      <formula>NOT(ISERROR(SEARCH("Falso",K578)))</formula>
    </cfRule>
  </conditionalFormatting>
  <conditionalFormatting sqref="K584">
    <cfRule type="containsText" dxfId="3969" priority="41" operator="containsText" text="Falso">
      <formula>NOT(ISERROR(SEARCH("Falso",K584)))</formula>
    </cfRule>
  </conditionalFormatting>
  <conditionalFormatting sqref="K590">
    <cfRule type="containsText" dxfId="3968" priority="40" operator="containsText" text="Falso">
      <formula>NOT(ISERROR(SEARCH("Falso",K590)))</formula>
    </cfRule>
  </conditionalFormatting>
  <conditionalFormatting sqref="K596">
    <cfRule type="containsText" dxfId="3967" priority="39" operator="containsText" text="Falso">
      <formula>NOT(ISERROR(SEARCH("Falso",K596)))</formula>
    </cfRule>
  </conditionalFormatting>
  <conditionalFormatting sqref="K602">
    <cfRule type="containsText" dxfId="3966" priority="38" operator="containsText" text="Falso">
      <formula>NOT(ISERROR(SEARCH("Falso",K602)))</formula>
    </cfRule>
  </conditionalFormatting>
  <conditionalFormatting sqref="K608">
    <cfRule type="containsText" dxfId="3965" priority="37" operator="containsText" text="Falso">
      <formula>NOT(ISERROR(SEARCH("Falso",K608)))</formula>
    </cfRule>
  </conditionalFormatting>
  <conditionalFormatting sqref="K614">
    <cfRule type="containsText" dxfId="3964" priority="36" operator="containsText" text="Falso">
      <formula>NOT(ISERROR(SEARCH("Falso",K614)))</formula>
    </cfRule>
  </conditionalFormatting>
  <conditionalFormatting sqref="K620">
    <cfRule type="containsText" dxfId="3963" priority="35" operator="containsText" text="Falso">
      <formula>NOT(ISERROR(SEARCH("Falso",K620)))</formula>
    </cfRule>
  </conditionalFormatting>
  <conditionalFormatting sqref="K626">
    <cfRule type="containsText" dxfId="3962" priority="34" operator="containsText" text="Falso">
      <formula>NOT(ISERROR(SEARCH("Falso",K626)))</formula>
    </cfRule>
  </conditionalFormatting>
  <conditionalFormatting sqref="K632">
    <cfRule type="containsText" dxfId="3961" priority="33" operator="containsText" text="Falso">
      <formula>NOT(ISERROR(SEARCH("Falso",K632)))</formula>
    </cfRule>
  </conditionalFormatting>
  <conditionalFormatting sqref="K639">
    <cfRule type="containsText" dxfId="3960" priority="32" operator="containsText" text="Falso">
      <formula>NOT(ISERROR(SEARCH("Falso",K639)))</formula>
    </cfRule>
  </conditionalFormatting>
  <conditionalFormatting sqref="K645">
    <cfRule type="containsText" dxfId="3959" priority="31" operator="containsText" text="Falso">
      <formula>NOT(ISERROR(SEARCH("Falso",K645)))</formula>
    </cfRule>
  </conditionalFormatting>
  <conditionalFormatting sqref="K651">
    <cfRule type="containsText" dxfId="3958" priority="30" operator="containsText" text="Falso">
      <formula>NOT(ISERROR(SEARCH("Falso",K651)))</formula>
    </cfRule>
  </conditionalFormatting>
  <conditionalFormatting sqref="K657">
    <cfRule type="containsText" dxfId="3957" priority="29" operator="containsText" text="Falso">
      <formula>NOT(ISERROR(SEARCH("Falso",K657)))</formula>
    </cfRule>
  </conditionalFormatting>
  <conditionalFormatting sqref="K663">
    <cfRule type="containsText" dxfId="3956" priority="28" operator="containsText" text="Falso">
      <formula>NOT(ISERROR(SEARCH("Falso",K663)))</formula>
    </cfRule>
  </conditionalFormatting>
  <conditionalFormatting sqref="K669">
    <cfRule type="containsText" dxfId="3955" priority="27" operator="containsText" text="Falso">
      <formula>NOT(ISERROR(SEARCH("Falso",K669)))</formula>
    </cfRule>
  </conditionalFormatting>
  <conditionalFormatting sqref="K675">
    <cfRule type="containsText" dxfId="3954" priority="26" operator="containsText" text="Falso">
      <formula>NOT(ISERROR(SEARCH("Falso",K675)))</formula>
    </cfRule>
  </conditionalFormatting>
  <conditionalFormatting sqref="K681">
    <cfRule type="containsText" dxfId="3953" priority="25" operator="containsText" text="Falso">
      <formula>NOT(ISERROR(SEARCH("Falso",K681)))</formula>
    </cfRule>
  </conditionalFormatting>
  <conditionalFormatting sqref="K687">
    <cfRule type="containsText" dxfId="3952" priority="24" operator="containsText" text="Falso">
      <formula>NOT(ISERROR(SEARCH("Falso",K687)))</formula>
    </cfRule>
  </conditionalFormatting>
  <conditionalFormatting sqref="K693">
    <cfRule type="containsText" dxfId="3951" priority="23" operator="containsText" text="Falso">
      <formula>NOT(ISERROR(SEARCH("Falso",K693)))</formula>
    </cfRule>
  </conditionalFormatting>
  <conditionalFormatting sqref="K699">
    <cfRule type="containsText" dxfId="3950" priority="22" operator="containsText" text="Falso">
      <formula>NOT(ISERROR(SEARCH("Falso",K699)))</formula>
    </cfRule>
  </conditionalFormatting>
  <conditionalFormatting sqref="K705">
    <cfRule type="containsText" dxfId="3949" priority="21" operator="containsText" text="Falso">
      <formula>NOT(ISERROR(SEARCH("Falso",K705)))</formula>
    </cfRule>
  </conditionalFormatting>
  <conditionalFormatting sqref="K713">
    <cfRule type="containsText" dxfId="3948" priority="20" operator="containsText" text="Falso">
      <formula>NOT(ISERROR(SEARCH("Falso",K713)))</formula>
    </cfRule>
  </conditionalFormatting>
  <conditionalFormatting sqref="K720">
    <cfRule type="containsText" dxfId="3947" priority="19" operator="containsText" text="Falso">
      <formula>NOT(ISERROR(SEARCH("Falso",K720)))</formula>
    </cfRule>
  </conditionalFormatting>
  <conditionalFormatting sqref="K727">
    <cfRule type="containsText" dxfId="3946" priority="18" operator="containsText" text="Falso">
      <formula>NOT(ISERROR(SEARCH("Falso",K727)))</formula>
    </cfRule>
  </conditionalFormatting>
  <conditionalFormatting sqref="K734">
    <cfRule type="containsText" dxfId="3945" priority="17" operator="containsText" text="Falso">
      <formula>NOT(ISERROR(SEARCH("Falso",K734)))</formula>
    </cfRule>
  </conditionalFormatting>
  <conditionalFormatting sqref="K741">
    <cfRule type="containsText" dxfId="3944" priority="16" operator="containsText" text="Falso">
      <formula>NOT(ISERROR(SEARCH("Falso",K741)))</formula>
    </cfRule>
  </conditionalFormatting>
  <conditionalFormatting sqref="K748">
    <cfRule type="containsText" dxfId="3943" priority="15" operator="containsText" text="Falso">
      <formula>NOT(ISERROR(SEARCH("Falso",K748)))</formula>
    </cfRule>
  </conditionalFormatting>
  <conditionalFormatting sqref="K755">
    <cfRule type="containsText" dxfId="3942" priority="14" operator="containsText" text="Falso">
      <formula>NOT(ISERROR(SEARCH("Falso",K755)))</formula>
    </cfRule>
  </conditionalFormatting>
  <conditionalFormatting sqref="K762">
    <cfRule type="containsText" dxfId="3941" priority="13" operator="containsText" text="Falso">
      <formula>NOT(ISERROR(SEARCH("Falso",K762)))</formula>
    </cfRule>
  </conditionalFormatting>
  <conditionalFormatting sqref="K769">
    <cfRule type="containsText" dxfId="3940" priority="12" operator="containsText" text="Falso">
      <formula>NOT(ISERROR(SEARCH("Falso",K769)))</formula>
    </cfRule>
  </conditionalFormatting>
  <conditionalFormatting sqref="K776">
    <cfRule type="containsText" dxfId="3939" priority="11" operator="containsText" text="Falso">
      <formula>NOT(ISERROR(SEARCH("Falso",K776)))</formula>
    </cfRule>
  </conditionalFormatting>
  <conditionalFormatting sqref="K793">
    <cfRule type="containsText" dxfId="3938" priority="10" operator="containsText" text="Falso">
      <formula>NOT(ISERROR(SEARCH("Falso",K793)))</formula>
    </cfRule>
  </conditionalFormatting>
  <conditionalFormatting sqref="K798">
    <cfRule type="containsText" dxfId="3937" priority="9" operator="containsText" text="Falso">
      <formula>NOT(ISERROR(SEARCH("Falso",K798)))</formula>
    </cfRule>
  </conditionalFormatting>
  <conditionalFormatting sqref="K803">
    <cfRule type="containsText" dxfId="3936" priority="8" operator="containsText" text="Falso">
      <formula>NOT(ISERROR(SEARCH("Falso",K803)))</formula>
    </cfRule>
  </conditionalFormatting>
  <conditionalFormatting sqref="K808">
    <cfRule type="containsText" dxfId="3935" priority="7" operator="containsText" text="Falso">
      <formula>NOT(ISERROR(SEARCH("Falso",K808)))</formula>
    </cfRule>
  </conditionalFormatting>
  <conditionalFormatting sqref="K813">
    <cfRule type="containsText" dxfId="3934" priority="6" operator="containsText" text="Falso">
      <formula>NOT(ISERROR(SEARCH("Falso",K813)))</formula>
    </cfRule>
  </conditionalFormatting>
  <conditionalFormatting sqref="L871:L887">
    <cfRule type="cellIs" dxfId="3933" priority="5" stopIfTrue="1" operator="lessThan">
      <formula>0</formula>
    </cfRule>
  </conditionalFormatting>
  <conditionalFormatting sqref="L893:L897">
    <cfRule type="cellIs" dxfId="3932" priority="4" stopIfTrue="1" operator="lessThan">
      <formula>0</formula>
    </cfRule>
  </conditionalFormatting>
  <conditionalFormatting sqref="O858:O869">
    <cfRule type="cellIs" dxfId="3931" priority="3" stopIfTrue="1" operator="lessThan">
      <formula>0</formula>
    </cfRule>
  </conditionalFormatting>
  <conditionalFormatting sqref="O871:O887">
    <cfRule type="cellIs" dxfId="3930" priority="2" stopIfTrue="1" operator="lessThan">
      <formula>0</formula>
    </cfRule>
  </conditionalFormatting>
  <conditionalFormatting sqref="O893:O897">
    <cfRule type="cellIs" dxfId="3929"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680766B9-BBC9-4C4E-BBDE-D552B0602365}">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03A8DA50-E9DC-424E-B1EA-1476C9A3EE7D}">
      <formula1>"VENCIDO,NO VENCIDO"</formula1>
    </dataValidation>
    <dataValidation type="list" allowBlank="1" showInputMessage="1" showErrorMessage="1" sqref="C903:C907 C912:C913" xr:uid="{F2E1D2CE-EA89-4EB1-8BA2-2136852C5B40}">
      <formula1>"SI,NO"</formula1>
    </dataValidation>
  </dataValidations>
  <pageMargins left="0.70866141732283472" right="0.70866141732283472" top="0.74803149606299213" bottom="0.74803149606299213" header="0.31496062992125984" footer="0.31496062992125984"/>
  <pageSetup paperSize="5" scale="50" orientation="landscape" r:id="rId1"/>
  <ignoredErrors>
    <ignoredError sqref="G386:G409" unlockedFormula="1"/>
    <ignoredError sqref="I821 I830:I898 L870 L888:L892 L871:L887 L898 L893:L897 L858:L869 L857 L821:L856"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1B776-5232-43CC-88B3-837E3F9F0439}">
  <sheetPr codeName="Hoja16">
    <tabColor theme="9" tint="0.39997558519241921"/>
  </sheetPr>
  <dimension ref="A1:AZ919"/>
  <sheetViews>
    <sheetView topLeftCell="A346" zoomScale="50" zoomScaleNormal="50" workbookViewId="0">
      <selection activeCell="L359" sqref="L359:O362"/>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76</v>
      </c>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ENERO!K13</f>
        <v>7870</v>
      </c>
      <c r="E13" s="601"/>
      <c r="F13" s="601"/>
      <c r="G13" s="708">
        <f>E13+F13</f>
        <v>0</v>
      </c>
      <c r="H13" s="601">
        <v>1940</v>
      </c>
      <c r="I13" s="601"/>
      <c r="J13" s="703">
        <f>AM13</f>
        <v>0</v>
      </c>
      <c r="K13" s="738">
        <f>+(D13+G13)-(H13+I13+J13)</f>
        <v>5930</v>
      </c>
      <c r="L13" s="253">
        <f>1870-940</f>
        <v>930</v>
      </c>
      <c r="M13" s="254" t="s">
        <v>1716</v>
      </c>
      <c r="N13" s="254"/>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f>6000-1000</f>
        <v>5000</v>
      </c>
      <c r="M14" s="254" t="s">
        <v>1717</v>
      </c>
      <c r="N14" s="254"/>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76</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5930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ENERO!K19</f>
        <v>1841</v>
      </c>
      <c r="E19" s="601"/>
      <c r="F19" s="601"/>
      <c r="G19" s="708">
        <f t="shared" ref="G19" si="0">E19+F19</f>
        <v>0</v>
      </c>
      <c r="H19" s="601">
        <v>634</v>
      </c>
      <c r="I19" s="601"/>
      <c r="J19" s="703">
        <f>AM19</f>
        <v>0</v>
      </c>
      <c r="K19" s="738">
        <f>+(D19+G19)-(H19+I19+J19)</f>
        <v>1207</v>
      </c>
      <c r="L19" s="253">
        <f>91-34</f>
        <v>57</v>
      </c>
      <c r="M19" s="254" t="s">
        <v>1635</v>
      </c>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f>1750-600</f>
        <v>1150</v>
      </c>
      <c r="M20" s="254" t="s">
        <v>1636</v>
      </c>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1207</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ENERO!K25</f>
        <v>0</v>
      </c>
      <c r="E25" s="601"/>
      <c r="F25" s="601"/>
      <c r="G25" s="708">
        <f t="shared" ref="G25" si="1">E25+F25</f>
        <v>0</v>
      </c>
      <c r="H25" s="601"/>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ENERO!K31</f>
        <v>13095</v>
      </c>
      <c r="E31" s="601"/>
      <c r="F31" s="601"/>
      <c r="G31" s="708">
        <f t="shared" ref="G31" si="2">E31+F31</f>
        <v>0</v>
      </c>
      <c r="H31" s="601">
        <v>1600</v>
      </c>
      <c r="I31" s="601"/>
      <c r="J31" s="703">
        <f>AM31</f>
        <v>0</v>
      </c>
      <c r="K31" s="738">
        <f>+(D31+G31)-(H31+I31+J31)</f>
        <v>11495</v>
      </c>
      <c r="L31" s="253">
        <f>3295-1600</f>
        <v>1695</v>
      </c>
      <c r="M31" s="254" t="s">
        <v>1643</v>
      </c>
      <c r="N31" s="254"/>
      <c r="O31" s="255" t="s">
        <v>1743</v>
      </c>
      <c r="P31" s="256" t="str">
        <f ca="1">IF(O31=0," ",IFERROR(IF(DATEDIF(TODAY(),O31,"M")&lt;=5,"ROJO",IF(DATEDIF(TODAY(),O31,"M")&gt;=12,"VERDE",IF(AND(DATEDIF(TODAY(),O31,"M")&gt;=6,DATEDIF(TODAY(),O31,"M")&lt;=11),"AMARILLO"))),Q31))</f>
        <v>AMARILLO</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9800</v>
      </c>
      <c r="M32" s="254" t="s">
        <v>1718</v>
      </c>
      <c r="N32" s="254"/>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11495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ENERO!K37</f>
        <v>7500</v>
      </c>
      <c r="E37" s="601"/>
      <c r="F37" s="601"/>
      <c r="G37" s="708">
        <f t="shared" ref="G37" si="3">E37+F37</f>
        <v>0</v>
      </c>
      <c r="H37" s="601">
        <v>1565</v>
      </c>
      <c r="I37" s="601"/>
      <c r="J37" s="703">
        <f>AM37</f>
        <v>0</v>
      </c>
      <c r="K37" s="738">
        <f>+(D37+G37)-(H37+I37+J37)</f>
        <v>5935</v>
      </c>
      <c r="L37" s="253">
        <f>850-715</f>
        <v>135</v>
      </c>
      <c r="M37" s="254" t="s">
        <v>1646</v>
      </c>
      <c r="N37" s="254"/>
      <c r="O37" s="255" t="s">
        <v>1745</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f>6650-850</f>
        <v>5800</v>
      </c>
      <c r="M38" s="254" t="s">
        <v>1647</v>
      </c>
      <c r="N38" s="254"/>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5935</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ENERO!K43</f>
        <v>0</v>
      </c>
      <c r="E43" s="601"/>
      <c r="F43" s="601"/>
      <c r="G43" s="708">
        <f t="shared" ref="G43" si="4">E43+F43</f>
        <v>0</v>
      </c>
      <c r="H43" s="601"/>
      <c r="I43" s="601"/>
      <c r="J43" s="703">
        <f>AM43</f>
        <v>0</v>
      </c>
      <c r="K43" s="739">
        <f>+(D43+G43)-(H43+I43+J43)</f>
        <v>0</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ENERO!K49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ENERO!K55</f>
        <v>2070</v>
      </c>
      <c r="E55" s="601"/>
      <c r="F55" s="601"/>
      <c r="G55" s="708">
        <f t="shared" ref="G55" si="6">E55+F55</f>
        <v>0</v>
      </c>
      <c r="H55" s="601">
        <v>740</v>
      </c>
      <c r="I55" s="601"/>
      <c r="J55" s="703">
        <f>AM55</f>
        <v>0</v>
      </c>
      <c r="K55" s="738">
        <f>+(D55+G55)-(H55+I55+J55)</f>
        <v>1330</v>
      </c>
      <c r="L55" s="253">
        <f>2070-740</f>
        <v>1330</v>
      </c>
      <c r="M55" s="254" t="s">
        <v>1649</v>
      </c>
      <c r="N55" s="254"/>
      <c r="O55" s="255" t="s">
        <v>1747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1330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ENERO!K61</f>
        <v>18</v>
      </c>
      <c r="E61" s="601"/>
      <c r="F61" s="601"/>
      <c r="G61" s="708">
        <f t="shared" ref="G61" si="7">E61+F61</f>
        <v>0</v>
      </c>
      <c r="H61" s="601">
        <v>17</v>
      </c>
      <c r="I61" s="601"/>
      <c r="J61" s="703">
        <f>AM61</f>
        <v>0</v>
      </c>
      <c r="K61" s="738">
        <f>+(D61+G61)-(H61+I61+J61)</f>
        <v>1</v>
      </c>
      <c r="L61" s="253">
        <f>18-17</f>
        <v>1</v>
      </c>
      <c r="M61" s="254" t="s">
        <v>1650</v>
      </c>
      <c r="N61" s="254"/>
      <c r="O61" s="255" t="s">
        <v>1748</v>
      </c>
      <c r="P61" s="256" t="str">
        <f ca="1">IF(O61=0," ",IFERROR(IF(DATEDIF(TODAY(),O61,"M")&lt;=5,"ROJO",IF(DATEDIF(TODAY(),O61,"M")&gt;=12,"VERDE",IF(AND(DATEDIF(TODAY(),O61,"M")&gt;=6,DATEDIF(TODAY(),O61,"M")&lt;=11),"AMARILLO"))),Q61))</f>
        <v>ROJO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ENERO!K67</f>
        <v>2138</v>
      </c>
      <c r="E67" s="601"/>
      <c r="F67" s="601"/>
      <c r="G67" s="708">
        <f t="shared" ref="G67" si="8">E67+F67</f>
        <v>0</v>
      </c>
      <c r="H67" s="601">
        <v>980</v>
      </c>
      <c r="I67" s="601"/>
      <c r="J67" s="703">
        <f>AM67</f>
        <v>0</v>
      </c>
      <c r="K67" s="738">
        <f>+(D67+G67)-(H67+I67+J67)</f>
        <v>1158</v>
      </c>
      <c r="L67" s="253">
        <v>38</v>
      </c>
      <c r="M67" s="254" t="s">
        <v>1654</v>
      </c>
      <c r="N67" s="254"/>
      <c r="O67" s="255" t="s">
        <v>1749</v>
      </c>
      <c r="P67" s="256" t="str">
        <f ca="1">IF(O67=0," ",IFERROR(IF(DATEDIF(TODAY(),O67,"M")&lt;=5,"ROJO",IF(DATEDIF(TODAY(),O67,"M")&gt;=12,"VERDE",IF(AND(DATEDIF(TODAY(),O67,"M")&gt;=6,DATEDIF(TODAY(),O67,"M")&lt;=11),"AMARILLO"))),Q67))</f>
        <v>AMARILLO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f>2100-980</f>
        <v>1120</v>
      </c>
      <c r="M68" s="254" t="s">
        <v>1655</v>
      </c>
      <c r="N68" s="254"/>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1158</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ENERO!K73</f>
        <v>3835</v>
      </c>
      <c r="E73" s="601"/>
      <c r="F73" s="601"/>
      <c r="G73" s="708">
        <f t="shared" ref="G73" si="9">E73+F73</f>
        <v>0</v>
      </c>
      <c r="H73" s="601">
        <v>990</v>
      </c>
      <c r="I73" s="601"/>
      <c r="J73" s="703">
        <f>AM73</f>
        <v>0</v>
      </c>
      <c r="K73" s="738">
        <f>+(D73+G73)-(H73+I73+J73)</f>
        <v>2845</v>
      </c>
      <c r="L73" s="253">
        <f>3835-990</f>
        <v>2845</v>
      </c>
      <c r="M73" s="254" t="s">
        <v>1660</v>
      </c>
      <c r="N73" s="254"/>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2845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ENERO!K79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ENERO!K85</f>
        <v>11678</v>
      </c>
      <c r="E85" s="601"/>
      <c r="F85" s="601"/>
      <c r="G85" s="708">
        <f t="shared" ref="G85" si="11">E85+F85</f>
        <v>0</v>
      </c>
      <c r="H85" s="601">
        <v>855</v>
      </c>
      <c r="I85" s="601"/>
      <c r="J85" s="703">
        <f>AM85</f>
        <v>0</v>
      </c>
      <c r="K85" s="738">
        <f>+(D85+G85)-(H85+I85+J85)</f>
        <v>10823</v>
      </c>
      <c r="L85" s="253">
        <f>1678-855</f>
        <v>823</v>
      </c>
      <c r="M85" s="254" t="s">
        <v>1662</v>
      </c>
      <c r="N85" s="254"/>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5000</v>
      </c>
      <c r="M86" s="254" t="s">
        <v>1719</v>
      </c>
      <c r="N86" s="254"/>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5000</v>
      </c>
      <c r="M87" s="254" t="s">
        <v>1720</v>
      </c>
      <c r="N87" s="254"/>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10823</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ENERO!K91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ENERO!K97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ENERO!K103</f>
        <v>5622</v>
      </c>
      <c r="E103" s="601"/>
      <c r="F103" s="601"/>
      <c r="G103" s="708">
        <f t="shared" ref="G103" si="14">E103+F103</f>
        <v>0</v>
      </c>
      <c r="H103" s="601">
        <v>1945</v>
      </c>
      <c r="I103" s="601">
        <v>1200</v>
      </c>
      <c r="J103" s="703">
        <f>AM103</f>
        <v>0</v>
      </c>
      <c r="K103" s="738">
        <f>+(D103+G103)-(H103+I103+J103)</f>
        <v>2477</v>
      </c>
      <c r="L103" s="253">
        <f>2397-1155</f>
        <v>1242</v>
      </c>
      <c r="M103" s="254" t="s">
        <v>1721</v>
      </c>
      <c r="N103" s="254"/>
      <c r="O103" s="255" t="s">
        <v>1747</v>
      </c>
      <c r="P103" s="256" t="str">
        <f ca="1">IF(O103=0," ",IFERROR(IF(DATEDIF(TODAY(),O103,"M")&lt;=5,"ROJO",IF(DATEDIF(TODAY(),O103,"M")&gt;=12,"VERDE",IF(AND(DATEDIF(TODAY(),O103,"M")&gt;=6,DATEDIF(TODAY(),O103,"M")&lt;=11),"AMARILLO"))),Q103))</f>
        <v>ROJO</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f>3225-1990</f>
        <v>1235</v>
      </c>
      <c r="M104" s="254" t="s">
        <v>1722</v>
      </c>
      <c r="N104" s="254"/>
      <c r="O104" s="255" t="s">
        <v>1753</v>
      </c>
      <c r="P104" s="256" t="str">
        <f ca="1">IF(O104=0," ",IFERROR(IF(DATEDIF(TODAY(),O104,"M")&lt;=5,"ROJO",IF(DATEDIF(TODAY(),O104,"M")&gt;=12,"VERDE",IF(AND(DATEDIF(TODAY(),O104,"M")&gt;=6,DATEDIF(TODAY(),O104,"M")&lt;=11),"AMARILLO"))),Q104))</f>
        <v>ROJO</v>
      </c>
      <c r="Q104" s="262" t="str">
        <f ca="1">IF(O104=0," ",IF(O104&lt;=$L$6,"VENCIDO","NO VENCIDO"))</f>
        <v>NO VENCIDO</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2477</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ENERO!K109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ENERO!K115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ENERO!K121</f>
        <v>41400</v>
      </c>
      <c r="E121" s="601"/>
      <c r="F121" s="601"/>
      <c r="G121" s="708">
        <f t="shared" ref="G121" si="17">E121+F121</f>
        <v>0</v>
      </c>
      <c r="H121" s="601">
        <v>2800</v>
      </c>
      <c r="I121" s="601"/>
      <c r="J121" s="703">
        <f>AM121</f>
        <v>0</v>
      </c>
      <c r="K121" s="738">
        <f>+(D121+G121)-(H121+I121+J121)</f>
        <v>38600</v>
      </c>
      <c r="L121" s="253">
        <f>11400-2800</f>
        <v>8600</v>
      </c>
      <c r="M121" s="254" t="s">
        <v>1668</v>
      </c>
      <c r="N121" s="254"/>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c r="O122" s="255" t="s">
        <v>1754</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38600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ENERO!K127</f>
        <v>2665</v>
      </c>
      <c r="E127" s="601"/>
      <c r="F127" s="601"/>
      <c r="G127" s="708">
        <f t="shared" ref="G127" si="18">E127+F127</f>
        <v>0</v>
      </c>
      <c r="H127" s="601">
        <v>850</v>
      </c>
      <c r="I127" s="601"/>
      <c r="J127" s="703">
        <f>AM127</f>
        <v>0</v>
      </c>
      <c r="K127" s="738">
        <f>+(D127+G127)-(H127+I127+J127)</f>
        <v>1815</v>
      </c>
      <c r="L127" s="253">
        <f>950-500</f>
        <v>450</v>
      </c>
      <c r="M127" s="254" t="s">
        <v>1737</v>
      </c>
      <c r="N127" s="254"/>
      <c r="O127" s="255" t="s">
        <v>1741</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f>1715-350</f>
        <v>1365</v>
      </c>
      <c r="M128" s="254" t="s">
        <v>1670</v>
      </c>
      <c r="N128" s="254"/>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1815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ENERO!K133</f>
        <v>3705</v>
      </c>
      <c r="E133" s="601"/>
      <c r="F133" s="601"/>
      <c r="G133" s="708">
        <f t="shared" ref="G133" si="19">E133+F133</f>
        <v>0</v>
      </c>
      <c r="H133" s="601">
        <v>510</v>
      </c>
      <c r="I133" s="601"/>
      <c r="J133" s="703">
        <f>AM133</f>
        <v>0</v>
      </c>
      <c r="K133" s="738">
        <f>+(D133+G133)-(H133+I133+J133)</f>
        <v>3195</v>
      </c>
      <c r="L133" s="253">
        <f>3705-510</f>
        <v>3195</v>
      </c>
      <c r="M133" s="254" t="s">
        <v>1673</v>
      </c>
      <c r="N133" s="254"/>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3195</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ENERO!K139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ENERO!K145</f>
        <v>4330</v>
      </c>
      <c r="E145" s="601"/>
      <c r="F145" s="601"/>
      <c r="G145" s="708">
        <f t="shared" ref="G145" si="21">E145+F145</f>
        <v>0</v>
      </c>
      <c r="H145" s="601">
        <v>620</v>
      </c>
      <c r="I145" s="601"/>
      <c r="J145" s="703">
        <f>AM145</f>
        <v>0</v>
      </c>
      <c r="K145" s="738">
        <f>+(D145+G145)-(H145+I145+J145)</f>
        <v>3710</v>
      </c>
      <c r="L145" s="253">
        <f>4330-620</f>
        <v>3710</v>
      </c>
      <c r="M145" s="254" t="s">
        <v>1679</v>
      </c>
      <c r="N145" s="254"/>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3710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ENERO!K151</f>
        <v>1184</v>
      </c>
      <c r="E151" s="601"/>
      <c r="F151" s="601"/>
      <c r="G151" s="708">
        <f t="shared" ref="G151" si="22">E151+F151</f>
        <v>0</v>
      </c>
      <c r="H151" s="601">
        <v>1184</v>
      </c>
      <c r="I151" s="601"/>
      <c r="J151" s="703">
        <f>AM151</f>
        <v>0</v>
      </c>
      <c r="K151" s="738">
        <f>+(D151+G151)-(H151+I151+J151)</f>
        <v>0</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ENERO!K157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ENERO!K163</f>
        <v>0</v>
      </c>
      <c r="E163" s="601"/>
      <c r="F163" s="601"/>
      <c r="G163" s="708">
        <f t="shared" ref="G163" si="24">E163+F163</f>
        <v>0</v>
      </c>
      <c r="H163" s="601"/>
      <c r="I163" s="601"/>
      <c r="J163" s="703">
        <f>AM163</f>
        <v>0</v>
      </c>
      <c r="K163" s="738">
        <f>+(D163+G163)-(H163+I163+J163)</f>
        <v>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ENERO!K169</f>
        <v>0</v>
      </c>
      <c r="E169" s="601">
        <v>500</v>
      </c>
      <c r="F169" s="601"/>
      <c r="G169" s="708">
        <f t="shared" ref="G169" si="25">E169+F169</f>
        <v>500</v>
      </c>
      <c r="H169" s="601">
        <v>500</v>
      </c>
      <c r="I169" s="601"/>
      <c r="J169" s="703">
        <f>AM169</f>
        <v>0</v>
      </c>
      <c r="K169" s="738">
        <f>+(D169+G169)-(H169+I169+J169)</f>
        <v>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ENERO!K175</f>
        <v>2048</v>
      </c>
      <c r="E175" s="601"/>
      <c r="F175" s="601"/>
      <c r="G175" s="708">
        <f t="shared" ref="G175" si="26">E175+F175</f>
        <v>0</v>
      </c>
      <c r="H175" s="601">
        <v>555</v>
      </c>
      <c r="I175" s="601"/>
      <c r="J175" s="703">
        <f>AM175</f>
        <v>0</v>
      </c>
      <c r="K175" s="738">
        <f>+(D175+G175)-(H175+I175+J175)</f>
        <v>1493</v>
      </c>
      <c r="L175" s="253">
        <f>2048-555</f>
        <v>1493</v>
      </c>
      <c r="M175" s="254" t="s">
        <v>1690</v>
      </c>
      <c r="N175" s="254"/>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1493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ENERO!K181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ENERO!K187</f>
        <v>90</v>
      </c>
      <c r="E187" s="601"/>
      <c r="F187" s="601"/>
      <c r="G187" s="708">
        <f t="shared" ref="G187" si="28">E187+F187</f>
        <v>0</v>
      </c>
      <c r="H187" s="601">
        <v>60</v>
      </c>
      <c r="I187" s="601"/>
      <c r="J187" s="703">
        <f>AM187</f>
        <v>0</v>
      </c>
      <c r="K187" s="738">
        <f>+(D187+G187)-(H187+I187+J187)</f>
        <v>30</v>
      </c>
      <c r="L187" s="253">
        <f>90-60</f>
        <v>30</v>
      </c>
      <c r="M187" s="254" t="s">
        <v>1691</v>
      </c>
      <c r="N187" s="254"/>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30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ENERO!K193</f>
        <v>78</v>
      </c>
      <c r="E193" s="601"/>
      <c r="F193" s="601"/>
      <c r="G193" s="708">
        <f t="shared" ref="G193" si="29">E193+F193</f>
        <v>0</v>
      </c>
      <c r="H193" s="601"/>
      <c r="I193" s="601"/>
      <c r="J193" s="703">
        <f>AM193</f>
        <v>0</v>
      </c>
      <c r="K193" s="738">
        <f>+(D193+G193)-(H193+I193+J193)</f>
        <v>78</v>
      </c>
      <c r="L193" s="253">
        <v>78</v>
      </c>
      <c r="M193" s="254" t="s">
        <v>1694</v>
      </c>
      <c r="N193" s="254"/>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ENERO!K199</f>
        <v>344</v>
      </c>
      <c r="E199" s="601"/>
      <c r="F199" s="601"/>
      <c r="G199" s="708">
        <f t="shared" ref="G199" si="30">E199+F199</f>
        <v>0</v>
      </c>
      <c r="H199" s="601">
        <v>60</v>
      </c>
      <c r="I199" s="601"/>
      <c r="J199" s="703">
        <f>AM199</f>
        <v>0</v>
      </c>
      <c r="K199" s="738">
        <f>+(D199+G199)-(H199+I199+J199)</f>
        <v>284</v>
      </c>
      <c r="L199" s="253">
        <f>344-60</f>
        <v>284</v>
      </c>
      <c r="M199" s="254" t="s">
        <v>1693</v>
      </c>
      <c r="N199" s="254"/>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284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ENERO!K205</f>
        <v>43</v>
      </c>
      <c r="E205" s="601"/>
      <c r="F205" s="601"/>
      <c r="G205" s="708">
        <f t="shared" ref="G205" si="31">E205+F205</f>
        <v>0</v>
      </c>
      <c r="H205" s="601">
        <v>11</v>
      </c>
      <c r="I205" s="601"/>
      <c r="J205" s="703">
        <f>AM205</f>
        <v>0</v>
      </c>
      <c r="K205" s="738">
        <f>+(D205+G205)-(H205+I205+J205)</f>
        <v>32</v>
      </c>
      <c r="L205" s="253">
        <f>43-11</f>
        <v>32</v>
      </c>
      <c r="M205" s="254" t="s">
        <v>1699</v>
      </c>
      <c r="N205" s="254"/>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32</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ENERO!K211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ENERO!K217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ENERO!K223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ENERO!K230</f>
        <v>8230</v>
      </c>
      <c r="E230" s="601"/>
      <c r="F230" s="601"/>
      <c r="G230" s="708">
        <f t="shared" ref="G230" si="35">E230+F230</f>
        <v>0</v>
      </c>
      <c r="H230" s="601">
        <v>1940</v>
      </c>
      <c r="I230" s="601"/>
      <c r="J230" s="703">
        <f>AM230</f>
        <v>0</v>
      </c>
      <c r="K230" s="738">
        <f>+(D230+G230)-(H230+I230+J230)</f>
        <v>6290</v>
      </c>
      <c r="L230" s="253">
        <f>8230-1940</f>
        <v>6290</v>
      </c>
      <c r="M230" s="254" t="s">
        <v>1633</v>
      </c>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6290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ENERO!K236</f>
        <v>14793</v>
      </c>
      <c r="E236" s="601"/>
      <c r="F236" s="601"/>
      <c r="G236" s="708">
        <f t="shared" ref="G236" si="36">E236+F236</f>
        <v>0</v>
      </c>
      <c r="H236" s="601">
        <v>855</v>
      </c>
      <c r="I236" s="601"/>
      <c r="J236" s="703">
        <f>AM236</f>
        <v>0</v>
      </c>
      <c r="K236" s="738">
        <f>+(D236+G236)-(H236+I236+J236)</f>
        <v>13938</v>
      </c>
      <c r="L236" s="253">
        <f>4793-855</f>
        <v>3938</v>
      </c>
      <c r="M236" s="254" t="s">
        <v>1700</v>
      </c>
      <c r="N236" s="254"/>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10000</v>
      </c>
      <c r="M237" s="254" t="s">
        <v>1724</v>
      </c>
      <c r="N237" s="254"/>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13938</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ENERO!K242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ENERO!K248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ENERO!K254</f>
        <v>5939</v>
      </c>
      <c r="E254" s="601"/>
      <c r="F254" s="601"/>
      <c r="G254" s="708">
        <f t="shared" ref="G254" si="39">E254+F254</f>
        <v>0</v>
      </c>
      <c r="H254" s="601">
        <v>3125</v>
      </c>
      <c r="I254" s="601"/>
      <c r="J254" s="703">
        <f>AM254</f>
        <v>0</v>
      </c>
      <c r="K254" s="738">
        <f>+(D254+G254)-(H254+I254+J254)</f>
        <v>2814</v>
      </c>
      <c r="L254" s="253">
        <v>4</v>
      </c>
      <c r="M254" s="254" t="s">
        <v>1666</v>
      </c>
      <c r="N254" s="254"/>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f>5900-3090</f>
        <v>2810</v>
      </c>
      <c r="M255" s="254" t="s">
        <v>1725</v>
      </c>
      <c r="N255" s="254"/>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2814</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ENERO!K260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ENERO!K266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ENERO!K272</f>
        <v>42000</v>
      </c>
      <c r="E272" s="601"/>
      <c r="F272" s="601"/>
      <c r="G272" s="708">
        <f t="shared" ref="G272" si="42">E272+F272</f>
        <v>0</v>
      </c>
      <c r="H272" s="601">
        <v>2800</v>
      </c>
      <c r="I272" s="601"/>
      <c r="J272" s="703">
        <f>AM272</f>
        <v>0</v>
      </c>
      <c r="K272" s="738">
        <f>+(D272+G272)-(H272+I272+J272)</f>
        <v>39200</v>
      </c>
      <c r="L272" s="253">
        <f>12000-2800</f>
        <v>9200</v>
      </c>
      <c r="M272" s="254" t="s">
        <v>1703</v>
      </c>
      <c r="N272" s="254"/>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c r="O273" s="255" t="s">
        <v>1754</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39200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ENERO!K278</f>
        <v>3695</v>
      </c>
      <c r="E278" s="601"/>
      <c r="F278" s="601"/>
      <c r="G278" s="708">
        <f t="shared" ref="G278" si="43">E278+F278</f>
        <v>0</v>
      </c>
      <c r="H278" s="601">
        <v>510</v>
      </c>
      <c r="I278" s="601"/>
      <c r="J278" s="703">
        <f>AM278</f>
        <v>0</v>
      </c>
      <c r="K278" s="738">
        <f>+(D278+G278)-(H278+I278+J278)</f>
        <v>3185</v>
      </c>
      <c r="L278" s="253">
        <f>3695-510</f>
        <v>3185</v>
      </c>
      <c r="M278" s="254" t="s">
        <v>1704</v>
      </c>
      <c r="N278" s="254"/>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3185</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ENERO!K284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ENERO!K290</f>
        <v>70</v>
      </c>
      <c r="E290" s="601"/>
      <c r="F290" s="601"/>
      <c r="G290" s="708">
        <f t="shared" ref="G290" si="45">E290+F290</f>
        <v>0</v>
      </c>
      <c r="H290" s="601">
        <v>60</v>
      </c>
      <c r="I290" s="601"/>
      <c r="J290" s="703">
        <f>AM290</f>
        <v>0</v>
      </c>
      <c r="K290" s="738">
        <f>+(D290+G290)-(H290+I290+J290)</f>
        <v>10</v>
      </c>
      <c r="L290" s="253">
        <v>10</v>
      </c>
      <c r="M290" s="254" t="s">
        <v>1708</v>
      </c>
      <c r="N290" s="254"/>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10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ENERO!K296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ENERO!K303</f>
        <v>14960</v>
      </c>
      <c r="E303" s="601"/>
      <c r="F303" s="731"/>
      <c r="G303" s="730">
        <f>E303+F303</f>
        <v>0</v>
      </c>
      <c r="H303" s="731">
        <v>560</v>
      </c>
      <c r="I303" s="731"/>
      <c r="J303" s="732">
        <f>+AM303</f>
        <v>0</v>
      </c>
      <c r="K303" s="706">
        <f>+(D303+G303)-(H303+I303+J303)</f>
        <v>14400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f>14900-500</f>
        <v>14400</v>
      </c>
      <c r="M305" s="254" t="s">
        <v>1729</v>
      </c>
      <c r="N305" s="254"/>
      <c r="O305" s="255" t="s">
        <v>1766</v>
      </c>
      <c r="P305" s="256" t="str">
        <f t="shared" ca="1" si="47"/>
        <v>VERDE</v>
      </c>
      <c r="Q305" s="262" t="str">
        <f t="shared" ca="1" si="48"/>
        <v>NO VENCIDO</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14400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ENERO!K310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ENERO!K317</f>
        <v>12020</v>
      </c>
      <c r="E317" s="601"/>
      <c r="F317" s="731"/>
      <c r="G317" s="730">
        <f t="shared" ref="G317" si="52">E317+F317</f>
        <v>0</v>
      </c>
      <c r="H317" s="731">
        <v>5500</v>
      </c>
      <c r="I317" s="731"/>
      <c r="J317" s="732">
        <f>+AM317</f>
        <v>0</v>
      </c>
      <c r="K317" s="706">
        <f>+(D317+G317)-(H317+I317+J317)</f>
        <v>6520</v>
      </c>
      <c r="L317" s="253">
        <f>9000-2500</f>
        <v>6500</v>
      </c>
      <c r="M317" s="254" t="s">
        <v>1711</v>
      </c>
      <c r="N317" s="254"/>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1710</v>
      </c>
      <c r="N318" s="254"/>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6520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ENERO!K324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ENERO!K331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ENERO!K338</f>
        <v>11820</v>
      </c>
      <c r="E338" s="601"/>
      <c r="F338" s="731">
        <v>9000</v>
      </c>
      <c r="G338" s="730">
        <f t="shared" ref="G338" si="61">E338+F338</f>
        <v>9000</v>
      </c>
      <c r="H338" s="731">
        <v>16800</v>
      </c>
      <c r="I338" s="731"/>
      <c r="J338" s="732">
        <f>+AM338</f>
        <v>0</v>
      </c>
      <c r="K338" s="706">
        <f>+(D338+G338)-(H338+I338+J338)</f>
        <v>4020</v>
      </c>
      <c r="L338" s="253">
        <f>2820+6000-7800</f>
        <v>1020</v>
      </c>
      <c r="M338" s="254" t="s">
        <v>1714</v>
      </c>
      <c r="N338" s="254"/>
      <c r="O338" s="255" t="s">
        <v>1753</v>
      </c>
      <c r="P338" s="256" t="str">
        <f t="shared" ref="P338:P343" ca="1" si="62">IF(O338=0," ",IFERROR(IF(DATEDIF(TODAY(),O338,"M")&lt;=5,"ROJO",IF(DATEDIF(TODAY(),O338,"M")&gt;=12,"VERDE",IF(AND(DATEDIF(TODAY(),O338,"M")&gt;=6,DATEDIF(TODAY(),O338,"M")&lt;=11),"AMARILLO"))),Q338))</f>
        <v>ROJO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v>3000</v>
      </c>
      <c r="M340" s="254" t="s">
        <v>1797</v>
      </c>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4020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ENERO!K345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ENERO!K352</f>
        <v>32848</v>
      </c>
      <c r="E352" s="601"/>
      <c r="F352" s="731"/>
      <c r="G352" s="730">
        <f t="shared" ref="G352" si="65">E352+F352</f>
        <v>0</v>
      </c>
      <c r="H352" s="731">
        <v>7400</v>
      </c>
      <c r="I352" s="731"/>
      <c r="J352" s="732">
        <f>AM352</f>
        <v>0</v>
      </c>
      <c r="K352" s="706">
        <f>+(D352+G352)-(H352+I352+J352)</f>
        <v>25448</v>
      </c>
      <c r="L352" s="253">
        <f>32800-7400</f>
        <v>25400</v>
      </c>
      <c r="M352" s="254" t="s">
        <v>1730</v>
      </c>
      <c r="N352" s="254"/>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25448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ENERO!K359</f>
        <v>16600</v>
      </c>
      <c r="E359" s="601"/>
      <c r="F359" s="731"/>
      <c r="G359" s="730">
        <f t="shared" ref="G359" si="66">E359+F359</f>
        <v>0</v>
      </c>
      <c r="H359" s="731">
        <v>610</v>
      </c>
      <c r="I359" s="731"/>
      <c r="J359" s="732">
        <f>AM359</f>
        <v>0</v>
      </c>
      <c r="K359" s="706">
        <f>+(D359+G359)-(H359+I359+J359)</f>
        <v>15990</v>
      </c>
      <c r="L359" s="253">
        <f>5100-610</f>
        <v>4490</v>
      </c>
      <c r="M359" s="254" t="s">
        <v>1731</v>
      </c>
      <c r="N359" s="254"/>
      <c r="O359" s="255" t="s">
        <v>1749</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5500</v>
      </c>
      <c r="M360" s="254" t="s">
        <v>1732</v>
      </c>
      <c r="N360" s="254"/>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3000</v>
      </c>
      <c r="M361" s="254" t="s">
        <v>1733</v>
      </c>
      <c r="N361" s="254"/>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15990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ENERO!K366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ENERO!K373</f>
        <v>7770</v>
      </c>
      <c r="E373" s="495">
        <v>6000</v>
      </c>
      <c r="F373" s="495"/>
      <c r="G373" s="294">
        <f>E373+F373</f>
        <v>6000</v>
      </c>
      <c r="H373" s="495">
        <v>1670</v>
      </c>
      <c r="I373" s="495"/>
      <c r="J373" s="461">
        <f t="shared" ref="J373:J378" si="68">AM373</f>
        <v>0</v>
      </c>
      <c r="K373" s="476">
        <f>+(D373+G373)-(H373+I373+J373)</f>
        <v>12100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ENERO!K374</f>
        <v>16400</v>
      </c>
      <c r="E374" s="495">
        <v>6000</v>
      </c>
      <c r="F374" s="495"/>
      <c r="G374" s="294">
        <f t="shared" ref="G374:G379" si="73">E374+F374</f>
        <v>6000</v>
      </c>
      <c r="H374" s="495">
        <v>5100</v>
      </c>
      <c r="I374" s="495"/>
      <c r="J374" s="461">
        <f t="shared" si="68"/>
        <v>0</v>
      </c>
      <c r="K374" s="476">
        <f t="shared" ref="K374:K379" si="74">+(D374+G374)-(H374+I374+J374)</f>
        <v>17300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ENERO!K375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ENERO!K376</f>
        <v>2325</v>
      </c>
      <c r="E376" s="495">
        <v>4500</v>
      </c>
      <c r="F376" s="495"/>
      <c r="G376" s="294">
        <f t="shared" si="73"/>
        <v>4500</v>
      </c>
      <c r="H376" s="495">
        <v>875</v>
      </c>
      <c r="I376" s="495"/>
      <c r="J376" s="461">
        <f t="shared" si="68"/>
        <v>0</v>
      </c>
      <c r="K376" s="476">
        <f t="shared" si="74"/>
        <v>5950</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ENERO!K377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ENERO!K378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ENERO!K379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748" t="s">
        <v>1349</v>
      </c>
      <c r="B381" s="748" t="s">
        <v>1357</v>
      </c>
      <c r="C381" s="748"/>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748"/>
      <c r="B382" s="748"/>
      <c r="C382" s="748"/>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748"/>
      <c r="B383" s="748"/>
      <c r="C383" s="748"/>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748"/>
      <c r="B384" s="748"/>
      <c r="C384" s="748"/>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ENERO!K385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ENERO!K390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ENERO!K395</f>
        <v>0</v>
      </c>
      <c r="E395" s="601">
        <v>900</v>
      </c>
      <c r="F395" s="601"/>
      <c r="G395" s="708">
        <f t="shared" ref="G395" si="77">E395+F395</f>
        <v>900</v>
      </c>
      <c r="H395" s="601">
        <v>900</v>
      </c>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ENERO!K400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ENERO!K405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14" t="s">
        <v>1349</v>
      </c>
      <c r="B413" s="617" t="s">
        <v>43</v>
      </c>
      <c r="C413" s="61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15"/>
      <c r="B414" s="619"/>
      <c r="C414" s="62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15"/>
      <c r="B415" s="619"/>
      <c r="C415" s="62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16"/>
      <c r="B416" s="621"/>
      <c r="C416" s="62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ENERO!K417</f>
        <v>1979</v>
      </c>
      <c r="E417" s="595">
        <f>H13</f>
        <v>1940</v>
      </c>
      <c r="F417" s="644">
        <v>617</v>
      </c>
      <c r="G417" s="644">
        <v>24</v>
      </c>
      <c r="H417" s="574">
        <f>+F417+G417</f>
        <v>641</v>
      </c>
      <c r="I417" s="577">
        <f>+AM417</f>
        <v>733</v>
      </c>
      <c r="J417" s="580">
        <f>+H417+I417</f>
        <v>1374</v>
      </c>
      <c r="K417" s="583">
        <f>+(D417+E417)-(J417)</f>
        <v>2545</v>
      </c>
      <c r="L417" s="253">
        <f>159+9</f>
        <v>168</v>
      </c>
      <c r="M417" s="254" t="s">
        <v>1798</v>
      </c>
      <c r="N417" s="254" t="s">
        <v>1799</v>
      </c>
      <c r="O417" s="255" t="s">
        <v>1778</v>
      </c>
      <c r="P417" s="256" t="str">
        <f ca="1">IF(O417=0," ",IFERROR(IF(DATEDIF(TODAY(),O417,"M")&lt;=5,"ROJO",IF(DATEDIF(TODAY(),O417,"M")&gt;=12,"VERDE",IF(AND(DATEDIF(TODAY(),O417,"M")&gt;=6,DATEDIF(TODAY(),O417,"M")&lt;=11),"AMARILLO"))),Q417))</f>
        <v>NO VENCIDO</v>
      </c>
      <c r="Q417" s="256" t="str">
        <f ca="1">IF(O417=0," ",IF(O417&lt;=$L$6,"VENCIDO","NO VENCIDO"))</f>
        <v>NO VENCIDO</v>
      </c>
      <c r="R417" s="257"/>
      <c r="S417" s="258"/>
      <c r="T417" s="258"/>
      <c r="U417" s="259"/>
      <c r="V417" s="259"/>
      <c r="W417" s="634">
        <f>+AR417</f>
        <v>2.1435257410296416</v>
      </c>
      <c r="X417" s="425"/>
      <c r="Y417" s="232"/>
      <c r="Z417" s="648">
        <v>581</v>
      </c>
      <c r="AA417" s="648">
        <v>152</v>
      </c>
      <c r="AB417" s="649">
        <f>+Z417+AA417</f>
        <v>733</v>
      </c>
      <c r="AC417" s="648">
        <v>0</v>
      </c>
      <c r="AD417" s="648">
        <v>0</v>
      </c>
      <c r="AE417" s="648">
        <v>0</v>
      </c>
      <c r="AF417" s="648">
        <v>0</v>
      </c>
      <c r="AG417" s="648">
        <v>0</v>
      </c>
      <c r="AH417" s="648">
        <v>0</v>
      </c>
      <c r="AI417" s="648">
        <v>0</v>
      </c>
      <c r="AJ417" s="648">
        <v>0</v>
      </c>
      <c r="AK417" s="648">
        <v>0</v>
      </c>
      <c r="AL417" s="648">
        <v>0</v>
      </c>
      <c r="AM417" s="630">
        <f>SUM(AB417:AL421)</f>
        <v>733</v>
      </c>
      <c r="AN417" s="460"/>
      <c r="AQ417" s="604">
        <f>IFERROR(I417/J417*100,"0")</f>
        <v>53.347889374090251</v>
      </c>
      <c r="AR417" s="650">
        <f>IFERROR(1/(1-(AQ417/100)),"0")</f>
        <v>2.1435257410296416</v>
      </c>
      <c r="AS417" s="653">
        <v>75</v>
      </c>
      <c r="AT417" s="607">
        <v>20</v>
      </c>
      <c r="AU417" s="334"/>
      <c r="AV417" s="656"/>
      <c r="AW417" s="659">
        <f>+H417-AV417</f>
        <v>641</v>
      </c>
    </row>
    <row r="418" spans="1:49" ht="17.25" customHeight="1">
      <c r="A418" s="666"/>
      <c r="B418" s="670"/>
      <c r="C418" s="671"/>
      <c r="D418" s="642"/>
      <c r="E418" s="596"/>
      <c r="F418" s="645"/>
      <c r="G418" s="645"/>
      <c r="H418" s="575"/>
      <c r="I418" s="578"/>
      <c r="J418" s="581"/>
      <c r="K418" s="584"/>
      <c r="L418" s="253">
        <v>1817</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560</v>
      </c>
      <c r="M419" s="254" t="s">
        <v>1717</v>
      </c>
      <c r="N419" s="254" t="s">
        <v>1799</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2545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ENERO!K423</f>
        <v>993</v>
      </c>
      <c r="E423" s="595">
        <f>H19</f>
        <v>634</v>
      </c>
      <c r="F423" s="644">
        <v>604</v>
      </c>
      <c r="G423" s="644">
        <v>19</v>
      </c>
      <c r="H423" s="574">
        <f>+F423+G423</f>
        <v>623</v>
      </c>
      <c r="I423" s="577">
        <f>+AM423</f>
        <v>0</v>
      </c>
      <c r="J423" s="580">
        <f>+H423+I423</f>
        <v>623</v>
      </c>
      <c r="K423" s="583">
        <f>+(D423+E423)-(J423)</f>
        <v>1004</v>
      </c>
      <c r="L423" s="253">
        <v>567</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623</v>
      </c>
    </row>
    <row r="424" spans="1:49" ht="17.25" customHeight="1">
      <c r="A424" s="666"/>
      <c r="B424" s="670"/>
      <c r="C424" s="671"/>
      <c r="D424" s="642"/>
      <c r="E424" s="596"/>
      <c r="F424" s="645"/>
      <c r="G424" s="645"/>
      <c r="H424" s="575"/>
      <c r="I424" s="578"/>
      <c r="J424" s="581"/>
      <c r="K424" s="584"/>
      <c r="L424" s="253">
        <v>182</v>
      </c>
      <c r="M424" s="254" t="s">
        <v>1635</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152</v>
      </c>
      <c r="M425" s="254" t="s">
        <v>1634</v>
      </c>
      <c r="N425" s="254" t="s">
        <v>1799</v>
      </c>
      <c r="O425" s="255" t="s">
        <v>1765</v>
      </c>
      <c r="P425" s="256" t="str">
        <f ca="1">IF(O425=0," ",IFERROR(IF(DATEDIF(TODAY(),O425,"M")&lt;=5,"ROJO",IF(DATEDIF(TODAY(),O425,"M")&gt;=12,"VERDE",IF(AND(DATEDIF(TODAY(),O425,"M")&gt;=6,DATEDIF(TODAY(),O425,"M")&lt;=11),"AMARILLO"))),Q425))</f>
        <v>NO VENCIDO</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79</v>
      </c>
      <c r="M426" s="254" t="s">
        <v>1800</v>
      </c>
      <c r="N426" s="254" t="s">
        <v>1799</v>
      </c>
      <c r="O426" s="255" t="s">
        <v>1801</v>
      </c>
      <c r="P426" s="256" t="str">
        <f ca="1">IF(O426=0," ",IFERROR(IF(DATEDIF(TODAY(),O426,"M")&lt;=5,"ROJO",IF(DATEDIF(TODAY(),O426,"M")&gt;=12,"VERDE",IF(AND(DATEDIF(TODAY(),O426,"M")&gt;=6,DATEDIF(TODAY(),O426,"M")&lt;=11),"AMARILLO"))),Q426))</f>
        <v>NO VENCIDO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v>24</v>
      </c>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1004</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ENERO!K429</f>
        <v>477</v>
      </c>
      <c r="E429" s="595">
        <f>H25</f>
        <v>0</v>
      </c>
      <c r="F429" s="644">
        <v>146</v>
      </c>
      <c r="G429" s="644">
        <v>1</v>
      </c>
      <c r="H429" s="574">
        <f>+F429+G429</f>
        <v>147</v>
      </c>
      <c r="I429" s="577">
        <f>+AM429</f>
        <v>0</v>
      </c>
      <c r="J429" s="580">
        <f>+H429+I429</f>
        <v>147</v>
      </c>
      <c r="K429" s="583">
        <f>+(D429+E429)-(J429)</f>
        <v>330</v>
      </c>
      <c r="L429" s="253">
        <v>164</v>
      </c>
      <c r="M429" s="254" t="s">
        <v>1634</v>
      </c>
      <c r="N429" s="254" t="s">
        <v>1799</v>
      </c>
      <c r="O429" s="255" t="s">
        <v>1765</v>
      </c>
      <c r="P429" s="256" t="str">
        <f ca="1">IF(O429=0," ",IFERROR(IF(DATEDIF(TODAY(),O429,"M")&lt;=5,"ROJO",IF(DATEDIF(TODAY(),O429,"M")&gt;=12,"VERDE",IF(AND(DATEDIF(TODAY(),O429,"M")&gt;=6,DATEDIF(TODAY(),O429,"M")&lt;=11),"AMARILLO"))),Q429))</f>
        <v>NO VENCIDO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147</v>
      </c>
    </row>
    <row r="430" spans="1:49" ht="17.25" customHeight="1">
      <c r="A430" s="666"/>
      <c r="B430" s="670"/>
      <c r="C430" s="671"/>
      <c r="D430" s="642"/>
      <c r="E430" s="596"/>
      <c r="F430" s="645"/>
      <c r="G430" s="645"/>
      <c r="H430" s="575"/>
      <c r="I430" s="578"/>
      <c r="J430" s="581"/>
      <c r="K430" s="584"/>
      <c r="L430" s="253">
        <v>34</v>
      </c>
      <c r="M430" s="254" t="s">
        <v>1638</v>
      </c>
      <c r="N430" s="254" t="s">
        <v>1799</v>
      </c>
      <c r="O430" s="255" t="s">
        <v>1772</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v>91</v>
      </c>
      <c r="M431" s="254" t="s">
        <v>1639</v>
      </c>
      <c r="N431" s="254" t="s">
        <v>1799</v>
      </c>
      <c r="O431" s="255" t="s">
        <v>1774</v>
      </c>
      <c r="P431" s="256" t="str">
        <f ca="1">IF(O431=0," ",IFERROR(IF(DATEDIF(TODAY(),O431,"M")&lt;=5,"ROJO",IF(DATEDIF(TODAY(),O431,"M")&gt;=12,"VERDE",IF(AND(DATEDIF(TODAY(),O431,"M")&gt;=6,DATEDIF(TODAY(),O431,"M")&lt;=11),"AMARILLO"))),Q431))</f>
        <v>NO VENCIDO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v>41</v>
      </c>
      <c r="M432" s="254" t="s">
        <v>1640</v>
      </c>
      <c r="N432" s="254" t="s">
        <v>1799</v>
      </c>
      <c r="O432" s="255" t="s">
        <v>1746</v>
      </c>
      <c r="P432" s="256" t="str">
        <f ca="1">IF(O432=0," ",IFERROR(IF(DATEDIF(TODAY(),O432,"M")&lt;=5,"ROJO",IF(DATEDIF(TODAY(),O432,"M")&gt;=12,"VERDE",IF(AND(DATEDIF(TODAY(),O432,"M")&gt;=6,DATEDIF(TODAY(),O432,"M")&lt;=11),"AMARILLO"))),Q432))</f>
        <v>AMARILLO</v>
      </c>
      <c r="Q432" s="262" t="str">
        <f ca="1">IF(O432=0," ",IF(O432&lt;=$L$6,"VENCIDO","NO VENCIDO"))</f>
        <v>NO VENCIDO</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330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ENERO!K435</f>
        <v>3815</v>
      </c>
      <c r="E435" s="595">
        <f>H31</f>
        <v>1600</v>
      </c>
      <c r="F435" s="644">
        <v>2775</v>
      </c>
      <c r="G435" s="644">
        <v>24</v>
      </c>
      <c r="H435" s="574">
        <f>+F435+G435</f>
        <v>2799</v>
      </c>
      <c r="I435" s="577">
        <f>+AM435</f>
        <v>49</v>
      </c>
      <c r="J435" s="580">
        <f>+H435+I435</f>
        <v>2848</v>
      </c>
      <c r="K435" s="583">
        <f>+(D435+E435)-(J435)</f>
        <v>2567</v>
      </c>
      <c r="L435" s="253">
        <v>1566</v>
      </c>
      <c r="M435" s="254" t="s">
        <v>1643</v>
      </c>
      <c r="N435" s="254" t="s">
        <v>1802</v>
      </c>
      <c r="O435" s="255" t="s">
        <v>1743</v>
      </c>
      <c r="P435" s="256" t="str">
        <f ca="1">IF(O435=0," ",IFERROR(IF(DATEDIF(TODAY(),O435,"M")&lt;=5,"ROJO",IF(DATEDIF(TODAY(),O435,"M")&gt;=12,"VERDE",IF(AND(DATEDIF(TODAY(),O435,"M")&gt;=6,DATEDIF(TODAY(),O435,"M")&lt;=11),"AMARILLO"))),Q435))</f>
        <v>AMARILLO</v>
      </c>
      <c r="Q435" s="256" t="str">
        <f ca="1">IF(O435=0," ",IF(O435&lt;=$L$6,"VENCIDO","NO VENCIDO"))</f>
        <v>NO VENCIDO</v>
      </c>
      <c r="R435" s="257"/>
      <c r="S435" s="258"/>
      <c r="T435" s="258"/>
      <c r="U435" s="259"/>
      <c r="V435" s="259"/>
      <c r="W435" s="634">
        <f>+AR435</f>
        <v>1.0175062522329403</v>
      </c>
      <c r="X435" s="425"/>
      <c r="Y435" s="232"/>
      <c r="Z435" s="648">
        <v>17</v>
      </c>
      <c r="AA435" s="648">
        <v>32</v>
      </c>
      <c r="AB435" s="649">
        <f>+Z435+AA435</f>
        <v>49</v>
      </c>
      <c r="AC435" s="648">
        <v>0</v>
      </c>
      <c r="AD435" s="648">
        <v>0</v>
      </c>
      <c r="AE435" s="648">
        <v>0</v>
      </c>
      <c r="AF435" s="648">
        <v>0</v>
      </c>
      <c r="AG435" s="648">
        <v>0</v>
      </c>
      <c r="AH435" s="648">
        <v>0</v>
      </c>
      <c r="AI435" s="648">
        <v>0</v>
      </c>
      <c r="AJ435" s="648">
        <v>0</v>
      </c>
      <c r="AK435" s="648">
        <v>0</v>
      </c>
      <c r="AL435" s="648">
        <v>0</v>
      </c>
      <c r="AM435" s="630">
        <f>SUM(AB435:AL439)</f>
        <v>49</v>
      </c>
      <c r="AN435" s="460"/>
      <c r="AQ435" s="604">
        <f>IFERROR(I435/J435*100,"0")</f>
        <v>1.7205056179775282</v>
      </c>
      <c r="AR435" s="650">
        <f>IFERROR(1/(1-(AQ435/100)),"0")</f>
        <v>1.0175062522329403</v>
      </c>
      <c r="AS435" s="653">
        <v>15</v>
      </c>
      <c r="AT435" s="607">
        <v>5</v>
      </c>
      <c r="AU435" s="334"/>
      <c r="AV435" s="656"/>
      <c r="AW435" s="659">
        <f>+H435-AV435</f>
        <v>2799</v>
      </c>
    </row>
    <row r="436" spans="1:49" ht="17.25" customHeight="1">
      <c r="A436" s="666"/>
      <c r="B436" s="670"/>
      <c r="C436" s="671"/>
      <c r="D436" s="642"/>
      <c r="E436" s="596"/>
      <c r="F436" s="645"/>
      <c r="G436" s="645"/>
      <c r="H436" s="575"/>
      <c r="I436" s="578"/>
      <c r="J436" s="581"/>
      <c r="K436" s="584"/>
      <c r="L436" s="253">
        <v>845</v>
      </c>
      <c r="M436" s="254" t="s">
        <v>1640</v>
      </c>
      <c r="N436" s="254" t="s">
        <v>1799</v>
      </c>
      <c r="O436" s="255" t="s">
        <v>1746</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90</v>
      </c>
      <c r="M437" s="254" t="s">
        <v>1642</v>
      </c>
      <c r="N437" s="254" t="s">
        <v>1802</v>
      </c>
      <c r="O437" s="255" t="s">
        <v>1776</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50</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v>16</v>
      </c>
      <c r="M439" s="254" t="s">
        <v>1805</v>
      </c>
      <c r="N439" s="254" t="s">
        <v>1802</v>
      </c>
      <c r="O439" s="255" t="s">
        <v>1804</v>
      </c>
      <c r="P439" s="256" t="str">
        <f ca="1">IF(O439=0," ",IFERROR(IF(DATEDIF(TODAY(),O439,"M")&lt;=5,"ROJO",IF(DATEDIF(TODAY(),O439,"M")&gt;=12,"VERDE",IF(AND(DATEDIF(TODAY(),O439,"M")&gt;=6,DATEDIF(TODAY(),O439,"M")&lt;=11),"AMARILLO"))),Q439))</f>
        <v>ROJO</v>
      </c>
      <c r="Q439" s="262" t="str">
        <f ca="1">IF(O439=0," ",IF(O439&lt;=$L$6,"VENCIDO","NO VENCIDO"))</f>
        <v>NO VENCIDO</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2567</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ENERO!K441</f>
        <v>2405</v>
      </c>
      <c r="E441" s="595">
        <f>H37</f>
        <v>1565</v>
      </c>
      <c r="F441" s="644">
        <v>2097</v>
      </c>
      <c r="G441" s="644">
        <v>9</v>
      </c>
      <c r="H441" s="574">
        <f>+F441+G441</f>
        <v>2106</v>
      </c>
      <c r="I441" s="577">
        <f>+AM441</f>
        <v>0</v>
      </c>
      <c r="J441" s="580">
        <f>+H441+I441</f>
        <v>2106</v>
      </c>
      <c r="K441" s="583">
        <f>+(D441+E441)-(J441)</f>
        <v>1864</v>
      </c>
      <c r="L441" s="253">
        <v>297</v>
      </c>
      <c r="M441" s="254" t="s">
        <v>1643</v>
      </c>
      <c r="N441" s="254" t="s">
        <v>1802</v>
      </c>
      <c r="O441" s="255" t="s">
        <v>1743</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2106</v>
      </c>
    </row>
    <row r="442" spans="1:49" ht="17.25" customHeight="1">
      <c r="A442" s="666"/>
      <c r="B442" s="640"/>
      <c r="C442" s="640"/>
      <c r="D442" s="642"/>
      <c r="E442" s="596"/>
      <c r="F442" s="645"/>
      <c r="G442" s="645"/>
      <c r="H442" s="575"/>
      <c r="I442" s="578"/>
      <c r="J442" s="581"/>
      <c r="K442" s="584"/>
      <c r="L442" s="253">
        <v>151</v>
      </c>
      <c r="M442" s="254" t="s">
        <v>1645</v>
      </c>
      <c r="N442" s="254" t="s">
        <v>1799</v>
      </c>
      <c r="O442" s="255" t="s">
        <v>1747</v>
      </c>
      <c r="P442" s="256" t="str">
        <f ca="1">IF(O442=0," ",IFERROR(IF(DATEDIF(TODAY(),O442,"M")&lt;=5,"ROJO",IF(DATEDIF(TODAY(),O442,"M")&gt;=12,"VERDE",IF(AND(DATEDIF(TODAY(),O442,"M")&gt;=6,DATEDIF(TODAY(),O442,"M")&lt;=11),"AMARILLO"))),Q442))</f>
        <v>ROJO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33</v>
      </c>
      <c r="M443" s="254" t="s">
        <v>1806</v>
      </c>
      <c r="N443" s="254" t="s">
        <v>1799</v>
      </c>
      <c r="O443" s="255" t="s">
        <v>1747</v>
      </c>
      <c r="P443" s="256" t="str">
        <f ca="1">IF(O443=0," ",IFERROR(IF(DATEDIF(TODAY(),O443,"M")&lt;=5,"ROJO",IF(DATEDIF(TODAY(),O443,"M")&gt;=12,"VERDE",IF(AND(DATEDIF(TODAY(),O443,"M")&gt;=6,DATEDIF(TODAY(),O443,"M")&lt;=11),"AMARILLO"))),Q443))</f>
        <v>ROJO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v>780</v>
      </c>
      <c r="M444" s="254" t="s">
        <v>1646</v>
      </c>
      <c r="N444" s="254" t="s">
        <v>1799</v>
      </c>
      <c r="O444" s="255" t="s">
        <v>1745</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v>603</v>
      </c>
      <c r="M445" s="254" t="s">
        <v>1647</v>
      </c>
      <c r="N445" s="254" t="s">
        <v>1799</v>
      </c>
      <c r="O445" s="255" t="s">
        <v>1746</v>
      </c>
      <c r="P445" s="256" t="str">
        <f ca="1">IF(O445=0," ",IFERROR(IF(DATEDIF(TODAY(),O445,"M")&lt;=5,"ROJO",IF(DATEDIF(TODAY(),O445,"M")&gt;=12,"VERDE",IF(AND(DATEDIF(TODAY(),O445,"M")&gt;=6,DATEDIF(TODAY(),O445,"M")&lt;=11),"AMARILLO"))),Q445))</f>
        <v>AMARILLO</v>
      </c>
      <c r="Q445" s="262" t="str">
        <f ca="1">IF(O445=0," ",IF(O445&lt;=$L$6,"VENCIDO","NO VENCIDO"))</f>
        <v>NO VENCIDO</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1864</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ENERO!K447</f>
        <v>127</v>
      </c>
      <c r="E447" s="595">
        <f>H43</f>
        <v>0</v>
      </c>
      <c r="F447" s="644">
        <v>23</v>
      </c>
      <c r="G447" s="644">
        <v>0</v>
      </c>
      <c r="H447" s="574">
        <f>+F447+G447</f>
        <v>23</v>
      </c>
      <c r="I447" s="577">
        <f>+AM447</f>
        <v>0</v>
      </c>
      <c r="J447" s="580">
        <f>+H447+I447</f>
        <v>23</v>
      </c>
      <c r="K447" s="583">
        <f>+(D447+E447)-(J447)</f>
        <v>104</v>
      </c>
      <c r="L447" s="253">
        <v>21</v>
      </c>
      <c r="M447" s="254" t="s">
        <v>1646</v>
      </c>
      <c r="N447" s="254" t="s">
        <v>1799</v>
      </c>
      <c r="O447" s="255" t="s">
        <v>1745</v>
      </c>
      <c r="P447" s="256" t="str">
        <f ca="1">IF(O447=0," ",IFERROR(IF(DATEDIF(TODAY(),O447,"M")&lt;=5,"ROJO",IF(DATEDIF(TODAY(),O447,"M")&gt;=12,"VERDE",IF(AND(DATEDIF(TODAY(),O447,"M")&gt;=6,DATEDIF(TODAY(),O447,"M")&lt;=11),"AMARILLO"))),Q447))</f>
        <v>AMARILLO</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23</v>
      </c>
    </row>
    <row r="448" spans="1:49" ht="17.25" customHeight="1">
      <c r="A448" s="666"/>
      <c r="B448" s="640"/>
      <c r="C448" s="640"/>
      <c r="D448" s="642"/>
      <c r="E448" s="596"/>
      <c r="F448" s="645"/>
      <c r="G448" s="645"/>
      <c r="H448" s="575"/>
      <c r="I448" s="578"/>
      <c r="J448" s="581"/>
      <c r="K448" s="584"/>
      <c r="L448" s="253">
        <v>3</v>
      </c>
      <c r="M448" s="254" t="s">
        <v>1650</v>
      </c>
      <c r="N448" s="254" t="s">
        <v>1807</v>
      </c>
      <c r="O448" s="255" t="s">
        <v>1748</v>
      </c>
      <c r="P448" s="256" t="str">
        <f ca="1">IF(O448=0," ",IFERROR(IF(DATEDIF(TODAY(),O448,"M")&lt;=5,"ROJO",IF(DATEDIF(TODAY(),O448,"M")&gt;=12,"VERDE",IF(AND(DATEDIF(TODAY(),O448,"M")&gt;=6,DATEDIF(TODAY(),O448,"M")&lt;=11),"AMARILLO"))),Q448))</f>
        <v>ROJO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v>80</v>
      </c>
      <c r="M449" s="254" t="s">
        <v>1648</v>
      </c>
      <c r="N449" s="254" t="s">
        <v>1807</v>
      </c>
      <c r="O449" s="255" t="s">
        <v>1777</v>
      </c>
      <c r="P449" s="256" t="str">
        <f ca="1">IF(O449=0," ",IFERROR(IF(DATEDIF(TODAY(),O449,"M")&lt;=5,"ROJO",IF(DATEDIF(TODAY(),O449,"M")&gt;=12,"VERDE",IF(AND(DATEDIF(TODAY(),O449,"M")&gt;=6,DATEDIF(TODAY(),O449,"M")&lt;=11),"AMARILLO"))),Q449))</f>
        <v>VERDE</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104</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ENERO!K453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ENERO!K459</f>
        <v>2131</v>
      </c>
      <c r="E459" s="595">
        <f>H55</f>
        <v>740</v>
      </c>
      <c r="F459" s="644">
        <v>658</v>
      </c>
      <c r="G459" s="644">
        <v>13</v>
      </c>
      <c r="H459" s="574">
        <f>+F459+G459</f>
        <v>671</v>
      </c>
      <c r="I459" s="577">
        <f>+AM459</f>
        <v>131</v>
      </c>
      <c r="J459" s="580">
        <f>+H459+I459</f>
        <v>802</v>
      </c>
      <c r="K459" s="583">
        <f>+(D459+E459)-(J459)</f>
        <v>2069</v>
      </c>
      <c r="L459" s="253">
        <v>2069</v>
      </c>
      <c r="M459" s="254" t="s">
        <v>1649</v>
      </c>
      <c r="N459" s="254" t="s">
        <v>1808</v>
      </c>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1.1952309985096869</v>
      </c>
      <c r="X459" s="425"/>
      <c r="Y459" s="232"/>
      <c r="Z459" s="648">
        <v>58</v>
      </c>
      <c r="AA459" s="648">
        <v>71</v>
      </c>
      <c r="AB459" s="649">
        <f>+Z459+AA459</f>
        <v>129</v>
      </c>
      <c r="AC459" s="648">
        <v>0</v>
      </c>
      <c r="AD459" s="648">
        <v>0</v>
      </c>
      <c r="AE459" s="648">
        <v>0</v>
      </c>
      <c r="AF459" s="648">
        <v>0</v>
      </c>
      <c r="AG459" s="648">
        <v>0</v>
      </c>
      <c r="AH459" s="648">
        <v>0</v>
      </c>
      <c r="AI459" s="648">
        <v>0</v>
      </c>
      <c r="AJ459" s="648">
        <v>2</v>
      </c>
      <c r="AK459" s="648">
        <v>0</v>
      </c>
      <c r="AL459" s="648">
        <v>0</v>
      </c>
      <c r="AM459" s="630">
        <f>SUM(AB459:AL463)</f>
        <v>131</v>
      </c>
      <c r="AN459" s="460"/>
      <c r="AQ459" s="604">
        <f>IFERROR(I459/J459*100,"0")</f>
        <v>16.334164588528679</v>
      </c>
      <c r="AR459" s="650">
        <f>IFERROR(1/(1-(AQ459/100)),"0")</f>
        <v>1.1952309985096869</v>
      </c>
      <c r="AS459" s="653">
        <v>30</v>
      </c>
      <c r="AT459" s="607">
        <v>10</v>
      </c>
      <c r="AU459" s="334"/>
      <c r="AV459" s="656"/>
      <c r="AW459" s="659">
        <f>+H459-AV459</f>
        <v>671</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2069</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ENERO!K465</f>
        <v>50</v>
      </c>
      <c r="E465" s="595">
        <f>H61</f>
        <v>17</v>
      </c>
      <c r="F465" s="644">
        <v>7</v>
      </c>
      <c r="G465" s="644">
        <v>1</v>
      </c>
      <c r="H465" s="574">
        <f>+F465+G465</f>
        <v>8</v>
      </c>
      <c r="I465" s="577">
        <f>+AM465</f>
        <v>0</v>
      </c>
      <c r="J465" s="580">
        <f>+H465+I465</f>
        <v>8</v>
      </c>
      <c r="K465" s="583">
        <f>+(D465+E465)-(J465)</f>
        <v>59</v>
      </c>
      <c r="L465" s="253">
        <v>9</v>
      </c>
      <c r="M465" s="254" t="s">
        <v>1649</v>
      </c>
      <c r="N465" s="254" t="s">
        <v>1808</v>
      </c>
      <c r="O465" s="255" t="s">
        <v>1747</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8</v>
      </c>
    </row>
    <row r="466" spans="1:49" ht="17.25" customHeight="1">
      <c r="A466" s="666"/>
      <c r="B466" s="670"/>
      <c r="C466" s="671"/>
      <c r="D466" s="642"/>
      <c r="E466" s="596"/>
      <c r="F466" s="645"/>
      <c r="G466" s="645"/>
      <c r="H466" s="575"/>
      <c r="I466" s="578"/>
      <c r="J466" s="581"/>
      <c r="K466" s="584"/>
      <c r="L466" s="253">
        <v>50</v>
      </c>
      <c r="M466" s="254" t="s">
        <v>1650</v>
      </c>
      <c r="N466" s="254" t="s">
        <v>1807</v>
      </c>
      <c r="O466" s="255" t="s">
        <v>1748</v>
      </c>
      <c r="P466" s="256" t="str">
        <f ca="1">IF(O466=0," ",IFERROR(IF(DATEDIF(TODAY(),O466,"M")&lt;=5,"ROJO",IF(DATEDIF(TODAY(),O466,"M")&gt;=12,"VERDE",IF(AND(DATEDIF(TODAY(),O466,"M")&gt;=6,DATEDIF(TODAY(),O466,"M")&lt;=11),"AMARILLO"))),Q466))</f>
        <v>ROJO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59</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ENERO!K471</f>
        <v>1520</v>
      </c>
      <c r="E471" s="595">
        <f>H67</f>
        <v>980</v>
      </c>
      <c r="F471" s="644">
        <v>1098</v>
      </c>
      <c r="G471" s="644">
        <v>2</v>
      </c>
      <c r="H471" s="574">
        <f>+F471+G471</f>
        <v>1100</v>
      </c>
      <c r="I471" s="577">
        <f>+AM471</f>
        <v>1</v>
      </c>
      <c r="J471" s="580">
        <f>+H471+I471</f>
        <v>1101</v>
      </c>
      <c r="K471" s="583">
        <f>+(D471+E471)-(J471)</f>
        <v>1399</v>
      </c>
      <c r="L471" s="253">
        <v>686</v>
      </c>
      <c r="M471" s="254" t="s">
        <v>1655</v>
      </c>
      <c r="N471" s="254" t="s">
        <v>1809</v>
      </c>
      <c r="O471" s="255" t="s">
        <v>1750</v>
      </c>
      <c r="P471" s="256" t="str">
        <f ca="1">IF(O471=0," ",IFERROR(IF(DATEDIF(TODAY(),O471,"M")&lt;=5,"ROJO",IF(DATEDIF(TODAY(),O471,"M")&gt;=12,"VERDE",IF(AND(DATEDIF(TODAY(),O471,"M")&gt;=6,DATEDIF(TODAY(),O471,"M")&lt;=11),"AMARILLO"))),Q471))</f>
        <v>AMARILLO</v>
      </c>
      <c r="Q471" s="256" t="str">
        <f ca="1">IF(O471=0," ",IF(O471&lt;=$L$6,"VENCIDO","NO VENCIDO"))</f>
        <v>NO VENCIDO</v>
      </c>
      <c r="R471" s="257"/>
      <c r="S471" s="258"/>
      <c r="T471" s="258"/>
      <c r="U471" s="259"/>
      <c r="V471" s="259"/>
      <c r="W471" s="634">
        <f>+AR471</f>
        <v>1.000909090909091</v>
      </c>
      <c r="X471" s="425"/>
      <c r="Y471" s="232"/>
      <c r="Z471" s="648">
        <v>0</v>
      </c>
      <c r="AA471" s="648">
        <v>0</v>
      </c>
      <c r="AB471" s="649">
        <f>+Z471+AA471</f>
        <v>0</v>
      </c>
      <c r="AC471" s="648">
        <v>0</v>
      </c>
      <c r="AD471" s="648">
        <v>0</v>
      </c>
      <c r="AE471" s="648">
        <v>0</v>
      </c>
      <c r="AF471" s="648">
        <v>0</v>
      </c>
      <c r="AG471" s="648">
        <v>0</v>
      </c>
      <c r="AH471" s="648">
        <v>0</v>
      </c>
      <c r="AI471" s="648">
        <v>1</v>
      </c>
      <c r="AJ471" s="648">
        <v>0</v>
      </c>
      <c r="AK471" s="648">
        <v>0</v>
      </c>
      <c r="AL471" s="648">
        <v>0</v>
      </c>
      <c r="AM471" s="630">
        <f>SUM(AB471:AL475)</f>
        <v>1</v>
      </c>
      <c r="AN471" s="460"/>
      <c r="AQ471" s="604">
        <f>IFERROR(I471/J471*100,"0")</f>
        <v>9.0826521344232511E-2</v>
      </c>
      <c r="AR471" s="650">
        <f>IFERROR(1/(1-(AQ471/100)),"0")</f>
        <v>1.000909090909091</v>
      </c>
      <c r="AS471" s="653">
        <v>0</v>
      </c>
      <c r="AT471" s="607">
        <v>1</v>
      </c>
      <c r="AU471" s="334"/>
      <c r="AV471" s="656"/>
      <c r="AW471" s="659">
        <f>+H471-AV471</f>
        <v>1100</v>
      </c>
    </row>
    <row r="472" spans="1:49" ht="17.25" customHeight="1">
      <c r="A472" s="666"/>
      <c r="B472" s="670"/>
      <c r="C472" s="671"/>
      <c r="D472" s="642"/>
      <c r="E472" s="596"/>
      <c r="F472" s="645"/>
      <c r="G472" s="645"/>
      <c r="H472" s="575"/>
      <c r="I472" s="578"/>
      <c r="J472" s="581"/>
      <c r="K472" s="584"/>
      <c r="L472" s="253">
        <v>671</v>
      </c>
      <c r="M472" s="254" t="s">
        <v>1654</v>
      </c>
      <c r="N472" s="254" t="s">
        <v>1809</v>
      </c>
      <c r="O472" s="255" t="s">
        <v>1749</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42</v>
      </c>
      <c r="M473" s="254" t="s">
        <v>1652</v>
      </c>
      <c r="N473" s="254" t="s">
        <v>1809</v>
      </c>
      <c r="O473" s="255" t="s">
        <v>1748</v>
      </c>
      <c r="P473" s="256" t="str">
        <f ca="1">IF(O473=0," ",IFERROR(IF(DATEDIF(TODAY(),O473,"M")&lt;=5,"ROJO",IF(DATEDIF(TODAY(),O473,"M")&gt;=12,"VERDE",IF(AND(DATEDIF(TODAY(),O473,"M")&gt;=6,DATEDIF(TODAY(),O473,"M")&lt;=11),"AMARILLO"))),Q473))</f>
        <v>ROJO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1399</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ENERO!K477</f>
        <v>2865</v>
      </c>
      <c r="E477" s="595">
        <f>H73</f>
        <v>990</v>
      </c>
      <c r="F477" s="644">
        <v>1768</v>
      </c>
      <c r="G477" s="644">
        <v>15</v>
      </c>
      <c r="H477" s="574">
        <f>+F477+G477</f>
        <v>1783</v>
      </c>
      <c r="I477" s="577">
        <f>+AM477</f>
        <v>0</v>
      </c>
      <c r="J477" s="580">
        <f>+H477+I477</f>
        <v>1783</v>
      </c>
      <c r="K477" s="583">
        <f>+(D477+E477)-(J477)</f>
        <v>2072</v>
      </c>
      <c r="L477" s="253">
        <v>1475</v>
      </c>
      <c r="M477" s="254" t="s">
        <v>1660</v>
      </c>
      <c r="N477" s="254" t="s">
        <v>1810</v>
      </c>
      <c r="O477" s="255" t="s">
        <v>1751</v>
      </c>
      <c r="P477" s="256" t="str">
        <f ca="1">IF(O477=0," ",IFERROR(IF(DATEDIF(TODAY(),O477,"M")&lt;=5,"ROJO",IF(DATEDIF(TODAY(),O477,"M")&gt;=12,"VERDE",IF(AND(DATEDIF(TODAY(),O477,"M")&gt;=6,DATEDIF(TODAY(),O477,"M")&lt;=11),"AMARILLO"))),Q477))</f>
        <v>AMARILLO</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1783</v>
      </c>
    </row>
    <row r="478" spans="1:49" ht="17.25" customHeight="1">
      <c r="A478" s="666"/>
      <c r="B478" s="670"/>
      <c r="C478" s="671"/>
      <c r="D478" s="642"/>
      <c r="E478" s="596"/>
      <c r="F478" s="645"/>
      <c r="G478" s="645"/>
      <c r="H478" s="575"/>
      <c r="I478" s="578"/>
      <c r="J478" s="581"/>
      <c r="K478" s="584"/>
      <c r="L478" s="253">
        <v>357</v>
      </c>
      <c r="M478" s="254" t="s">
        <v>1659</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240</v>
      </c>
      <c r="M479" s="254" t="s">
        <v>1658</v>
      </c>
      <c r="N479" s="254" t="s">
        <v>1810</v>
      </c>
      <c r="O479" s="255" t="s">
        <v>1747</v>
      </c>
      <c r="P479" s="256" t="str">
        <f ca="1">IF(O479=0," ",IFERROR(IF(DATEDIF(TODAY(),O479,"M")&lt;=5,"ROJO",IF(DATEDIF(TODAY(),O479,"M")&gt;=12,"VERDE",IF(AND(DATEDIF(TODAY(),O479,"M")&gt;=6,DATEDIF(TODAY(),O479,"M")&lt;=11),"AMARILLO"))),Q479))</f>
        <v>ROJO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2072</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ENERO!K483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ENERO!K489</f>
        <v>3358</v>
      </c>
      <c r="E489" s="595">
        <f>H85</f>
        <v>855</v>
      </c>
      <c r="F489" s="644">
        <v>1474</v>
      </c>
      <c r="G489" s="644">
        <v>29</v>
      </c>
      <c r="H489" s="574">
        <f>+F489+G489</f>
        <v>1503</v>
      </c>
      <c r="I489" s="577">
        <f>+AM489</f>
        <v>19</v>
      </c>
      <c r="J489" s="580">
        <f>+H489+I489</f>
        <v>1522</v>
      </c>
      <c r="K489" s="583">
        <f>+(D489+E489)-(J489)</f>
        <v>2691</v>
      </c>
      <c r="L489" s="253">
        <v>2631</v>
      </c>
      <c r="M489" s="254" t="s">
        <v>1662</v>
      </c>
      <c r="N489" s="254" t="s">
        <v>1799</v>
      </c>
      <c r="O489" s="255" t="s">
        <v>1752</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1.012641383898869</v>
      </c>
      <c r="X489" s="425"/>
      <c r="Y489" s="232"/>
      <c r="Z489" s="648">
        <v>0</v>
      </c>
      <c r="AA489" s="648">
        <v>0</v>
      </c>
      <c r="AB489" s="649">
        <f>+Z489+AA489</f>
        <v>0</v>
      </c>
      <c r="AC489" s="648">
        <v>0</v>
      </c>
      <c r="AD489" s="648">
        <v>0</v>
      </c>
      <c r="AE489" s="648">
        <v>1</v>
      </c>
      <c r="AF489" s="648">
        <v>1</v>
      </c>
      <c r="AG489" s="648">
        <v>17</v>
      </c>
      <c r="AH489" s="648">
        <v>0</v>
      </c>
      <c r="AI489" s="648">
        <v>0</v>
      </c>
      <c r="AJ489" s="648">
        <v>0</v>
      </c>
      <c r="AK489" s="648">
        <v>0</v>
      </c>
      <c r="AL489" s="648">
        <v>0</v>
      </c>
      <c r="AM489" s="630">
        <f>SUM(AB489:AL493)</f>
        <v>19</v>
      </c>
      <c r="AN489" s="460"/>
      <c r="AQ489" s="604">
        <f>IFERROR(I489/J489*100,"0")</f>
        <v>1.2483574244415243</v>
      </c>
      <c r="AR489" s="650">
        <f>IFERROR(1/(1-(AQ489/100)),"0")</f>
        <v>1.012641383898869</v>
      </c>
      <c r="AS489" s="653">
        <v>0</v>
      </c>
      <c r="AT489" s="607">
        <v>1</v>
      </c>
      <c r="AU489" s="334"/>
      <c r="AV489" s="656"/>
      <c r="AW489" s="659">
        <f>+H489-AV489</f>
        <v>1503</v>
      </c>
    </row>
    <row r="490" spans="1:49" ht="17.25" customHeight="1">
      <c r="A490" s="666"/>
      <c r="B490" s="640"/>
      <c r="C490" s="640"/>
      <c r="D490" s="642"/>
      <c r="E490" s="596"/>
      <c r="F490" s="645"/>
      <c r="G490" s="645"/>
      <c r="H490" s="575"/>
      <c r="I490" s="578"/>
      <c r="J490" s="581"/>
      <c r="K490" s="584"/>
      <c r="L490" s="253">
        <v>60</v>
      </c>
      <c r="M490" s="254" t="s">
        <v>1661</v>
      </c>
      <c r="N490" s="254" t="s">
        <v>1799</v>
      </c>
      <c r="O490" s="255" t="s">
        <v>1779</v>
      </c>
      <c r="P490" s="256" t="str">
        <f ca="1">IF(O490=0," ",IFERROR(IF(DATEDIF(TODAY(),O490,"M")&lt;=5,"ROJO",IF(DATEDIF(TODAY(),O490,"M")&gt;=12,"VERDE",IF(AND(DATEDIF(TODAY(),O490,"M")&gt;=6,DATEDIF(TODAY(),O490,"M")&lt;=11),"AMARILLO"))),Q490))</f>
        <v>ROJO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2691</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ENERO!K495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ENERO!K501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ENERO!K507</f>
        <v>288</v>
      </c>
      <c r="E507" s="595">
        <f>H103</f>
        <v>1945</v>
      </c>
      <c r="F507" s="644">
        <v>1067</v>
      </c>
      <c r="G507" s="644">
        <v>9</v>
      </c>
      <c r="H507" s="574">
        <f>+F507+G507</f>
        <v>1076</v>
      </c>
      <c r="I507" s="577">
        <f>+AM507</f>
        <v>0</v>
      </c>
      <c r="J507" s="580">
        <f>+H507+I507</f>
        <v>1076</v>
      </c>
      <c r="K507" s="583">
        <f>+(D507+E507)-(J507)</f>
        <v>1157</v>
      </c>
      <c r="L507" s="253">
        <v>332</v>
      </c>
      <c r="M507" s="254" t="s">
        <v>1721</v>
      </c>
      <c r="N507" s="254" t="s">
        <v>1799</v>
      </c>
      <c r="O507" s="255" t="s">
        <v>1747</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1076</v>
      </c>
    </row>
    <row r="508" spans="1:49" ht="17.25" customHeight="1">
      <c r="A508" s="666"/>
      <c r="B508" s="670"/>
      <c r="C508" s="671"/>
      <c r="D508" s="642"/>
      <c r="E508" s="596"/>
      <c r="F508" s="645"/>
      <c r="G508" s="645"/>
      <c r="H508" s="575"/>
      <c r="I508" s="578"/>
      <c r="J508" s="581"/>
      <c r="K508" s="584"/>
      <c r="L508" s="253">
        <v>754</v>
      </c>
      <c r="M508" s="254" t="s">
        <v>1722</v>
      </c>
      <c r="N508" s="254" t="s">
        <v>1799</v>
      </c>
      <c r="O508" s="255" t="s">
        <v>1753</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71</v>
      </c>
      <c r="M509" s="254" t="s">
        <v>1662</v>
      </c>
      <c r="N509" s="254" t="s">
        <v>1799</v>
      </c>
      <c r="O509" s="255" t="s">
        <v>1752</v>
      </c>
      <c r="P509" s="256" t="str">
        <f ca="1">IF(O509=0," ",IFERROR(IF(DATEDIF(TODAY(),O509,"M")&lt;=5,"ROJO",IF(DATEDIF(TODAY(),O509,"M")&gt;=12,"VERDE",IF(AND(DATEDIF(TODAY(),O509,"M")&gt;=6,DATEDIF(TODAY(),O509,"M")&lt;=11),"AMARILLO"))),Q509))</f>
        <v>ROJO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1157</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ENERO!K513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ENERO!K519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ENERO!K525</f>
        <v>27362</v>
      </c>
      <c r="E525" s="595">
        <f>H121</f>
        <v>2800</v>
      </c>
      <c r="F525" s="644">
        <v>2765</v>
      </c>
      <c r="G525" s="644">
        <v>41</v>
      </c>
      <c r="H525" s="574">
        <f>+F525+G525</f>
        <v>2806</v>
      </c>
      <c r="I525" s="577">
        <f>+AM525</f>
        <v>3530</v>
      </c>
      <c r="J525" s="580">
        <f>+H525+I525</f>
        <v>6336</v>
      </c>
      <c r="K525" s="583">
        <f>+(D525+E525)-(J525)</f>
        <v>23826</v>
      </c>
      <c r="L525" s="253">
        <v>127</v>
      </c>
      <c r="M525" s="254" t="s">
        <v>1739</v>
      </c>
      <c r="N525" s="254" t="s">
        <v>1811</v>
      </c>
      <c r="O525" s="255" t="s">
        <v>1751</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2.2580185317177475</v>
      </c>
      <c r="X525" s="425"/>
      <c r="Y525" s="232"/>
      <c r="Z525" s="648">
        <v>2465</v>
      </c>
      <c r="AA525" s="648">
        <v>1065</v>
      </c>
      <c r="AB525" s="649">
        <f>+Z525+AA525</f>
        <v>3530</v>
      </c>
      <c r="AC525" s="648">
        <v>0</v>
      </c>
      <c r="AD525" s="648">
        <v>0</v>
      </c>
      <c r="AE525" s="648">
        <v>0</v>
      </c>
      <c r="AF525" s="648">
        <v>0</v>
      </c>
      <c r="AG525" s="648">
        <v>0</v>
      </c>
      <c r="AH525" s="648">
        <v>0</v>
      </c>
      <c r="AI525" s="648">
        <v>0</v>
      </c>
      <c r="AJ525" s="648">
        <v>0</v>
      </c>
      <c r="AK525" s="648">
        <v>0</v>
      </c>
      <c r="AL525" s="648">
        <v>0</v>
      </c>
      <c r="AM525" s="630">
        <f>SUM(AB525:AL529)</f>
        <v>3530</v>
      </c>
      <c r="AN525" s="460"/>
      <c r="AQ525" s="604">
        <f>IFERROR(I525/J525*100,"0")</f>
        <v>55.713383838383834</v>
      </c>
      <c r="AR525" s="650">
        <f>IFERROR(1/(1-(AQ525/100)),"0")</f>
        <v>2.2580185317177475</v>
      </c>
      <c r="AS525" s="653">
        <v>70</v>
      </c>
      <c r="AT525" s="607">
        <v>10</v>
      </c>
      <c r="AU525" s="334"/>
      <c r="AV525" s="656"/>
      <c r="AW525" s="659">
        <f>+H525-AV525</f>
        <v>2806</v>
      </c>
    </row>
    <row r="526" spans="1:49" ht="17.25" customHeight="1">
      <c r="A526" s="666"/>
      <c r="B526" s="670"/>
      <c r="C526" s="671"/>
      <c r="D526" s="642"/>
      <c r="E526" s="596"/>
      <c r="F526" s="645"/>
      <c r="G526" s="645"/>
      <c r="H526" s="575"/>
      <c r="I526" s="578"/>
      <c r="J526" s="581"/>
      <c r="K526" s="584"/>
      <c r="L526" s="253">
        <v>20</v>
      </c>
      <c r="M526" s="254" t="s">
        <v>1667</v>
      </c>
      <c r="N526" s="254" t="s">
        <v>1807</v>
      </c>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22677</v>
      </c>
      <c r="M527" s="254" t="s">
        <v>1668</v>
      </c>
      <c r="N527" s="254" t="s">
        <v>1807</v>
      </c>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v>10</v>
      </c>
      <c r="M528" s="254" t="s">
        <v>1703</v>
      </c>
      <c r="N528" s="254" t="s">
        <v>1807</v>
      </c>
      <c r="O528" s="255" t="s">
        <v>1746</v>
      </c>
      <c r="P528" s="256" t="str">
        <f ca="1">IF(O528=0," ",IFERROR(IF(DATEDIF(TODAY(),O528,"M")&lt;=5,"ROJO",IF(DATEDIF(TODAY(),O528,"M")&gt;=12,"VERDE",IF(AND(DATEDIF(TODAY(),O528,"M")&gt;=6,DATEDIF(TODAY(),O528,"M")&lt;=11),"AMARILLO"))),Q528))</f>
        <v>AMARILLO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v>992</v>
      </c>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23826</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ENERO!K531</f>
        <v>2010</v>
      </c>
      <c r="E531" s="595">
        <f>H127</f>
        <v>850</v>
      </c>
      <c r="F531" s="644">
        <v>632</v>
      </c>
      <c r="G531" s="644">
        <v>18</v>
      </c>
      <c r="H531" s="574">
        <f>+F531+G531</f>
        <v>650</v>
      </c>
      <c r="I531" s="577">
        <f>+AM531</f>
        <v>0</v>
      </c>
      <c r="J531" s="580">
        <f>+H531+I531</f>
        <v>650</v>
      </c>
      <c r="K531" s="583">
        <f>+(D531+E531)-(J531)</f>
        <v>2210</v>
      </c>
      <c r="L531" s="253">
        <v>1313</v>
      </c>
      <c r="M531" s="254" t="s">
        <v>1669</v>
      </c>
      <c r="N531" s="254" t="s">
        <v>1812</v>
      </c>
      <c r="O531" s="255" t="s">
        <v>1741</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650</v>
      </c>
    </row>
    <row r="532" spans="1:49" ht="17.25" customHeight="1">
      <c r="A532" s="666"/>
      <c r="B532" s="670"/>
      <c r="C532" s="671"/>
      <c r="D532" s="642"/>
      <c r="E532" s="596"/>
      <c r="F532" s="645"/>
      <c r="G532" s="645"/>
      <c r="H532" s="575"/>
      <c r="I532" s="578"/>
      <c r="J532" s="581"/>
      <c r="K532" s="584"/>
      <c r="L532" s="253">
        <v>225</v>
      </c>
      <c r="M532" s="254" t="s">
        <v>1737</v>
      </c>
      <c r="N532" s="254" t="s">
        <v>1812</v>
      </c>
      <c r="O532" s="255" t="s">
        <v>1741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655</v>
      </c>
      <c r="M533" s="254" t="s">
        <v>1670</v>
      </c>
      <c r="N533" s="254" t="s">
        <v>1812</v>
      </c>
      <c r="O533" s="255" t="s">
        <v>1742</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15</v>
      </c>
      <c r="M534" s="254" t="s">
        <v>1671</v>
      </c>
      <c r="N534" s="254" t="s">
        <v>1813</v>
      </c>
      <c r="O534" s="255" t="s">
        <v>1782</v>
      </c>
      <c r="P534" s="256" t="str">
        <f ca="1">IF(O534=0," ",IFERROR(IF(DATEDIF(TODAY(),O534,"M")&lt;=5,"ROJO",IF(DATEDIF(TODAY(),O534,"M")&gt;=12,"VERDE",IF(AND(DATEDIF(TODAY(),O534,"M")&gt;=6,DATEDIF(TODAY(),O534,"M")&lt;=11),"AMARILLO"))),Q534))</f>
        <v>NO VENCIDO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2</v>
      </c>
      <c r="M535" s="254" t="s">
        <v>1672</v>
      </c>
      <c r="N535" s="254" t="s">
        <v>1813</v>
      </c>
      <c r="O535" s="255" t="s">
        <v>1783</v>
      </c>
      <c r="P535" s="256" t="str">
        <f ca="1">IF(O535=0," ",IFERROR(IF(DATEDIF(TODAY(),O535,"M")&lt;=5,"ROJO",IF(DATEDIF(TODAY(),O535,"M")&gt;=12,"VERDE",IF(AND(DATEDIF(TODAY(),O535,"M")&gt;=6,DATEDIF(TODAY(),O535,"M")&lt;=11),"AMARILLO"))),Q535))</f>
        <v>NO VENCIDO</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2210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ENERO!K537</f>
        <v>2831</v>
      </c>
      <c r="E537" s="595">
        <f>H133</f>
        <v>510</v>
      </c>
      <c r="F537" s="644">
        <v>1269</v>
      </c>
      <c r="G537" s="644">
        <v>29</v>
      </c>
      <c r="H537" s="574">
        <f>+F537+G537</f>
        <v>1298</v>
      </c>
      <c r="I537" s="577">
        <f>+AM537</f>
        <v>5</v>
      </c>
      <c r="J537" s="580">
        <f>+H537+I537</f>
        <v>1303</v>
      </c>
      <c r="K537" s="583">
        <f>+(D537+E537)-(J537)</f>
        <v>2038</v>
      </c>
      <c r="L537" s="253">
        <v>2007</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1.0038520801232667</v>
      </c>
      <c r="X537" s="425"/>
      <c r="Y537" s="232"/>
      <c r="Z537" s="648">
        <v>0</v>
      </c>
      <c r="AA537" s="648">
        <v>0</v>
      </c>
      <c r="AB537" s="649">
        <f>+Z537+AA537</f>
        <v>0</v>
      </c>
      <c r="AC537" s="648">
        <v>0</v>
      </c>
      <c r="AD537" s="648">
        <v>0</v>
      </c>
      <c r="AE537" s="648">
        <v>0</v>
      </c>
      <c r="AF537" s="648">
        <v>5</v>
      </c>
      <c r="AG537" s="648">
        <v>0</v>
      </c>
      <c r="AH537" s="648">
        <v>0</v>
      </c>
      <c r="AI537" s="648">
        <v>0</v>
      </c>
      <c r="AJ537" s="648">
        <v>0</v>
      </c>
      <c r="AK537" s="648">
        <v>0</v>
      </c>
      <c r="AL537" s="648">
        <v>0</v>
      </c>
      <c r="AM537" s="630">
        <f>SUM(AB537:AL541)</f>
        <v>5</v>
      </c>
      <c r="AN537" s="460"/>
      <c r="AQ537" s="604">
        <f>IFERROR(I537/J537*100,"0")</f>
        <v>0.38372985418265537</v>
      </c>
      <c r="AR537" s="650">
        <f>IFERROR(1/(1-(AQ537/100)),"0")</f>
        <v>1.0038520801232667</v>
      </c>
      <c r="AS537" s="653">
        <v>0</v>
      </c>
      <c r="AT537" s="607">
        <v>1</v>
      </c>
      <c r="AU537" s="334"/>
      <c r="AV537" s="656"/>
      <c r="AW537" s="659">
        <f>+H537-AV537</f>
        <v>1298</v>
      </c>
    </row>
    <row r="538" spans="1:49" ht="17.25" customHeight="1">
      <c r="A538" s="666"/>
      <c r="B538" s="670"/>
      <c r="C538" s="671"/>
      <c r="D538" s="642"/>
      <c r="E538" s="596"/>
      <c r="F538" s="645"/>
      <c r="G538" s="645"/>
      <c r="H538" s="575"/>
      <c r="I538" s="578"/>
      <c r="J538" s="581"/>
      <c r="K538" s="584"/>
      <c r="L538" s="253">
        <v>2</v>
      </c>
      <c r="M538" s="254" t="s">
        <v>1674</v>
      </c>
      <c r="N538" s="254" t="s">
        <v>1813</v>
      </c>
      <c r="O538" s="255" t="s">
        <v>1784</v>
      </c>
      <c r="P538" s="256" t="str">
        <f ca="1">IF(O538=0," ",IFERROR(IF(DATEDIF(TODAY(),O538,"M")&lt;=5,"ROJO",IF(DATEDIF(TODAY(),O538,"M")&gt;=12,"VERDE",IF(AND(DATEDIF(TODAY(),O538,"M")&gt;=6,DATEDIF(TODAY(),O538,"M")&lt;=11),"AMARILLO"))),Q538))</f>
        <v>ROJO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16</v>
      </c>
      <c r="M539" s="254" t="s">
        <v>1675</v>
      </c>
      <c r="N539" s="254" t="s">
        <v>1814</v>
      </c>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10</v>
      </c>
      <c r="M540" s="254" t="s">
        <v>1676</v>
      </c>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v>3</v>
      </c>
      <c r="M541" s="254" t="s">
        <v>1815</v>
      </c>
      <c r="N541" s="254" t="s">
        <v>1814</v>
      </c>
      <c r="O541" s="255" t="s">
        <v>1816</v>
      </c>
      <c r="P541" s="256" t="str">
        <f ca="1">IF(O541=0," ",IFERROR(IF(DATEDIF(TODAY(),O541,"M")&lt;=5,"ROJO",IF(DATEDIF(TODAY(),O541,"M")&gt;=12,"VERDE",IF(AND(DATEDIF(TODAY(),O541,"M")&gt;=6,DATEDIF(TODAY(),O541,"M")&lt;=11),"AMARILLO"))),Q541))</f>
        <v>ROJO</v>
      </c>
      <c r="Q541" s="262" t="str">
        <f ca="1">IF(O541=0," ",IF(O541&lt;=$L$6,"VENCIDO","NO VENCIDO"))</f>
        <v>NO VENCIDO</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2038</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ENERO!K543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ENERO!K549</f>
        <v>3600</v>
      </c>
      <c r="E549" s="595">
        <f>H145</f>
        <v>620</v>
      </c>
      <c r="F549" s="644">
        <v>1167</v>
      </c>
      <c r="G549" s="644">
        <v>8</v>
      </c>
      <c r="H549" s="574">
        <f>+F549+G549</f>
        <v>1175</v>
      </c>
      <c r="I549" s="577">
        <f>+AM549</f>
        <v>112</v>
      </c>
      <c r="J549" s="580">
        <f>+H549+I549</f>
        <v>1287</v>
      </c>
      <c r="K549" s="583">
        <f>+(D549+E549)-(J549)</f>
        <v>2933</v>
      </c>
      <c r="L549" s="253">
        <v>10</v>
      </c>
      <c r="M549" s="254" t="s">
        <v>1677</v>
      </c>
      <c r="N549" s="254" t="s">
        <v>1799</v>
      </c>
      <c r="O549" s="255" t="s">
        <v>1748</v>
      </c>
      <c r="P549" s="256" t="str">
        <f ca="1">IF(O549=0," ",IFERROR(IF(DATEDIF(TODAY(),O549,"M")&lt;=5,"ROJO",IF(DATEDIF(TODAY(),O549,"M")&gt;=12,"VERDE",IF(AND(DATEDIF(TODAY(),O549,"M")&gt;=6,DATEDIF(TODAY(),O549,"M")&lt;=11),"AMARILLO"))),Q549))</f>
        <v>ROJO</v>
      </c>
      <c r="Q549" s="256" t="str">
        <f ca="1">IF(O549=0," ",IF(O549&lt;=$L$6,"VENCIDO","NO VENCIDO"))</f>
        <v>NO VENCIDO</v>
      </c>
      <c r="R549" s="257"/>
      <c r="S549" s="258"/>
      <c r="T549" s="258"/>
      <c r="U549" s="259"/>
      <c r="V549" s="259"/>
      <c r="W549" s="634">
        <f>+AR549</f>
        <v>1.0953191489361702</v>
      </c>
      <c r="X549" s="425"/>
      <c r="Y549" s="232"/>
      <c r="Z549" s="648">
        <v>46</v>
      </c>
      <c r="AA549" s="648">
        <v>66</v>
      </c>
      <c r="AB549" s="649">
        <f>+Z549+AA549</f>
        <v>112</v>
      </c>
      <c r="AC549" s="648">
        <v>0</v>
      </c>
      <c r="AD549" s="648">
        <v>0</v>
      </c>
      <c r="AE549" s="648">
        <v>0</v>
      </c>
      <c r="AF549" s="648">
        <v>0</v>
      </c>
      <c r="AG549" s="648">
        <v>0</v>
      </c>
      <c r="AH549" s="648">
        <v>0</v>
      </c>
      <c r="AI549" s="648">
        <v>0</v>
      </c>
      <c r="AJ549" s="648">
        <v>0</v>
      </c>
      <c r="AK549" s="648">
        <v>0</v>
      </c>
      <c r="AL549" s="648">
        <v>0</v>
      </c>
      <c r="AM549" s="630">
        <f>SUM(AB549:AL553)</f>
        <v>112</v>
      </c>
      <c r="AN549" s="460"/>
      <c r="AQ549" s="604">
        <f>IFERROR(I549/J549*100,"0")</f>
        <v>8.702408702408702</v>
      </c>
      <c r="AR549" s="650">
        <f>IFERROR(1/(1-(AQ549/100)),"0")</f>
        <v>1.0953191489361702</v>
      </c>
      <c r="AS549" s="653">
        <v>15</v>
      </c>
      <c r="AT549" s="607">
        <v>10</v>
      </c>
      <c r="AU549" s="334"/>
      <c r="AV549" s="656"/>
      <c r="AW549" s="659">
        <f>+H549-AV549</f>
        <v>1175</v>
      </c>
    </row>
    <row r="550" spans="1:49" ht="17.25" customHeight="1">
      <c r="A550" s="666"/>
      <c r="B550" s="670"/>
      <c r="C550" s="671"/>
      <c r="D550" s="642"/>
      <c r="E550" s="596"/>
      <c r="F550" s="645"/>
      <c r="G550" s="645"/>
      <c r="H550" s="575"/>
      <c r="I550" s="578"/>
      <c r="J550" s="581"/>
      <c r="K550" s="584"/>
      <c r="L550" s="253">
        <v>2298</v>
      </c>
      <c r="M550" s="254" t="s">
        <v>1678</v>
      </c>
      <c r="N550" s="254" t="s">
        <v>1799</v>
      </c>
      <c r="O550" s="255" t="s">
        <v>1753</v>
      </c>
      <c r="P550" s="256" t="str">
        <f ca="1">IF(O550=0," ",IFERROR(IF(DATEDIF(TODAY(),O550,"M")&lt;=5,"ROJO",IF(DATEDIF(TODAY(),O550,"M")&gt;=12,"VERDE",IF(AND(DATEDIF(TODAY(),O550,"M")&gt;=6,DATEDIF(TODAY(),O550,"M")&lt;=11),"AMARILLO"))),Q550))</f>
        <v>ROJO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422</v>
      </c>
      <c r="M551" s="254" t="s">
        <v>1679</v>
      </c>
      <c r="N551" s="254" t="s">
        <v>1799</v>
      </c>
      <c r="O551" s="255" t="s">
        <v>1750</v>
      </c>
      <c r="P551" s="256" t="str">
        <f ca="1">IF(O551=0," ",IFERROR(IF(DATEDIF(TODAY(),O551,"M")&lt;=5,"ROJO",IF(DATEDIF(TODAY(),O551,"M")&gt;=12,"VERDE",IF(AND(DATEDIF(TODAY(),O551,"M")&gt;=6,DATEDIF(TODAY(),O551,"M")&lt;=11),"AMARILLO"))),Q551))</f>
        <v>AMARILLO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203</v>
      </c>
      <c r="M552" s="254" t="s">
        <v>1680</v>
      </c>
      <c r="N552" s="254" t="s">
        <v>1799</v>
      </c>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2933</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ENERO!K555</f>
        <v>648</v>
      </c>
      <c r="E555" s="595">
        <f>H151</f>
        <v>1184</v>
      </c>
      <c r="F555" s="644">
        <v>588</v>
      </c>
      <c r="G555" s="644">
        <v>23</v>
      </c>
      <c r="H555" s="574">
        <f>+F555+G555</f>
        <v>611</v>
      </c>
      <c r="I555" s="577">
        <f>+AM555</f>
        <v>2</v>
      </c>
      <c r="J555" s="580">
        <f>+H555+I555</f>
        <v>613</v>
      </c>
      <c r="K555" s="583">
        <f>+(D555+E555)-(J555)</f>
        <v>1219</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1.0032733224222585</v>
      </c>
      <c r="X555" s="425"/>
      <c r="Y555" s="232"/>
      <c r="Z555" s="648">
        <v>0</v>
      </c>
      <c r="AA555" s="648">
        <v>0</v>
      </c>
      <c r="AB555" s="649">
        <f>+Z555+AA555</f>
        <v>0</v>
      </c>
      <c r="AC555" s="648">
        <v>2</v>
      </c>
      <c r="AD555" s="648">
        <v>0</v>
      </c>
      <c r="AE555" s="648">
        <v>0</v>
      </c>
      <c r="AF555" s="648">
        <v>0</v>
      </c>
      <c r="AG555" s="648">
        <v>0</v>
      </c>
      <c r="AH555" s="648">
        <v>0</v>
      </c>
      <c r="AI555" s="648">
        <v>0</v>
      </c>
      <c r="AJ555" s="648">
        <v>0</v>
      </c>
      <c r="AK555" s="648">
        <v>0</v>
      </c>
      <c r="AL555" s="648">
        <v>0</v>
      </c>
      <c r="AM555" s="630">
        <f>SUM(AB555:AL559)</f>
        <v>2</v>
      </c>
      <c r="AN555" s="460"/>
      <c r="AQ555" s="604">
        <f>IFERROR(I555/J555*100,"0")</f>
        <v>0.32626427406199021</v>
      </c>
      <c r="AR555" s="650">
        <f>IFERROR(1/(1-(AQ555/100)),"0")</f>
        <v>1.0032733224222585</v>
      </c>
      <c r="AS555" s="653">
        <v>0</v>
      </c>
      <c r="AT555" s="607">
        <v>1</v>
      </c>
      <c r="AU555" s="334"/>
      <c r="AV555" s="656"/>
      <c r="AW555" s="659">
        <f>+H555-AV555</f>
        <v>611</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1176</v>
      </c>
      <c r="M557" s="254" t="s">
        <v>1681</v>
      </c>
      <c r="N557" s="254" t="s">
        <v>1807</v>
      </c>
      <c r="O557" s="255" t="s">
        <v>1756</v>
      </c>
      <c r="P557" s="256" t="str">
        <f ca="1">IF(O557=0," ",IFERROR(IF(DATEDIF(TODAY(),O557,"M")&lt;=5,"ROJO",IF(DATEDIF(TODAY(),O557,"M")&gt;=12,"VERDE",IF(AND(DATEDIF(TODAY(),O557,"M")&gt;=6,DATEDIF(TODAY(),O557,"M")&lt;=11),"AMARILLO"))),Q557))</f>
        <v>VERDE</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v>43</v>
      </c>
      <c r="M558" s="254" t="s">
        <v>1684</v>
      </c>
      <c r="N558" s="254" t="s">
        <v>1809</v>
      </c>
      <c r="O558" s="255" t="s">
        <v>1750</v>
      </c>
      <c r="P558" s="256" t="str">
        <f ca="1">IF(O558=0," ",IFERROR(IF(DATEDIF(TODAY(),O558,"M")&lt;=5,"ROJO",IF(DATEDIF(TODAY(),O558,"M")&gt;=12,"VERDE",IF(AND(DATEDIF(TODAY(),O558,"M")&gt;=6,DATEDIF(TODAY(),O558,"M")&lt;=11),"AMARILLO"))),Q558))</f>
        <v>AMARILLO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1219</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ENERO!K561</f>
        <v>4925</v>
      </c>
      <c r="E561" s="595">
        <f>H157</f>
        <v>0</v>
      </c>
      <c r="F561" s="644">
        <v>683</v>
      </c>
      <c r="G561" s="644">
        <v>12</v>
      </c>
      <c r="H561" s="574">
        <f>+F561+G561</f>
        <v>695</v>
      </c>
      <c r="I561" s="577">
        <f>+AM561</f>
        <v>232</v>
      </c>
      <c r="J561" s="580">
        <f>+H561+I561</f>
        <v>927</v>
      </c>
      <c r="K561" s="583">
        <f>+(D561-D564+D565)+E561-J561</f>
        <v>3998</v>
      </c>
      <c r="L561" s="253">
        <v>3998</v>
      </c>
      <c r="M561" s="254" t="s">
        <v>1736</v>
      </c>
      <c r="N561" s="254" t="s">
        <v>1817</v>
      </c>
      <c r="O561" s="255" t="s">
        <v>1787</v>
      </c>
      <c r="P561" s="256" t="str">
        <f ca="1">IF(O561=0," ",IFERROR(IF(DATEDIF(TODAY(),O561,"M")&lt;=5,"ROJO",IF(DATEDIF(TODAY(),O561,"M")&gt;=12,"VERDE",IF(AND(DATEDIF(TODAY(),O561,"M")&gt;=6,DATEDIF(TODAY(),O561,"M")&lt;=11),"AMARILLO"))),Q561))</f>
        <v>NO VENCIDO</v>
      </c>
      <c r="Q561" s="256" t="str">
        <f ca="1">IF(O561=0," ",IF(O561&lt;=$L$6,"VENCIDO","NO VENCIDO"))</f>
        <v>NO VENCIDO</v>
      </c>
      <c r="R561" s="257"/>
      <c r="S561" s="258"/>
      <c r="T561" s="258"/>
      <c r="U561" s="259"/>
      <c r="V561" s="259"/>
      <c r="W561" s="634">
        <f>+AR561</f>
        <v>1.333812949640288</v>
      </c>
      <c r="X561" s="425"/>
      <c r="Y561" s="232"/>
      <c r="Z561" s="648">
        <v>189</v>
      </c>
      <c r="AA561" s="648">
        <v>43</v>
      </c>
      <c r="AB561" s="649">
        <f>+Z561+AA561</f>
        <v>232</v>
      </c>
      <c r="AC561" s="648">
        <v>0</v>
      </c>
      <c r="AD561" s="648">
        <v>0</v>
      </c>
      <c r="AE561" s="648">
        <v>0</v>
      </c>
      <c r="AF561" s="648">
        <v>0</v>
      </c>
      <c r="AG561" s="648">
        <v>0</v>
      </c>
      <c r="AH561" s="648">
        <v>0</v>
      </c>
      <c r="AI561" s="648">
        <v>0</v>
      </c>
      <c r="AJ561" s="648">
        <v>0</v>
      </c>
      <c r="AK561" s="648">
        <v>0</v>
      </c>
      <c r="AL561" s="648">
        <v>0</v>
      </c>
      <c r="AM561" s="630">
        <f>SUM(AB561:AL565)</f>
        <v>232</v>
      </c>
      <c r="AN561" s="460"/>
      <c r="AQ561" s="604">
        <f>IFERROR(I561/J561*100,"0")</f>
        <v>25.026968716289105</v>
      </c>
      <c r="AR561" s="650">
        <f>IFERROR(1/(1-(AQ561/100)),"0")</f>
        <v>1.333812949640288</v>
      </c>
      <c r="AS561" s="653">
        <v>15</v>
      </c>
      <c r="AT561" s="607">
        <v>20</v>
      </c>
      <c r="AU561" s="334"/>
      <c r="AV561" s="656"/>
      <c r="AW561" s="659">
        <f>+H561-AV561</f>
        <v>695</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4925</v>
      </c>
      <c r="E566" s="597"/>
      <c r="F566" s="646"/>
      <c r="G566" s="646"/>
      <c r="H566" s="576"/>
      <c r="I566" s="579"/>
      <c r="J566" s="582"/>
      <c r="K566" s="447" t="b">
        <f>K561=L566</f>
        <v>1</v>
      </c>
      <c r="L566" s="491">
        <f>SUM(L561:L565)</f>
        <v>3998</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ENERO!K567</f>
        <v>1770</v>
      </c>
      <c r="E567" s="682">
        <f>H163</f>
        <v>0</v>
      </c>
      <c r="F567" s="644">
        <v>1080</v>
      </c>
      <c r="G567" s="644">
        <v>31</v>
      </c>
      <c r="H567" s="574">
        <f>+F567+G567</f>
        <v>1111</v>
      </c>
      <c r="I567" s="577">
        <f>+AM567</f>
        <v>659</v>
      </c>
      <c r="J567" s="580">
        <f>+H567+I567</f>
        <v>1770</v>
      </c>
      <c r="K567" s="583">
        <f>(D567-D570+D571+E567)-(J567)</f>
        <v>0</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1.5931593159315931</v>
      </c>
      <c r="X567" s="425"/>
      <c r="Y567" s="232"/>
      <c r="Z567" s="648">
        <v>291</v>
      </c>
      <c r="AA567" s="648">
        <f>VLOOKUP($B567,[2]Hoja2!$A:$U,8,0)</f>
        <v>152</v>
      </c>
      <c r="AB567" s="649">
        <f>+Z567+AA567</f>
        <v>443</v>
      </c>
      <c r="AC567" s="648">
        <v>0</v>
      </c>
      <c r="AD567" s="648">
        <v>0</v>
      </c>
      <c r="AE567" s="648">
        <v>0</v>
      </c>
      <c r="AF567" s="648">
        <v>0</v>
      </c>
      <c r="AG567" s="648">
        <v>216</v>
      </c>
      <c r="AH567" s="648">
        <v>0</v>
      </c>
      <c r="AI567" s="648">
        <v>0</v>
      </c>
      <c r="AJ567" s="648">
        <v>0</v>
      </c>
      <c r="AK567" s="648">
        <v>0</v>
      </c>
      <c r="AL567" s="648">
        <v>0</v>
      </c>
      <c r="AM567" s="630">
        <f>SUM(AB567:AL571)</f>
        <v>659</v>
      </c>
      <c r="AN567" s="460"/>
      <c r="AQ567" s="604">
        <f>IFERROR(I567/J567*100,"0")</f>
        <v>37.231638418079093</v>
      </c>
      <c r="AR567" s="650">
        <f>IFERROR(1/(1-(AQ567/100)),"0")</f>
        <v>1.5931593159315931</v>
      </c>
      <c r="AS567" s="653">
        <v>10</v>
      </c>
      <c r="AT567" s="607">
        <v>10</v>
      </c>
      <c r="AU567" s="334"/>
      <c r="AV567" s="656"/>
      <c r="AW567" s="659">
        <f>+H567-AV567</f>
        <v>1111</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1770</v>
      </c>
      <c r="E572" s="684"/>
      <c r="F572" s="646"/>
      <c r="G572" s="646"/>
      <c r="H572" s="576"/>
      <c r="I572" s="579"/>
      <c r="J572" s="582"/>
      <c r="K572" s="447" t="b">
        <f>K567=L572</f>
        <v>1</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ENERO!K573</f>
        <v>195</v>
      </c>
      <c r="E573" s="595">
        <f>H169</f>
        <v>500</v>
      </c>
      <c r="F573" s="644">
        <v>452</v>
      </c>
      <c r="G573" s="644">
        <v>15</v>
      </c>
      <c r="H573" s="574">
        <f>+F573+G573</f>
        <v>467</v>
      </c>
      <c r="I573" s="577">
        <f>+AM573</f>
        <v>0</v>
      </c>
      <c r="J573" s="580">
        <f>+H573+I573</f>
        <v>467</v>
      </c>
      <c r="K573" s="583">
        <f>+(D573+E573)-(J573)</f>
        <v>228</v>
      </c>
      <c r="L573" s="253">
        <v>228</v>
      </c>
      <c r="M573" s="254" t="s">
        <v>1685</v>
      </c>
      <c r="N573" s="254" t="s">
        <v>1810</v>
      </c>
      <c r="O573" s="255" t="s">
        <v>1746</v>
      </c>
      <c r="P573" s="256" t="str">
        <f ca="1">IF(O573=0," ",IFERROR(IF(DATEDIF(TODAY(),O573,"M")&lt;=5,"ROJO",IF(DATEDIF(TODAY(),O573,"M")&gt;=12,"VERDE",IF(AND(DATEDIF(TODAY(),O573,"M")&gt;=6,DATEDIF(TODAY(),O573,"M")&lt;=11),"AMARILLO"))),Q573))</f>
        <v>AMARILLO</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467</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228</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ENERO!K579</f>
        <v>3769</v>
      </c>
      <c r="E579" s="595">
        <f>H175</f>
        <v>555</v>
      </c>
      <c r="F579" s="644">
        <v>848</v>
      </c>
      <c r="G579" s="644">
        <v>37</v>
      </c>
      <c r="H579" s="574">
        <f>+F579+G579</f>
        <v>885</v>
      </c>
      <c r="I579" s="577">
        <f>+AM579</f>
        <v>0</v>
      </c>
      <c r="J579" s="580">
        <f>+H579+I579</f>
        <v>885</v>
      </c>
      <c r="K579" s="583">
        <f>+(D579+E579)-(J579)</f>
        <v>3439</v>
      </c>
      <c r="L579" s="253">
        <v>132</v>
      </c>
      <c r="M579" s="254" t="s">
        <v>1687</v>
      </c>
      <c r="N579" s="254" t="s">
        <v>1814</v>
      </c>
      <c r="O579" s="255" t="s">
        <v>1790</v>
      </c>
      <c r="P579" s="256" t="str">
        <f ca="1">IF(O579=0," ",IFERROR(IF(DATEDIF(TODAY(),O579,"M")&lt;=5,"ROJO",IF(DATEDIF(TODAY(),O579,"M")&gt;=12,"VERDE",IF(AND(DATEDIF(TODAY(),O579,"M")&gt;=6,DATEDIF(TODAY(),O579,"M")&lt;=11),"AMARILLO"))),Q579))</f>
        <v>ROJO</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885</v>
      </c>
    </row>
    <row r="580" spans="1:49" ht="17.25" customHeight="1">
      <c r="A580" s="666"/>
      <c r="B580" s="670"/>
      <c r="C580" s="671"/>
      <c r="D580" s="642"/>
      <c r="E580" s="596"/>
      <c r="F580" s="645"/>
      <c r="G580" s="645"/>
      <c r="H580" s="575"/>
      <c r="I580" s="578"/>
      <c r="J580" s="581"/>
      <c r="K580" s="584"/>
      <c r="L580" s="253">
        <v>3307</v>
      </c>
      <c r="M580" s="254" t="s">
        <v>1690</v>
      </c>
      <c r="N580" s="254" t="s">
        <v>1813</v>
      </c>
      <c r="O580" s="255" t="s">
        <v>1751</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3439</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ENERO!K585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ENERO!K591</f>
        <v>673</v>
      </c>
      <c r="E591" s="595">
        <f>H187</f>
        <v>60</v>
      </c>
      <c r="F591" s="644">
        <v>359</v>
      </c>
      <c r="G591" s="644">
        <v>11</v>
      </c>
      <c r="H591" s="574">
        <f>+F591+G591</f>
        <v>370</v>
      </c>
      <c r="I591" s="577">
        <f>+AM591</f>
        <v>1</v>
      </c>
      <c r="J591" s="580">
        <f>+H591+I591</f>
        <v>371</v>
      </c>
      <c r="K591" s="583">
        <f>+(D591+E591)-(J591)</f>
        <v>362</v>
      </c>
      <c r="L591" s="253">
        <v>3</v>
      </c>
      <c r="M591" s="254" t="s">
        <v>1693</v>
      </c>
      <c r="N591" s="254" t="s">
        <v>1818</v>
      </c>
      <c r="O591" s="255" t="s">
        <v>1751</v>
      </c>
      <c r="P591" s="256" t="str">
        <f ca="1">IF(O591=0," ",IFERROR(IF(DATEDIF(TODAY(),O591,"M")&lt;=5,"ROJO",IF(DATEDIF(TODAY(),O591,"M")&gt;=12,"VERDE",IF(AND(DATEDIF(TODAY(),O591,"M")&gt;=6,DATEDIF(TODAY(),O591,"M")&lt;=11),"AMARILLO"))),Q591))</f>
        <v>AMARILLO</v>
      </c>
      <c r="Q591" s="256" t="str">
        <f ca="1">IF(O591=0," ",IF(O591&lt;=$L$6,"VENCIDO","NO VENCIDO"))</f>
        <v>NO VENCIDO</v>
      </c>
      <c r="R591" s="257"/>
      <c r="S591" s="258"/>
      <c r="T591" s="258"/>
      <c r="U591" s="259"/>
      <c r="V591" s="259"/>
      <c r="W591" s="634">
        <f>+AR591</f>
        <v>1.0027027027027027</v>
      </c>
      <c r="X591" s="425"/>
      <c r="Y591" s="232"/>
      <c r="Z591" s="648">
        <v>0</v>
      </c>
      <c r="AA591" s="648">
        <v>0</v>
      </c>
      <c r="AB591" s="649">
        <f>+Z591+AA591</f>
        <v>0</v>
      </c>
      <c r="AC591" s="648">
        <v>0</v>
      </c>
      <c r="AD591" s="648">
        <v>0</v>
      </c>
      <c r="AE591" s="648">
        <v>1</v>
      </c>
      <c r="AF591" s="648">
        <v>0</v>
      </c>
      <c r="AG591" s="648">
        <v>0</v>
      </c>
      <c r="AH591" s="648">
        <v>0</v>
      </c>
      <c r="AI591" s="648">
        <v>0</v>
      </c>
      <c r="AJ591" s="648">
        <v>0</v>
      </c>
      <c r="AK591" s="648">
        <v>0</v>
      </c>
      <c r="AL591" s="648">
        <v>0</v>
      </c>
      <c r="AM591" s="630">
        <f>SUM(AB591:AL595)</f>
        <v>1</v>
      </c>
      <c r="AN591" s="460"/>
      <c r="AQ591" s="604">
        <f>IFERROR(I591/J591*100,"0")</f>
        <v>0.26954177897574128</v>
      </c>
      <c r="AR591" s="650">
        <f>IFERROR(1/(1-(AQ591/100)),"0")</f>
        <v>1.0027027027027027</v>
      </c>
      <c r="AS591" s="653">
        <v>0</v>
      </c>
      <c r="AT591" s="607">
        <v>1</v>
      </c>
      <c r="AU591" s="334"/>
      <c r="AV591" s="656"/>
      <c r="AW591" s="659">
        <f>+H591-AV591</f>
        <v>370</v>
      </c>
    </row>
    <row r="592" spans="1:49" ht="17.25" customHeight="1">
      <c r="A592" s="666"/>
      <c r="B592" s="670"/>
      <c r="C592" s="671"/>
      <c r="D592" s="642"/>
      <c r="E592" s="596"/>
      <c r="F592" s="645"/>
      <c r="G592" s="645"/>
      <c r="H592" s="575"/>
      <c r="I592" s="578"/>
      <c r="J592" s="581"/>
      <c r="K592" s="584"/>
      <c r="L592" s="253">
        <v>343</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4</v>
      </c>
      <c r="M593" s="254" t="s">
        <v>1694</v>
      </c>
      <c r="N593" s="254" t="s">
        <v>1819</v>
      </c>
      <c r="O593" s="255" t="s">
        <v>1758</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12</v>
      </c>
      <c r="M594" s="254" t="s">
        <v>1692</v>
      </c>
      <c r="N594" s="254" t="s">
        <v>1807</v>
      </c>
      <c r="O594" s="255" t="s">
        <v>1740</v>
      </c>
      <c r="P594" s="256" t="str">
        <f ca="1">IF(O594=0," ",IFERROR(IF(DATEDIF(TODAY(),O594,"M")&lt;=5,"ROJO",IF(DATEDIF(TODAY(),O594,"M")&gt;=12,"VERDE",IF(AND(DATEDIF(TODAY(),O594,"M")&gt;=6,DATEDIF(TODAY(),O594,"M")&lt;=11),"AMARILLO"))),Q594))</f>
        <v>ROJO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362</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ENERO!K597</f>
        <v>30</v>
      </c>
      <c r="E597" s="595">
        <f>H193</f>
        <v>0</v>
      </c>
      <c r="F597" s="644">
        <v>0</v>
      </c>
      <c r="G597" s="644">
        <v>0</v>
      </c>
      <c r="H597" s="574">
        <f>+F597+G597</f>
        <v>0</v>
      </c>
      <c r="I597" s="577">
        <f>+AM597</f>
        <v>0</v>
      </c>
      <c r="J597" s="580">
        <f>+H597+I597</f>
        <v>0</v>
      </c>
      <c r="K597" s="583">
        <f>+(D597+E597)-(J597)</f>
        <v>30</v>
      </c>
      <c r="L597" s="253">
        <v>3</v>
      </c>
      <c r="M597" s="254" t="s">
        <v>1693</v>
      </c>
      <c r="N597" s="254" t="s">
        <v>1818</v>
      </c>
      <c r="O597" s="255" t="s">
        <v>1751</v>
      </c>
      <c r="P597" s="256" t="str">
        <f ca="1">IF(O597=0," ",IFERROR(IF(DATEDIF(TODAY(),O597,"M")&lt;=5,"ROJO",IF(DATEDIF(TODAY(),O597,"M")&gt;=12,"VERDE",IF(AND(DATEDIF(TODAY(),O597,"M")&gt;=6,DATEDIF(TODAY(),O597,"M")&lt;=11),"AMARILLO"))),Q597))</f>
        <v>AMARILLO</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v>11</v>
      </c>
      <c r="M598" s="254" t="s">
        <v>1691</v>
      </c>
      <c r="N598" s="254" t="s">
        <v>1799</v>
      </c>
      <c r="O598" s="255" t="s">
        <v>1757</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16</v>
      </c>
      <c r="M599" s="254" t="s">
        <v>1694</v>
      </c>
      <c r="N599" s="254" t="s">
        <v>1819</v>
      </c>
      <c r="O599" s="255" t="s">
        <v>1758</v>
      </c>
      <c r="P599" s="256" t="str">
        <f ca="1">IF(O599=0," ",IFERROR(IF(DATEDIF(TODAY(),O599,"M")&lt;=5,"ROJO",IF(DATEDIF(TODAY(),O599,"M")&gt;=12,"VERDE",IF(AND(DATEDIF(TODAY(),O599,"M")&gt;=6,DATEDIF(TODAY(),O599,"M")&lt;=11),"AMARILLO"))),Q599))</f>
        <v>VERDE</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30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ENERO!K603</f>
        <v>309</v>
      </c>
      <c r="E603" s="595">
        <f>H199</f>
        <v>60</v>
      </c>
      <c r="F603" s="644">
        <v>117</v>
      </c>
      <c r="G603" s="644">
        <v>3</v>
      </c>
      <c r="H603" s="574">
        <f>+F603+G603</f>
        <v>120</v>
      </c>
      <c r="I603" s="577">
        <f>+AM603</f>
        <v>0</v>
      </c>
      <c r="J603" s="580">
        <f>+H603+I603</f>
        <v>120</v>
      </c>
      <c r="K603" s="583">
        <f>+(D603+E603)-(J603)</f>
        <v>249</v>
      </c>
      <c r="L603" s="253">
        <v>249</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120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249</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ENERO!K609</f>
        <v>106</v>
      </c>
      <c r="E609" s="595">
        <f>H205</f>
        <v>11</v>
      </c>
      <c r="F609" s="644">
        <v>14</v>
      </c>
      <c r="G609" s="644">
        <v>0</v>
      </c>
      <c r="H609" s="574">
        <f>+F609+G609</f>
        <v>14</v>
      </c>
      <c r="I609" s="577">
        <f>+AM609</f>
        <v>0</v>
      </c>
      <c r="J609" s="580">
        <f>+H609+I609</f>
        <v>14</v>
      </c>
      <c r="K609" s="583">
        <f>+(D609+E609)-(J609)</f>
        <v>103</v>
      </c>
      <c r="L609" s="253">
        <v>5</v>
      </c>
      <c r="M609" s="254" t="s">
        <v>1695</v>
      </c>
      <c r="N609" s="254" t="s">
        <v>1819</v>
      </c>
      <c r="O609" s="255" t="s">
        <v>1791</v>
      </c>
      <c r="P609" s="256" t="str">
        <f ca="1">IF(O609=0," ",IFERROR(IF(DATEDIF(TODAY(),O609,"M")&lt;=5,"ROJO",IF(DATEDIF(TODAY(),O609,"M")&gt;=12,"VERDE",IF(AND(DATEDIF(TODAY(),O609,"M")&gt;=6,DATEDIF(TODAY(),O609,"M")&lt;=11),"AMARILLO"))),Q609))</f>
        <v>ROJO</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14</v>
      </c>
    </row>
    <row r="610" spans="1:49" ht="17.25" customHeight="1">
      <c r="A610" s="666"/>
      <c r="B610" s="670"/>
      <c r="C610" s="671"/>
      <c r="D610" s="642"/>
      <c r="E610" s="596"/>
      <c r="F610" s="645"/>
      <c r="G610" s="645"/>
      <c r="H610" s="575"/>
      <c r="I610" s="578"/>
      <c r="J610" s="581"/>
      <c r="K610" s="584"/>
      <c r="L610" s="253">
        <v>6</v>
      </c>
      <c r="M610" s="254" t="s">
        <v>1696</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15</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13</v>
      </c>
      <c r="M612" s="254" t="s">
        <v>1698</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64</v>
      </c>
      <c r="M613" s="254" t="s">
        <v>1699</v>
      </c>
      <c r="N613" s="254" t="s">
        <v>1819</v>
      </c>
      <c r="O613" s="255" t="s">
        <v>1759</v>
      </c>
      <c r="P613" s="256" t="str">
        <f ca="1">IF(O613=0," ",IFERROR(IF(DATEDIF(TODAY(),O613,"M")&lt;=5,"ROJO",IF(DATEDIF(TODAY(),O613,"M")&gt;=12,"VERDE",IF(AND(DATEDIF(TODAY(),O613,"M")&gt;=6,DATEDIF(TODAY(),O613,"M")&lt;=11),"AMARILLO"))),Q613))</f>
        <v>VERDE</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103</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ENERO!K615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ENERO!K621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ENERO!K627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958" t="s">
        <v>132</v>
      </c>
      <c r="B633" s="959"/>
      <c r="C633" s="960"/>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ENERO!K634</f>
        <v>1979</v>
      </c>
      <c r="E634" s="595">
        <f>H230</f>
        <v>1940</v>
      </c>
      <c r="F634" s="644">
        <v>619</v>
      </c>
      <c r="G634" s="644">
        <v>22</v>
      </c>
      <c r="H634" s="574">
        <f>+F634+G634</f>
        <v>641</v>
      </c>
      <c r="I634" s="577">
        <f>+AM634</f>
        <v>733</v>
      </c>
      <c r="J634" s="580">
        <f>+H634+I634</f>
        <v>1374</v>
      </c>
      <c r="K634" s="583">
        <f>+(D634+E634)-(J634)</f>
        <v>2545</v>
      </c>
      <c r="L634" s="253">
        <v>2545</v>
      </c>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v>581</v>
      </c>
      <c r="AA634" s="648">
        <v>152</v>
      </c>
      <c r="AB634" s="649">
        <f>+Z634+AA634</f>
        <v>733</v>
      </c>
      <c r="AC634" s="648">
        <v>0</v>
      </c>
      <c r="AD634" s="648">
        <v>0</v>
      </c>
      <c r="AE634" s="648">
        <v>0</v>
      </c>
      <c r="AF634" s="648">
        <v>0</v>
      </c>
      <c r="AG634" s="648">
        <v>0</v>
      </c>
      <c r="AH634" s="648">
        <v>0</v>
      </c>
      <c r="AI634" s="648">
        <v>0</v>
      </c>
      <c r="AJ634" s="648">
        <v>0</v>
      </c>
      <c r="AK634" s="648">
        <v>0</v>
      </c>
      <c r="AL634" s="648">
        <v>0</v>
      </c>
      <c r="AM634" s="630">
        <f>SUM(AB634:AL638)</f>
        <v>733</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2545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ENERO!K640</f>
        <v>3351</v>
      </c>
      <c r="E640" s="595">
        <f>H236</f>
        <v>855</v>
      </c>
      <c r="F640" s="644">
        <v>1511</v>
      </c>
      <c r="G640" s="644">
        <v>27</v>
      </c>
      <c r="H640" s="574">
        <f>+F640+G640</f>
        <v>1538</v>
      </c>
      <c r="I640" s="577">
        <f>+AM640</f>
        <v>19</v>
      </c>
      <c r="J640" s="580">
        <f>+H640+I640</f>
        <v>1557</v>
      </c>
      <c r="K640" s="583">
        <f>+(D640+E640)-(J640)</f>
        <v>2649</v>
      </c>
      <c r="L640" s="253">
        <v>2649</v>
      </c>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v>0</v>
      </c>
      <c r="AA640" s="648">
        <v>0</v>
      </c>
      <c r="AB640" s="649">
        <f>+Z640+AA640</f>
        <v>0</v>
      </c>
      <c r="AC640" s="648">
        <v>0</v>
      </c>
      <c r="AD640" s="648">
        <v>0</v>
      </c>
      <c r="AE640" s="648">
        <v>1</v>
      </c>
      <c r="AF640" s="648">
        <v>1</v>
      </c>
      <c r="AG640" s="648">
        <v>17</v>
      </c>
      <c r="AH640" s="648">
        <v>0</v>
      </c>
      <c r="AI640" s="648">
        <v>0</v>
      </c>
      <c r="AJ640" s="648">
        <v>0</v>
      </c>
      <c r="AK640" s="648">
        <v>0</v>
      </c>
      <c r="AL640" s="648">
        <v>0</v>
      </c>
      <c r="AM640" s="630">
        <f>SUM(AB640:AL644)</f>
        <v>19</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2649</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ENERO!K646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ENERO!K652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ENERO!K658</f>
        <v>288</v>
      </c>
      <c r="E658" s="595">
        <f>H254</f>
        <v>3125</v>
      </c>
      <c r="F658" s="644">
        <v>1053</v>
      </c>
      <c r="G658" s="644">
        <v>8</v>
      </c>
      <c r="H658" s="574">
        <f>+F658+G658</f>
        <v>1061</v>
      </c>
      <c r="I658" s="577">
        <f>+AM658</f>
        <v>79</v>
      </c>
      <c r="J658" s="580">
        <f>+H658+I658</f>
        <v>1140</v>
      </c>
      <c r="K658" s="583">
        <f>+(D658+E658)-(J658)</f>
        <v>2273</v>
      </c>
      <c r="L658" s="253">
        <v>2273</v>
      </c>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v>79</v>
      </c>
      <c r="AA658" s="648">
        <v>0</v>
      </c>
      <c r="AB658" s="649">
        <f>+Z658+AA658</f>
        <v>79</v>
      </c>
      <c r="AC658" s="648">
        <v>0</v>
      </c>
      <c r="AD658" s="648">
        <v>0</v>
      </c>
      <c r="AE658" s="648">
        <v>0</v>
      </c>
      <c r="AF658" s="648">
        <v>0</v>
      </c>
      <c r="AG658" s="648">
        <v>0</v>
      </c>
      <c r="AH658" s="648">
        <v>0</v>
      </c>
      <c r="AI658" s="648">
        <v>0</v>
      </c>
      <c r="AJ658" s="648">
        <v>0</v>
      </c>
      <c r="AK658" s="648">
        <v>0</v>
      </c>
      <c r="AL658" s="648">
        <v>0</v>
      </c>
      <c r="AM658" s="630">
        <f>SUM(AB658:AL662)</f>
        <v>79</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2273</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ENERO!K664</f>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ENERO!K670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ENERO!K676</f>
        <v>27358</v>
      </c>
      <c r="E676" s="595">
        <f>H272</f>
        <v>2800</v>
      </c>
      <c r="F676" s="644">
        <v>2783</v>
      </c>
      <c r="G676" s="644">
        <v>33</v>
      </c>
      <c r="H676" s="574">
        <f>+F676+G676</f>
        <v>2816</v>
      </c>
      <c r="I676" s="577">
        <f>+AM676</f>
        <v>3530</v>
      </c>
      <c r="J676" s="580">
        <f>+H676+I676</f>
        <v>6346</v>
      </c>
      <c r="K676" s="583">
        <f>+(D676+E676)-(J676)</f>
        <v>23812</v>
      </c>
      <c r="L676" s="253">
        <v>23812</v>
      </c>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v>2465</v>
      </c>
      <c r="AA676" s="648">
        <v>1065</v>
      </c>
      <c r="AB676" s="649">
        <f>+Z676+AA676</f>
        <v>3530</v>
      </c>
      <c r="AC676" s="648">
        <v>0</v>
      </c>
      <c r="AD676" s="648">
        <v>0</v>
      </c>
      <c r="AE676" s="648">
        <v>0</v>
      </c>
      <c r="AF676" s="648">
        <v>0</v>
      </c>
      <c r="AG676" s="648">
        <v>0</v>
      </c>
      <c r="AH676" s="648">
        <v>0</v>
      </c>
      <c r="AI676" s="648">
        <v>0</v>
      </c>
      <c r="AJ676" s="648">
        <v>0</v>
      </c>
      <c r="AK676" s="648">
        <v>0</v>
      </c>
      <c r="AL676" s="648">
        <v>0</v>
      </c>
      <c r="AM676" s="630">
        <f>SUM(AB676:AL680)</f>
        <v>3530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23812</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ENERO!K682</f>
        <v>2762</v>
      </c>
      <c r="E682" s="595">
        <f>H278</f>
        <v>510</v>
      </c>
      <c r="F682" s="644">
        <v>1288</v>
      </c>
      <c r="G682" s="644">
        <v>24</v>
      </c>
      <c r="H682" s="574">
        <f>+F682+G682</f>
        <v>1312</v>
      </c>
      <c r="I682" s="577">
        <f>+AM682</f>
        <v>1</v>
      </c>
      <c r="J682" s="580">
        <f>+H682+I682</f>
        <v>1313</v>
      </c>
      <c r="K682" s="583">
        <f>+(D682+E682)-(J682)</f>
        <v>1959</v>
      </c>
      <c r="L682" s="253">
        <v>1959</v>
      </c>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v>0</v>
      </c>
      <c r="AA682" s="648">
        <v>0</v>
      </c>
      <c r="AB682" s="649">
        <f>+Z682+AA682</f>
        <v>0</v>
      </c>
      <c r="AC682" s="648">
        <v>0</v>
      </c>
      <c r="AD682" s="648">
        <v>0</v>
      </c>
      <c r="AE682" s="648">
        <v>0</v>
      </c>
      <c r="AF682" s="648">
        <v>1</v>
      </c>
      <c r="AG682" s="648">
        <v>0</v>
      </c>
      <c r="AH682" s="648">
        <v>0</v>
      </c>
      <c r="AI682" s="648">
        <v>0</v>
      </c>
      <c r="AJ682" s="648">
        <v>0</v>
      </c>
      <c r="AK682" s="648">
        <v>0</v>
      </c>
      <c r="AL682" s="648">
        <v>0</v>
      </c>
      <c r="AM682" s="630">
        <f>SUM(AB682:AL686)</f>
        <v>1</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1959</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ENERO!K688</f>
        <v>87</v>
      </c>
      <c r="E688" s="595">
        <f>H284</f>
        <v>0</v>
      </c>
      <c r="F688" s="644">
        <v>0</v>
      </c>
      <c r="G688" s="644">
        <v>0</v>
      </c>
      <c r="H688" s="574">
        <f>+F688+G688</f>
        <v>0</v>
      </c>
      <c r="I688" s="577">
        <f>+AM688</f>
        <v>0</v>
      </c>
      <c r="J688" s="580">
        <f>+H688+I688</f>
        <v>0</v>
      </c>
      <c r="K688" s="583">
        <f>+(D688+E688)-(J688)</f>
        <v>87</v>
      </c>
      <c r="L688" s="253">
        <v>87</v>
      </c>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ENERO!K694</f>
        <v>665</v>
      </c>
      <c r="E694" s="595">
        <f>H290</f>
        <v>60</v>
      </c>
      <c r="F694" s="644">
        <v>349</v>
      </c>
      <c r="G694" s="644">
        <v>11</v>
      </c>
      <c r="H694" s="574">
        <f>+F694+G694</f>
        <v>360</v>
      </c>
      <c r="I694" s="577">
        <f>+AM694</f>
        <v>2</v>
      </c>
      <c r="J694" s="580">
        <f>+H694+I694</f>
        <v>362</v>
      </c>
      <c r="K694" s="583">
        <f>+(D694+E694)-(J694)</f>
        <v>363</v>
      </c>
      <c r="L694" s="253">
        <v>363</v>
      </c>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v>0</v>
      </c>
      <c r="AA694" s="648">
        <v>0</v>
      </c>
      <c r="AB694" s="649">
        <f>+Z694+AA694</f>
        <v>0</v>
      </c>
      <c r="AC694" s="648">
        <v>0</v>
      </c>
      <c r="AD694" s="648">
        <v>0</v>
      </c>
      <c r="AE694" s="648">
        <v>2</v>
      </c>
      <c r="AF694" s="648">
        <v>0</v>
      </c>
      <c r="AG694" s="648">
        <v>0</v>
      </c>
      <c r="AH694" s="648">
        <v>0</v>
      </c>
      <c r="AI694" s="648">
        <v>0</v>
      </c>
      <c r="AJ694" s="648">
        <v>0</v>
      </c>
      <c r="AK694" s="648">
        <v>0</v>
      </c>
      <c r="AL694" s="648">
        <v>0</v>
      </c>
      <c r="AM694" s="630">
        <f>SUM(AB694:AL698)</f>
        <v>2</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363</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ENERO!K700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533" t="s">
        <v>140</v>
      </c>
      <c r="B706" s="533"/>
      <c r="C706" s="533"/>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ENERO!K707</f>
        <v>15971</v>
      </c>
      <c r="E707" s="595">
        <f>H303</f>
        <v>560</v>
      </c>
      <c r="F707" s="644">
        <v>2150</v>
      </c>
      <c r="G707" s="644">
        <v>25</v>
      </c>
      <c r="H707" s="574">
        <f>+F707+G707</f>
        <v>2175</v>
      </c>
      <c r="I707" s="577">
        <f>+AM707</f>
        <v>6</v>
      </c>
      <c r="J707" s="580">
        <f>+H707+I707</f>
        <v>2181</v>
      </c>
      <c r="K707" s="583">
        <f>+(D707+E707)-(J707)</f>
        <v>14350</v>
      </c>
      <c r="L707" s="253">
        <v>14350</v>
      </c>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v>2</v>
      </c>
      <c r="AA707" s="570">
        <v>0</v>
      </c>
      <c r="AB707" s="637">
        <f>+Z707+AA707</f>
        <v>2</v>
      </c>
      <c r="AC707" s="570">
        <v>2</v>
      </c>
      <c r="AD707" s="570">
        <v>1</v>
      </c>
      <c r="AE707" s="570">
        <v>0</v>
      </c>
      <c r="AF707" s="570">
        <v>0</v>
      </c>
      <c r="AG707" s="570">
        <v>0</v>
      </c>
      <c r="AH707" s="570">
        <v>1</v>
      </c>
      <c r="AI707" s="570">
        <v>0</v>
      </c>
      <c r="AJ707" s="570">
        <v>0</v>
      </c>
      <c r="AK707" s="570">
        <v>0</v>
      </c>
      <c r="AL707" s="570">
        <v>0</v>
      </c>
      <c r="AM707" s="630">
        <f>SUM(AB707:AL712)</f>
        <v>6</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14350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ENERO!K714</f>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ENERO!K721</f>
        <v>8179</v>
      </c>
      <c r="E721" s="595">
        <f>H317</f>
        <v>5500</v>
      </c>
      <c r="F721" s="644">
        <v>1016</v>
      </c>
      <c r="G721" s="644">
        <v>7</v>
      </c>
      <c r="H721" s="574">
        <f>+F721+G721</f>
        <v>1023</v>
      </c>
      <c r="I721" s="577">
        <f>+AM721</f>
        <v>0</v>
      </c>
      <c r="J721" s="580">
        <f>+H721+I721</f>
        <v>1023</v>
      </c>
      <c r="K721" s="583">
        <f>+(D721+E721)-(J721)</f>
        <v>12656</v>
      </c>
      <c r="L721" s="253">
        <v>12656</v>
      </c>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12656</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ENERO!K728</f>
        <v>650</v>
      </c>
      <c r="E728" s="595">
        <f>H324</f>
        <v>0</v>
      </c>
      <c r="F728" s="644">
        <v>56</v>
      </c>
      <c r="G728" s="644">
        <v>1</v>
      </c>
      <c r="H728" s="574">
        <f>+F728+G728</f>
        <v>57</v>
      </c>
      <c r="I728" s="577">
        <f>+AM728</f>
        <v>0</v>
      </c>
      <c r="J728" s="580">
        <f>+H728+I728</f>
        <v>57</v>
      </c>
      <c r="K728" s="583">
        <f>+(D728+E728)-(J728)</f>
        <v>593</v>
      </c>
      <c r="L728" s="253">
        <v>593</v>
      </c>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593</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ENERO!K735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ENERO!K742</f>
        <v>8786</v>
      </c>
      <c r="E742" s="595">
        <f>H338</f>
        <v>16800</v>
      </c>
      <c r="F742" s="644">
        <v>8321</v>
      </c>
      <c r="G742" s="644">
        <v>83</v>
      </c>
      <c r="H742" s="574">
        <f>+F742+G742</f>
        <v>8404</v>
      </c>
      <c r="I742" s="577">
        <f>+AM742</f>
        <v>6</v>
      </c>
      <c r="J742" s="580">
        <f>+H742+I742</f>
        <v>8410</v>
      </c>
      <c r="K742" s="583">
        <f>+(D742+E742)-(J742)</f>
        <v>17176</v>
      </c>
      <c r="L742" s="253">
        <v>17176</v>
      </c>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v>0</v>
      </c>
      <c r="AA742" s="570">
        <v>0</v>
      </c>
      <c r="AB742" s="637">
        <f t="shared" ref="AB742" si="99">+Z742+AA742</f>
        <v>0</v>
      </c>
      <c r="AC742" s="570">
        <v>0</v>
      </c>
      <c r="AD742" s="570">
        <v>3</v>
      </c>
      <c r="AE742" s="570">
        <v>0</v>
      </c>
      <c r="AF742" s="570">
        <v>2</v>
      </c>
      <c r="AG742" s="570">
        <v>0</v>
      </c>
      <c r="AH742" s="570">
        <v>1</v>
      </c>
      <c r="AI742" s="570">
        <v>0</v>
      </c>
      <c r="AJ742" s="570">
        <v>0</v>
      </c>
      <c r="AK742" s="570">
        <v>0</v>
      </c>
      <c r="AL742" s="570">
        <v>0</v>
      </c>
      <c r="AM742" s="630">
        <f t="shared" ref="AM742" si="100">SUM(AB742:AL747)</f>
        <v>6</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17176</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ENERO!K749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ENERO!K756</f>
        <v>25553</v>
      </c>
      <c r="E756" s="595">
        <f>H352</f>
        <v>7400</v>
      </c>
      <c r="F756" s="644">
        <v>5060</v>
      </c>
      <c r="G756" s="644">
        <v>55</v>
      </c>
      <c r="H756" s="574">
        <f>+F756+G756</f>
        <v>5115</v>
      </c>
      <c r="I756" s="577">
        <f>+AM756</f>
        <v>78</v>
      </c>
      <c r="J756" s="580">
        <f>+H756+I756</f>
        <v>5193</v>
      </c>
      <c r="K756" s="583">
        <f>+(D756+E756)-(J756)</f>
        <v>27760</v>
      </c>
      <c r="L756" s="253">
        <v>27760</v>
      </c>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v>5</v>
      </c>
      <c r="AA756" s="570">
        <v>32</v>
      </c>
      <c r="AB756" s="637">
        <f t="shared" ref="AB756" si="107">+Z756+AA756</f>
        <v>37</v>
      </c>
      <c r="AC756" s="570">
        <v>37</v>
      </c>
      <c r="AD756" s="570">
        <v>0</v>
      </c>
      <c r="AE756" s="570">
        <v>3</v>
      </c>
      <c r="AF756" s="570">
        <v>1</v>
      </c>
      <c r="AG756" s="570">
        <v>0</v>
      </c>
      <c r="AH756" s="570">
        <v>0</v>
      </c>
      <c r="AI756" s="570">
        <v>0</v>
      </c>
      <c r="AJ756" s="570">
        <v>0</v>
      </c>
      <c r="AK756" s="570">
        <v>0</v>
      </c>
      <c r="AL756" s="570">
        <v>0</v>
      </c>
      <c r="AM756" s="630">
        <f t="shared" ref="AM756" si="108">SUM(AB756:AL761)</f>
        <v>78</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27760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ENERO!K763</f>
        <v>4262</v>
      </c>
      <c r="E763" s="595">
        <f>H359</f>
        <v>610</v>
      </c>
      <c r="F763" s="644">
        <v>620</v>
      </c>
      <c r="G763" s="644">
        <v>20</v>
      </c>
      <c r="H763" s="574">
        <f>+F763+G763</f>
        <v>640</v>
      </c>
      <c r="I763" s="577">
        <f>+AM763</f>
        <v>72</v>
      </c>
      <c r="J763" s="580">
        <f>+H763+I763</f>
        <v>712</v>
      </c>
      <c r="K763" s="583">
        <f>+(D763+E763)-(J763)</f>
        <v>4160</v>
      </c>
      <c r="L763" s="253">
        <v>4160</v>
      </c>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v>9</v>
      </c>
      <c r="AA763" s="570">
        <v>9</v>
      </c>
      <c r="AB763" s="637">
        <f t="shared" ref="AB763" si="111">+Z763+AA763</f>
        <v>18</v>
      </c>
      <c r="AC763" s="570">
        <v>18</v>
      </c>
      <c r="AD763" s="570">
        <v>0</v>
      </c>
      <c r="AE763" s="570">
        <v>0</v>
      </c>
      <c r="AF763" s="570">
        <v>16</v>
      </c>
      <c r="AG763" s="570">
        <v>0</v>
      </c>
      <c r="AH763" s="570">
        <v>13</v>
      </c>
      <c r="AI763" s="570">
        <v>0</v>
      </c>
      <c r="AJ763" s="570">
        <v>0</v>
      </c>
      <c r="AK763" s="570">
        <v>0</v>
      </c>
      <c r="AL763" s="570">
        <v>7</v>
      </c>
      <c r="AM763" s="630">
        <f t="shared" ref="AM763" si="112">SUM(AB763:AL768)</f>
        <v>72</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4160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ENERO!K770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ENERO!K777</f>
        <v>1421</v>
      </c>
      <c r="E777" s="339">
        <f t="shared" ref="E777:E783" si="117">H373</f>
        <v>1670</v>
      </c>
      <c r="F777" s="338">
        <v>817</v>
      </c>
      <c r="G777" s="338">
        <v>19</v>
      </c>
      <c r="H777" s="456">
        <f t="shared" ref="H777:H783" si="118">+F777+G777</f>
        <v>836</v>
      </c>
      <c r="I777" s="340">
        <f t="shared" ref="I777:I783" si="119">+AM777</f>
        <v>1</v>
      </c>
      <c r="J777" s="341">
        <f t="shared" ref="J777:J783" si="120">+H777+I777</f>
        <v>837</v>
      </c>
      <c r="K777" s="477">
        <f>+(D777+E777)-(J777)</f>
        <v>2254</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1</v>
      </c>
      <c r="AA777" s="457">
        <v>0</v>
      </c>
      <c r="AB777" s="458">
        <f t="shared" ref="AB777:AB783" si="123">+Z777+AA777</f>
        <v>1</v>
      </c>
      <c r="AC777" s="457">
        <v>0</v>
      </c>
      <c r="AD777" s="457">
        <v>0</v>
      </c>
      <c r="AE777" s="457">
        <v>0</v>
      </c>
      <c r="AF777" s="457">
        <v>0</v>
      </c>
      <c r="AG777" s="457">
        <v>0</v>
      </c>
      <c r="AH777" s="457">
        <v>0</v>
      </c>
      <c r="AI777" s="457">
        <v>0</v>
      </c>
      <c r="AJ777" s="457">
        <v>0</v>
      </c>
      <c r="AK777" s="457">
        <v>0</v>
      </c>
      <c r="AL777" s="457">
        <v>0</v>
      </c>
      <c r="AM777" s="382">
        <f>SUM(AB777:AL777)</f>
        <v>1</v>
      </c>
      <c r="AN777" s="460"/>
      <c r="AU777" s="334"/>
      <c r="AV777" s="334"/>
    </row>
    <row r="778" spans="1:48" ht="30" customHeight="1">
      <c r="A778" s="293">
        <f t="shared" ref="A778:A783" si="124">A777+1</f>
        <v>12</v>
      </c>
      <c r="B778" s="629" t="s">
        <v>1419</v>
      </c>
      <c r="C778" s="629"/>
      <c r="D778" s="381">
        <f>ENERO!K778</f>
        <v>23040</v>
      </c>
      <c r="E778" s="339">
        <f t="shared" si="117"/>
        <v>5100</v>
      </c>
      <c r="F778" s="338">
        <v>3064</v>
      </c>
      <c r="G778" s="338">
        <v>0</v>
      </c>
      <c r="H778" s="456">
        <f t="shared" si="118"/>
        <v>3064</v>
      </c>
      <c r="I778" s="340">
        <f t="shared" si="119"/>
        <v>0</v>
      </c>
      <c r="J778" s="341">
        <f t="shared" si="120"/>
        <v>3064</v>
      </c>
      <c r="K778" s="477">
        <f>+(D778+E778)-(J778)</f>
        <v>25076</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ENERO!K779</f>
        <v>3654</v>
      </c>
      <c r="E779" s="339">
        <f t="shared" si="117"/>
        <v>0</v>
      </c>
      <c r="F779" s="338">
        <v>6</v>
      </c>
      <c r="G779" s="338">
        <v>0</v>
      </c>
      <c r="H779" s="456">
        <f t="shared" si="118"/>
        <v>6</v>
      </c>
      <c r="I779" s="340">
        <f t="shared" si="119"/>
        <v>0</v>
      </c>
      <c r="J779" s="341">
        <f t="shared" si="120"/>
        <v>6</v>
      </c>
      <c r="K779" s="477">
        <f t="shared" ref="K779:K783" si="126">+(D779+E779)-(J779)</f>
        <v>3648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ENERO!K780</f>
        <v>804</v>
      </c>
      <c r="E780" s="339">
        <f t="shared" si="117"/>
        <v>875</v>
      </c>
      <c r="F780" s="338">
        <v>411</v>
      </c>
      <c r="G780" s="338">
        <v>2</v>
      </c>
      <c r="H780" s="456">
        <f t="shared" si="118"/>
        <v>413</v>
      </c>
      <c r="I780" s="340">
        <f t="shared" si="119"/>
        <v>0</v>
      </c>
      <c r="J780" s="341">
        <f t="shared" si="120"/>
        <v>413</v>
      </c>
      <c r="K780" s="477">
        <f>+(D780+E780)-(J780)</f>
        <v>1266</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v>0</v>
      </c>
      <c r="AA780" s="457">
        <v>0</v>
      </c>
      <c r="AB780" s="458">
        <f t="shared" si="123"/>
        <v>0</v>
      </c>
      <c r="AC780" s="457">
        <v>0</v>
      </c>
      <c r="AD780" s="457">
        <v>0</v>
      </c>
      <c r="AE780" s="457">
        <v>0</v>
      </c>
      <c r="AF780" s="457">
        <v>0</v>
      </c>
      <c r="AG780" s="457">
        <v>0</v>
      </c>
      <c r="AH780" s="457">
        <v>0</v>
      </c>
      <c r="AI780" s="457">
        <v>0</v>
      </c>
      <c r="AJ780" s="457">
        <v>0</v>
      </c>
      <c r="AK780" s="457">
        <v>0</v>
      </c>
      <c r="AL780" s="457">
        <v>0</v>
      </c>
      <c r="AM780" s="382">
        <f t="shared" si="125"/>
        <v>0</v>
      </c>
      <c r="AN780" s="460"/>
      <c r="AQ780" s="352"/>
      <c r="AR780" s="353"/>
      <c r="AS780" s="353"/>
      <c r="AT780" s="354"/>
      <c r="AU780" s="334"/>
      <c r="AV780" s="334"/>
    </row>
    <row r="781" spans="1:48" ht="30" customHeight="1">
      <c r="A781" s="293">
        <f t="shared" si="124"/>
        <v>15</v>
      </c>
      <c r="B781" s="629" t="s">
        <v>1398</v>
      </c>
      <c r="C781" s="629"/>
      <c r="D781" s="381">
        <f>ENERO!K781</f>
        <v>74</v>
      </c>
      <c r="E781" s="339">
        <f t="shared" si="117"/>
        <v>0</v>
      </c>
      <c r="F781" s="338">
        <v>1</v>
      </c>
      <c r="G781" s="338">
        <v>0</v>
      </c>
      <c r="H781" s="456">
        <f t="shared" si="118"/>
        <v>1</v>
      </c>
      <c r="I781" s="340">
        <f t="shared" si="119"/>
        <v>0</v>
      </c>
      <c r="J781" s="341">
        <f t="shared" si="120"/>
        <v>1</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ENERO!K782</f>
        <v>143</v>
      </c>
      <c r="E782" s="339">
        <f t="shared" si="117"/>
        <v>0</v>
      </c>
      <c r="F782" s="338">
        <v>1</v>
      </c>
      <c r="G782" s="338">
        <v>0</v>
      </c>
      <c r="H782" s="456">
        <f t="shared" si="118"/>
        <v>1</v>
      </c>
      <c r="I782" s="340">
        <f t="shared" si="119"/>
        <v>0</v>
      </c>
      <c r="J782" s="341">
        <f t="shared" si="120"/>
        <v>1</v>
      </c>
      <c r="K782" s="477">
        <f t="shared" si="126"/>
        <v>142</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ENERO!K783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ENERO!K789</f>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v>0</v>
      </c>
      <c r="AA789" s="570">
        <v>0</v>
      </c>
      <c r="AB789" s="570">
        <v>0</v>
      </c>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ENERO!K794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v>0</v>
      </c>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ENERO!K799</f>
        <v>0</v>
      </c>
      <c r="E799" s="595">
        <f>H395</f>
        <v>900</v>
      </c>
      <c r="F799" s="601">
        <v>91</v>
      </c>
      <c r="G799" s="601">
        <v>2</v>
      </c>
      <c r="H799" s="574">
        <f t="shared" ref="H799:H809" si="130">SUM(F799,G799)</f>
        <v>93</v>
      </c>
      <c r="I799" s="577">
        <f>+AM799</f>
        <v>81</v>
      </c>
      <c r="J799" s="580">
        <f t="shared" si="127"/>
        <v>174</v>
      </c>
      <c r="K799" s="583">
        <f>+(D799+E799)-(J799)</f>
        <v>726</v>
      </c>
      <c r="L799" s="486">
        <v>726</v>
      </c>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v>71</v>
      </c>
      <c r="AA799" s="570">
        <v>10</v>
      </c>
      <c r="AB799" s="570">
        <v>0</v>
      </c>
      <c r="AC799" s="570">
        <v>0</v>
      </c>
      <c r="AD799" s="570">
        <v>0</v>
      </c>
      <c r="AE799" s="570">
        <v>0</v>
      </c>
      <c r="AF799" s="570">
        <v>0</v>
      </c>
      <c r="AG799" s="570">
        <v>0</v>
      </c>
      <c r="AH799" s="570">
        <v>0</v>
      </c>
      <c r="AI799" s="570">
        <v>0</v>
      </c>
      <c r="AJ799" s="570">
        <v>0</v>
      </c>
      <c r="AK799" s="570">
        <v>0</v>
      </c>
      <c r="AL799" s="570">
        <v>0</v>
      </c>
      <c r="AM799" s="573">
        <f t="shared" ref="AM799" si="133">SUM(Z799:AL802)</f>
        <v>81</v>
      </c>
      <c r="AN799" s="304"/>
      <c r="AO799" s="485"/>
      <c r="AP799" s="416"/>
      <c r="AQ799" s="604">
        <f>IFERROR(I799/J799*100,"0")</f>
        <v>46.551724137931032</v>
      </c>
      <c r="AR799" s="604">
        <f>IFERROR(1/(1-(AQ799/100)),"0")</f>
        <v>1.8709677419354835</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726</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ENERO!K804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v>0</v>
      </c>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ENERO!K809</f>
        <v>0</v>
      </c>
      <c r="E809" s="595">
        <f>H405</f>
        <v>0</v>
      </c>
      <c r="F809" s="601"/>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v>0</v>
      </c>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251"/>
      <c r="V817" s="520"/>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251"/>
      <c r="V818" s="520"/>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251"/>
      <c r="V819" s="520"/>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251"/>
      <c r="V820" s="520"/>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9849</v>
      </c>
      <c r="E821" s="373">
        <f>G13</f>
        <v>0</v>
      </c>
      <c r="F821" s="373">
        <f>+F417</f>
        <v>617</v>
      </c>
      <c r="G821" s="373">
        <f>+G417</f>
        <v>24</v>
      </c>
      <c r="H821" s="374">
        <f>SUM(F821:G821)</f>
        <v>641</v>
      </c>
      <c r="I821" s="375">
        <f>+AM821</f>
        <v>733</v>
      </c>
      <c r="J821" s="376">
        <f>SUM(H821:I821)</f>
        <v>1374</v>
      </c>
      <c r="K821" s="373">
        <f>+I13</f>
        <v>0</v>
      </c>
      <c r="L821" s="377">
        <f>(M821+N821)</f>
        <v>8475</v>
      </c>
      <c r="M821" s="378">
        <f>+K13</f>
        <v>5930</v>
      </c>
      <c r="N821" s="379">
        <f>+K417</f>
        <v>2545</v>
      </c>
      <c r="O821" s="424">
        <f t="shared" ref="O821:O822" si="147">IFERROR(L821/J821,"0")</f>
        <v>6.1681222707423577</v>
      </c>
      <c r="P821" s="380">
        <f>+R422+R18</f>
        <v>0</v>
      </c>
      <c r="Q821" s="258"/>
      <c r="R821" s="258"/>
      <c r="S821" s="259"/>
      <c r="T821" s="259"/>
      <c r="U821" s="516"/>
      <c r="V821" s="353"/>
      <c r="Y821" s="232"/>
      <c r="Z821" s="381">
        <f>+Z417+Z13</f>
        <v>581</v>
      </c>
      <c r="AA821" s="381">
        <f>+AA417+AA13</f>
        <v>152</v>
      </c>
      <c r="AB821" s="415">
        <f>Z821+AA821</f>
        <v>733</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733</v>
      </c>
      <c r="AN821" s="383"/>
      <c r="AO821" s="384"/>
      <c r="AQ821" s="342">
        <f t="shared" ref="AQ821:AQ856" si="150">IFERROR(I821/J821*100,"0")</f>
        <v>53.347889374090251</v>
      </c>
      <c r="AR821" s="343">
        <f>IFERROR(1/(1-(AQ821/100)),"0")</f>
        <v>2.1435257410296416</v>
      </c>
      <c r="AS821" s="344">
        <v>65</v>
      </c>
      <c r="AT821" s="345">
        <v>10</v>
      </c>
    </row>
    <row r="822" spans="1:46" ht="46.5" customHeight="1">
      <c r="A822" s="293">
        <f>A821+1</f>
        <v>2</v>
      </c>
      <c r="B822" s="527" t="s">
        <v>1489</v>
      </c>
      <c r="C822" s="528"/>
      <c r="D822" s="372">
        <f>+D423+D19</f>
        <v>2834</v>
      </c>
      <c r="E822" s="373">
        <f>G19</f>
        <v>0</v>
      </c>
      <c r="F822" s="373">
        <f>+F423</f>
        <v>604</v>
      </c>
      <c r="G822" s="373">
        <f>+G423</f>
        <v>19</v>
      </c>
      <c r="H822" s="374">
        <f t="shared" ref="H822:H856" si="151">SUM(F822:G822)</f>
        <v>623</v>
      </c>
      <c r="I822" s="375">
        <f>+AM822</f>
        <v>0</v>
      </c>
      <c r="J822" s="376">
        <f t="shared" ref="J822:J833" si="152">SUM(H822:I822)</f>
        <v>623</v>
      </c>
      <c r="K822" s="373">
        <f>+I19</f>
        <v>0</v>
      </c>
      <c r="L822" s="377">
        <f t="shared" ref="L822:L855" si="153">(M822+N822)</f>
        <v>2211</v>
      </c>
      <c r="M822" s="378">
        <f>+K19</f>
        <v>1207</v>
      </c>
      <c r="N822" s="379">
        <f>+K423</f>
        <v>1004</v>
      </c>
      <c r="O822" s="424">
        <f t="shared" si="147"/>
        <v>3.548956661316212</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477</v>
      </c>
      <c r="E823" s="373">
        <f>G25</f>
        <v>0</v>
      </c>
      <c r="F823" s="373">
        <f>+F429</f>
        <v>146</v>
      </c>
      <c r="G823" s="373">
        <f>+G429</f>
        <v>1</v>
      </c>
      <c r="H823" s="374">
        <f t="shared" si="151"/>
        <v>147</v>
      </c>
      <c r="I823" s="375">
        <f>+AM823</f>
        <v>0</v>
      </c>
      <c r="J823" s="376">
        <f t="shared" si="152"/>
        <v>147</v>
      </c>
      <c r="K823" s="373">
        <f>+I25</f>
        <v>0</v>
      </c>
      <c r="L823" s="377">
        <f t="shared" si="153"/>
        <v>330</v>
      </c>
      <c r="M823" s="378">
        <f>+K25</f>
        <v>0</v>
      </c>
      <c r="N823" s="379">
        <f>+K429</f>
        <v>330</v>
      </c>
      <c r="O823" s="424">
        <f>IFERROR(L823/J823,"0")</f>
        <v>2.2448979591836733</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16910</v>
      </c>
      <c r="E824" s="373">
        <f>G31</f>
        <v>0</v>
      </c>
      <c r="F824" s="373">
        <f>+F435</f>
        <v>2775</v>
      </c>
      <c r="G824" s="373">
        <f>+G435</f>
        <v>24</v>
      </c>
      <c r="H824" s="374">
        <f t="shared" si="151"/>
        <v>2799</v>
      </c>
      <c r="I824" s="375">
        <f t="shared" ref="I824:I856" si="159">+AM824</f>
        <v>49</v>
      </c>
      <c r="J824" s="376">
        <f t="shared" si="152"/>
        <v>2848</v>
      </c>
      <c r="K824" s="373">
        <f>+I31</f>
        <v>0</v>
      </c>
      <c r="L824" s="377">
        <f t="shared" si="153"/>
        <v>14062</v>
      </c>
      <c r="M824" s="378">
        <f>+K31</f>
        <v>11495</v>
      </c>
      <c r="N824" s="379">
        <f>+K435</f>
        <v>2567</v>
      </c>
      <c r="O824" s="424">
        <f t="shared" ref="O824:O887" si="160">IFERROR(L824/J824,"0")</f>
        <v>4.9375</v>
      </c>
      <c r="P824" s="380">
        <f>+R440+R36</f>
        <v>0</v>
      </c>
      <c r="Q824" s="258"/>
      <c r="R824" s="258"/>
      <c r="S824" s="259"/>
      <c r="T824" s="259"/>
      <c r="U824" s="516"/>
      <c r="V824" s="353"/>
      <c r="Y824" s="232"/>
      <c r="Z824" s="381">
        <f>+Z435+Z31</f>
        <v>17</v>
      </c>
      <c r="AA824" s="381">
        <f>+AA435+AA31</f>
        <v>32</v>
      </c>
      <c r="AB824" s="415">
        <f t="shared" si="154"/>
        <v>49</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49</v>
      </c>
      <c r="AN824" s="383"/>
      <c r="AO824" s="384"/>
      <c r="AQ824" s="342">
        <f t="shared" si="150"/>
        <v>1.7205056179775282</v>
      </c>
      <c r="AR824" s="343">
        <f t="shared" si="156"/>
        <v>1.0175062522329403</v>
      </c>
      <c r="AS824" s="344">
        <v>15</v>
      </c>
      <c r="AT824" s="345">
        <v>5</v>
      </c>
    </row>
    <row r="825" spans="1:46" ht="75.75" customHeight="1">
      <c r="A825" s="293">
        <f t="shared" si="157"/>
        <v>5</v>
      </c>
      <c r="B825" s="527" t="s">
        <v>1517</v>
      </c>
      <c r="C825" s="528"/>
      <c r="D825" s="372">
        <f>+D441+D37</f>
        <v>9905</v>
      </c>
      <c r="E825" s="373">
        <f>G37</f>
        <v>0</v>
      </c>
      <c r="F825" s="373">
        <f>+F441</f>
        <v>2097</v>
      </c>
      <c r="G825" s="373">
        <f>+G441</f>
        <v>9</v>
      </c>
      <c r="H825" s="374">
        <f t="shared" si="151"/>
        <v>2106</v>
      </c>
      <c r="I825" s="375">
        <f t="shared" si="159"/>
        <v>0</v>
      </c>
      <c r="J825" s="376">
        <f t="shared" si="152"/>
        <v>2106</v>
      </c>
      <c r="K825" s="373">
        <f>+I37</f>
        <v>0</v>
      </c>
      <c r="L825" s="377">
        <f t="shared" si="153"/>
        <v>7799</v>
      </c>
      <c r="M825" s="378">
        <f>+K37</f>
        <v>5935</v>
      </c>
      <c r="N825" s="379">
        <f>+K441</f>
        <v>1864</v>
      </c>
      <c r="O825" s="424">
        <f t="shared" si="160"/>
        <v>3.7032288698955367</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127</v>
      </c>
      <c r="E826" s="373">
        <f>G43</f>
        <v>0</v>
      </c>
      <c r="F826" s="373">
        <f>+F447</f>
        <v>23</v>
      </c>
      <c r="G826" s="373">
        <f>+G447</f>
        <v>0</v>
      </c>
      <c r="H826" s="374">
        <f t="shared" si="151"/>
        <v>23</v>
      </c>
      <c r="I826" s="375">
        <f t="shared" si="159"/>
        <v>0</v>
      </c>
      <c r="J826" s="376">
        <f t="shared" si="152"/>
        <v>23</v>
      </c>
      <c r="K826" s="373">
        <f>+I43</f>
        <v>0</v>
      </c>
      <c r="L826" s="377">
        <f t="shared" si="153"/>
        <v>104</v>
      </c>
      <c r="M826" s="378">
        <f>+K43</f>
        <v>0</v>
      </c>
      <c r="N826" s="379">
        <f>+K447</f>
        <v>104</v>
      </c>
      <c r="O826" s="424">
        <f t="shared" si="160"/>
        <v>4.5217391304347823</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4201</v>
      </c>
      <c r="E828" s="373">
        <f>G55</f>
        <v>0</v>
      </c>
      <c r="F828" s="373">
        <f>+F459</f>
        <v>658</v>
      </c>
      <c r="G828" s="373">
        <f>+G459</f>
        <v>13</v>
      </c>
      <c r="H828" s="374">
        <f t="shared" si="151"/>
        <v>671</v>
      </c>
      <c r="I828" s="375">
        <f t="shared" si="159"/>
        <v>131</v>
      </c>
      <c r="J828" s="376">
        <f t="shared" si="152"/>
        <v>802</v>
      </c>
      <c r="K828" s="373">
        <f>+I55</f>
        <v>0</v>
      </c>
      <c r="L828" s="377">
        <f t="shared" si="153"/>
        <v>3399</v>
      </c>
      <c r="M828" s="378">
        <f>+K55</f>
        <v>1330</v>
      </c>
      <c r="N828" s="379">
        <f>+K459</f>
        <v>2069</v>
      </c>
      <c r="O828" s="424">
        <f t="shared" si="160"/>
        <v>4.2381546134663344</v>
      </c>
      <c r="P828" s="380">
        <f>+R464+R60</f>
        <v>0</v>
      </c>
      <c r="Q828" s="258"/>
      <c r="R828" s="258"/>
      <c r="S828" s="259"/>
      <c r="T828" s="259"/>
      <c r="U828" s="516"/>
      <c r="V828" s="353"/>
      <c r="Y828" s="232"/>
      <c r="Z828" s="381">
        <f>+Z459+Z55</f>
        <v>58</v>
      </c>
      <c r="AA828" s="381">
        <f>+AA459+AA55</f>
        <v>71</v>
      </c>
      <c r="AB828" s="415">
        <f t="shared" si="154"/>
        <v>129</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2</v>
      </c>
      <c r="AK828" s="381">
        <f t="shared" si="165"/>
        <v>0</v>
      </c>
      <c r="AL828" s="381">
        <f t="shared" si="165"/>
        <v>0</v>
      </c>
      <c r="AM828" s="382">
        <f t="shared" si="149"/>
        <v>131</v>
      </c>
      <c r="AN828" s="383"/>
      <c r="AO828" s="384"/>
      <c r="AQ828" s="342">
        <f t="shared" si="150"/>
        <v>16.334164588528679</v>
      </c>
      <c r="AR828" s="343">
        <f t="shared" si="156"/>
        <v>1.1952309985096869</v>
      </c>
      <c r="AS828" s="344">
        <v>15</v>
      </c>
      <c r="AT828" s="345">
        <v>10</v>
      </c>
    </row>
    <row r="829" spans="1:46" ht="46.5" customHeight="1">
      <c r="A829" s="293">
        <f t="shared" si="157"/>
        <v>9</v>
      </c>
      <c r="B829" s="527" t="s">
        <v>1496</v>
      </c>
      <c r="C829" s="528"/>
      <c r="D829" s="372">
        <f>+D465+D61</f>
        <v>68</v>
      </c>
      <c r="E829" s="373">
        <f>G61</f>
        <v>0</v>
      </c>
      <c r="F829" s="373">
        <f>+F465</f>
        <v>7</v>
      </c>
      <c r="G829" s="373">
        <f>+G465</f>
        <v>1</v>
      </c>
      <c r="H829" s="374">
        <f t="shared" si="151"/>
        <v>8</v>
      </c>
      <c r="I829" s="375">
        <f t="shared" si="159"/>
        <v>0</v>
      </c>
      <c r="J829" s="376">
        <f t="shared" si="152"/>
        <v>8</v>
      </c>
      <c r="K829" s="373">
        <f>+I61</f>
        <v>0</v>
      </c>
      <c r="L829" s="377">
        <f t="shared" si="153"/>
        <v>60</v>
      </c>
      <c r="M829" s="378">
        <f>+K61</f>
        <v>1</v>
      </c>
      <c r="N829" s="379">
        <f>+K465</f>
        <v>59</v>
      </c>
      <c r="O829" s="424">
        <f t="shared" si="160"/>
        <v>7.5</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3658</v>
      </c>
      <c r="E830" s="373">
        <f>G67</f>
        <v>0</v>
      </c>
      <c r="F830" s="373">
        <f>+F471</f>
        <v>1098</v>
      </c>
      <c r="G830" s="373">
        <f>+G471</f>
        <v>2</v>
      </c>
      <c r="H830" s="374">
        <f t="shared" si="151"/>
        <v>1100</v>
      </c>
      <c r="I830" s="375">
        <f t="shared" si="159"/>
        <v>1</v>
      </c>
      <c r="J830" s="376">
        <f>SUM(H830:I830)</f>
        <v>1101</v>
      </c>
      <c r="K830" s="373">
        <f>+I67</f>
        <v>0</v>
      </c>
      <c r="L830" s="377">
        <f t="shared" si="153"/>
        <v>2557</v>
      </c>
      <c r="M830" s="378">
        <f>+K67</f>
        <v>1158</v>
      </c>
      <c r="N830" s="379">
        <f>+K471</f>
        <v>1399</v>
      </c>
      <c r="O830" s="424">
        <f t="shared" si="160"/>
        <v>2.3224341507720254</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0</v>
      </c>
      <c r="AM830" s="382">
        <f t="shared" si="149"/>
        <v>1</v>
      </c>
      <c r="AN830" s="383"/>
      <c r="AO830" s="384"/>
      <c r="AQ830" s="342">
        <f t="shared" si="150"/>
        <v>9.0826521344232511E-2</v>
      </c>
      <c r="AR830" s="343">
        <f t="shared" si="156"/>
        <v>1.000909090909091</v>
      </c>
      <c r="AS830" s="344">
        <v>0</v>
      </c>
      <c r="AT830" s="345">
        <v>1</v>
      </c>
    </row>
    <row r="831" spans="1:46" ht="46.5" customHeight="1">
      <c r="A831" s="293">
        <f t="shared" si="157"/>
        <v>11</v>
      </c>
      <c r="B831" s="527" t="s">
        <v>1494</v>
      </c>
      <c r="C831" s="528"/>
      <c r="D831" s="372">
        <f>+D477+D73</f>
        <v>6700</v>
      </c>
      <c r="E831" s="373">
        <f>G73</f>
        <v>0</v>
      </c>
      <c r="F831" s="373">
        <f>+F477</f>
        <v>1768</v>
      </c>
      <c r="G831" s="373">
        <f>+G477</f>
        <v>15</v>
      </c>
      <c r="H831" s="374">
        <f t="shared" si="151"/>
        <v>1783</v>
      </c>
      <c r="I831" s="375">
        <f t="shared" si="159"/>
        <v>0</v>
      </c>
      <c r="J831" s="376">
        <f t="shared" si="152"/>
        <v>1783</v>
      </c>
      <c r="K831" s="373">
        <f>+I73</f>
        <v>0</v>
      </c>
      <c r="L831" s="377">
        <f t="shared" si="153"/>
        <v>4917</v>
      </c>
      <c r="M831" s="378">
        <f>+K73</f>
        <v>2845</v>
      </c>
      <c r="N831" s="379">
        <f>+K477</f>
        <v>2072</v>
      </c>
      <c r="O831" s="424">
        <f t="shared" si="160"/>
        <v>2.7577117218171621</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15036</v>
      </c>
      <c r="E833" s="373">
        <f>G85</f>
        <v>0</v>
      </c>
      <c r="F833" s="373">
        <f>+F489</f>
        <v>1474</v>
      </c>
      <c r="G833" s="373">
        <f>+G489</f>
        <v>29</v>
      </c>
      <c r="H833" s="374">
        <f t="shared" si="151"/>
        <v>1503</v>
      </c>
      <c r="I833" s="375">
        <f t="shared" si="159"/>
        <v>19</v>
      </c>
      <c r="J833" s="376">
        <f t="shared" si="152"/>
        <v>1522</v>
      </c>
      <c r="K833" s="373">
        <f>+I85</f>
        <v>0</v>
      </c>
      <c r="L833" s="377">
        <f t="shared" si="153"/>
        <v>13514</v>
      </c>
      <c r="M833" s="378">
        <f>+K85</f>
        <v>10823</v>
      </c>
      <c r="N833" s="379">
        <f>+K489</f>
        <v>2691</v>
      </c>
      <c r="O833" s="424">
        <f t="shared" si="160"/>
        <v>8.8791064388961889</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1</v>
      </c>
      <c r="AF833" s="381">
        <f t="shared" si="170"/>
        <v>1</v>
      </c>
      <c r="AG833" s="381">
        <f t="shared" si="170"/>
        <v>17</v>
      </c>
      <c r="AH833" s="381">
        <f t="shared" si="170"/>
        <v>0</v>
      </c>
      <c r="AI833" s="381">
        <f t="shared" si="170"/>
        <v>0</v>
      </c>
      <c r="AJ833" s="381">
        <f t="shared" si="170"/>
        <v>0</v>
      </c>
      <c r="AK833" s="381">
        <f t="shared" si="170"/>
        <v>0</v>
      </c>
      <c r="AL833" s="381">
        <f t="shared" si="170"/>
        <v>0</v>
      </c>
      <c r="AM833" s="382">
        <f t="shared" si="149"/>
        <v>19</v>
      </c>
      <c r="AN833" s="383"/>
      <c r="AO833" s="384"/>
      <c r="AQ833" s="342">
        <f t="shared" si="150"/>
        <v>1.2483574244415243</v>
      </c>
      <c r="AR833" s="343">
        <f t="shared" si="156"/>
        <v>1.012641383898869</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5910</v>
      </c>
      <c r="E836" s="373">
        <f>G103</f>
        <v>0</v>
      </c>
      <c r="F836" s="373">
        <f>+F507</f>
        <v>1067</v>
      </c>
      <c r="G836" s="373">
        <f>+G507</f>
        <v>9</v>
      </c>
      <c r="H836" s="374">
        <f>SUM(F836:G836)</f>
        <v>1076</v>
      </c>
      <c r="I836" s="375">
        <f>+AM836</f>
        <v>0</v>
      </c>
      <c r="J836" s="376">
        <f>SUM(H836:I836)</f>
        <v>1076</v>
      </c>
      <c r="K836" s="373">
        <f>+I103</f>
        <v>1200</v>
      </c>
      <c r="L836" s="377">
        <f t="shared" si="153"/>
        <v>3634</v>
      </c>
      <c r="M836" s="378">
        <f>+K103</f>
        <v>2477</v>
      </c>
      <c r="N836" s="379">
        <f>+K507</f>
        <v>1157</v>
      </c>
      <c r="O836" s="424">
        <f t="shared" si="160"/>
        <v>3.3773234200743496</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68762</v>
      </c>
      <c r="E839" s="373">
        <f>G121</f>
        <v>0</v>
      </c>
      <c r="F839" s="373">
        <f>+F525</f>
        <v>2765</v>
      </c>
      <c r="G839" s="373">
        <f>+G525</f>
        <v>41</v>
      </c>
      <c r="H839" s="374">
        <f t="shared" si="151"/>
        <v>2806</v>
      </c>
      <c r="I839" s="375">
        <f t="shared" si="159"/>
        <v>3530</v>
      </c>
      <c r="J839" s="376">
        <f t="shared" si="175"/>
        <v>6336</v>
      </c>
      <c r="K839" s="373">
        <f>+I121</f>
        <v>0</v>
      </c>
      <c r="L839" s="377">
        <f t="shared" si="153"/>
        <v>62426</v>
      </c>
      <c r="M839" s="378">
        <f>+K121</f>
        <v>38600</v>
      </c>
      <c r="N839" s="379">
        <f>+K525</f>
        <v>23826</v>
      </c>
      <c r="O839" s="424">
        <f t="shared" si="160"/>
        <v>9.8525883838383841</v>
      </c>
      <c r="P839" s="380">
        <f>+R530+R126</f>
        <v>0</v>
      </c>
      <c r="Q839" s="258"/>
      <c r="R839" s="259"/>
      <c r="S839" s="259"/>
      <c r="T839" s="259"/>
      <c r="U839" s="516"/>
      <c r="V839" s="353"/>
      <c r="Y839" s="232"/>
      <c r="Z839" s="381">
        <f>+Z525+Z121</f>
        <v>2465</v>
      </c>
      <c r="AA839" s="381">
        <f>+AA525+AA121</f>
        <v>1065</v>
      </c>
      <c r="AB839" s="415">
        <f t="shared" si="154"/>
        <v>3530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3530</v>
      </c>
      <c r="AN839" s="383"/>
      <c r="AO839" s="384"/>
      <c r="AQ839" s="342">
        <f t="shared" si="150"/>
        <v>55.713383838383834</v>
      </c>
      <c r="AR839" s="343">
        <f t="shared" si="156"/>
        <v>2.2580185317177475</v>
      </c>
      <c r="AS839" s="344">
        <v>0</v>
      </c>
      <c r="AT839" s="345">
        <v>1</v>
      </c>
    </row>
    <row r="840" spans="1:46" ht="46.5" customHeight="1">
      <c r="A840" s="293">
        <f t="shared" si="157"/>
        <v>20</v>
      </c>
      <c r="B840" s="527" t="s">
        <v>1498</v>
      </c>
      <c r="C840" s="528"/>
      <c r="D840" s="372">
        <f>+D531+D127</f>
        <v>4675</v>
      </c>
      <c r="E840" s="373">
        <f>G127</f>
        <v>0</v>
      </c>
      <c r="F840" s="373">
        <f>+F531</f>
        <v>632</v>
      </c>
      <c r="G840" s="373">
        <f>+G531</f>
        <v>18</v>
      </c>
      <c r="H840" s="374">
        <f t="shared" si="151"/>
        <v>650</v>
      </c>
      <c r="I840" s="375">
        <f t="shared" si="159"/>
        <v>0</v>
      </c>
      <c r="J840" s="376">
        <f t="shared" si="175"/>
        <v>650</v>
      </c>
      <c r="K840" s="373">
        <f>+I127</f>
        <v>0</v>
      </c>
      <c r="L840" s="377">
        <f t="shared" si="153"/>
        <v>4025</v>
      </c>
      <c r="M840" s="378">
        <f>+K127</f>
        <v>1815</v>
      </c>
      <c r="N840" s="379">
        <f>+K531</f>
        <v>2210</v>
      </c>
      <c r="O840" s="424">
        <f t="shared" si="160"/>
        <v>6.1923076923076925</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6536</v>
      </c>
      <c r="E841" s="373">
        <f>G133</f>
        <v>0</v>
      </c>
      <c r="F841" s="373">
        <f>+F537</f>
        <v>1269</v>
      </c>
      <c r="G841" s="373">
        <f>+G537</f>
        <v>29</v>
      </c>
      <c r="H841" s="374">
        <f t="shared" si="151"/>
        <v>1298</v>
      </c>
      <c r="I841" s="375">
        <f t="shared" si="159"/>
        <v>5</v>
      </c>
      <c r="J841" s="376">
        <f t="shared" si="175"/>
        <v>1303</v>
      </c>
      <c r="K841" s="373">
        <f>+I133</f>
        <v>0</v>
      </c>
      <c r="L841" s="377">
        <f t="shared" si="153"/>
        <v>5233</v>
      </c>
      <c r="M841" s="378">
        <f>+K133</f>
        <v>3195</v>
      </c>
      <c r="N841" s="379">
        <f>+K537</f>
        <v>2038</v>
      </c>
      <c r="O841" s="424">
        <f t="shared" si="160"/>
        <v>4.0161166538756712</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5</v>
      </c>
      <c r="AG841" s="413">
        <f t="shared" si="180"/>
        <v>0</v>
      </c>
      <c r="AH841" s="413">
        <f t="shared" si="180"/>
        <v>0</v>
      </c>
      <c r="AI841" s="413">
        <f t="shared" si="180"/>
        <v>0</v>
      </c>
      <c r="AJ841" s="413">
        <f t="shared" si="180"/>
        <v>0</v>
      </c>
      <c r="AK841" s="413">
        <f t="shared" si="180"/>
        <v>0</v>
      </c>
      <c r="AL841" s="413">
        <f t="shared" si="180"/>
        <v>0</v>
      </c>
      <c r="AM841" s="382">
        <f t="shared" si="177"/>
        <v>5</v>
      </c>
      <c r="AN841" s="383"/>
      <c r="AO841" s="384"/>
      <c r="AQ841" s="342">
        <f t="shared" si="150"/>
        <v>0.38372985418265537</v>
      </c>
      <c r="AR841" s="343">
        <f t="shared" si="156"/>
        <v>1.0038520801232667</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7930</v>
      </c>
      <c r="E843" s="373">
        <f>G145</f>
        <v>0</v>
      </c>
      <c r="F843" s="373">
        <f>+F549</f>
        <v>1167</v>
      </c>
      <c r="G843" s="373">
        <f>+G549</f>
        <v>8</v>
      </c>
      <c r="H843" s="374">
        <f t="shared" si="151"/>
        <v>1175</v>
      </c>
      <c r="I843" s="375">
        <f t="shared" si="159"/>
        <v>112</v>
      </c>
      <c r="J843" s="376">
        <f t="shared" si="175"/>
        <v>1287</v>
      </c>
      <c r="K843" s="373">
        <f>+I145</f>
        <v>0</v>
      </c>
      <c r="L843" s="377">
        <f t="shared" si="153"/>
        <v>6643</v>
      </c>
      <c r="M843" s="378">
        <f>+K145</f>
        <v>3710</v>
      </c>
      <c r="N843" s="379">
        <f>+K549</f>
        <v>2933</v>
      </c>
      <c r="O843" s="424">
        <f t="shared" si="160"/>
        <v>5.1616161616161618</v>
      </c>
      <c r="P843" s="380">
        <f>+R554+R150</f>
        <v>0</v>
      </c>
      <c r="Q843" s="258"/>
      <c r="R843" s="259"/>
      <c r="S843" s="259"/>
      <c r="T843" s="259"/>
      <c r="U843" s="516"/>
      <c r="V843" s="353"/>
      <c r="Y843" s="232"/>
      <c r="Z843" s="413">
        <f>+Z549+Z145</f>
        <v>46</v>
      </c>
      <c r="AA843" s="413">
        <f>+AA549+AA145</f>
        <v>66</v>
      </c>
      <c r="AB843" s="415">
        <f t="shared" si="154"/>
        <v>112</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112</v>
      </c>
      <c r="AN843" s="383"/>
      <c r="AO843" s="384"/>
      <c r="AQ843" s="342">
        <f t="shared" si="150"/>
        <v>8.702408702408702</v>
      </c>
      <c r="AR843" s="343">
        <f t="shared" si="156"/>
        <v>1.0953191489361702</v>
      </c>
      <c r="AS843" s="344">
        <v>0</v>
      </c>
      <c r="AT843" s="345">
        <v>1</v>
      </c>
    </row>
    <row r="844" spans="1:46" ht="59.25" customHeight="1">
      <c r="A844" s="293">
        <f t="shared" si="157"/>
        <v>24</v>
      </c>
      <c r="B844" s="527" t="s">
        <v>1501</v>
      </c>
      <c r="C844" s="528"/>
      <c r="D844" s="372">
        <f>+D555+D151</f>
        <v>1832</v>
      </c>
      <c r="E844" s="373">
        <f>G151</f>
        <v>0</v>
      </c>
      <c r="F844" s="373">
        <f>+F555</f>
        <v>588</v>
      </c>
      <c r="G844" s="373">
        <f>+G555</f>
        <v>23</v>
      </c>
      <c r="H844" s="374">
        <f t="shared" si="151"/>
        <v>611</v>
      </c>
      <c r="I844" s="375">
        <f t="shared" si="159"/>
        <v>2</v>
      </c>
      <c r="J844" s="376">
        <f t="shared" si="175"/>
        <v>613</v>
      </c>
      <c r="K844" s="373">
        <f>+I151</f>
        <v>0</v>
      </c>
      <c r="L844" s="377">
        <f t="shared" si="153"/>
        <v>1219</v>
      </c>
      <c r="M844" s="378">
        <f>+K151</f>
        <v>0</v>
      </c>
      <c r="N844" s="379">
        <f>+K555</f>
        <v>1219</v>
      </c>
      <c r="O844" s="424">
        <f t="shared" si="160"/>
        <v>1.9885807504078303</v>
      </c>
      <c r="P844" s="380">
        <f>+R560+R156</f>
        <v>0</v>
      </c>
      <c r="Q844" s="258"/>
      <c r="R844" s="259"/>
      <c r="S844" s="259"/>
      <c r="T844" s="259"/>
      <c r="U844" s="516"/>
      <c r="V844" s="353"/>
      <c r="Y844" s="232"/>
      <c r="Z844" s="413">
        <f>+Z555+Z151</f>
        <v>0</v>
      </c>
      <c r="AA844" s="413">
        <f>+AA555+AA151</f>
        <v>0</v>
      </c>
      <c r="AB844" s="415">
        <f>Z844+AA844</f>
        <v>0</v>
      </c>
      <c r="AC844" s="413">
        <f t="shared" ref="AC844:AL844" si="183">+AC555+AC151</f>
        <v>2</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2</v>
      </c>
      <c r="AN844" s="383"/>
      <c r="AO844" s="384"/>
      <c r="AQ844" s="342">
        <f t="shared" si="150"/>
        <v>0.32626427406199021</v>
      </c>
      <c r="AR844" s="343">
        <f>IFERROR(1/(1-(AQ844/100)),"0")</f>
        <v>1.0032733224222585</v>
      </c>
      <c r="AS844" s="344">
        <v>0</v>
      </c>
      <c r="AT844" s="345">
        <v>1</v>
      </c>
    </row>
    <row r="845" spans="1:46" ht="59.25" customHeight="1">
      <c r="A845" s="293">
        <f t="shared" si="157"/>
        <v>25</v>
      </c>
      <c r="B845" s="527" t="s">
        <v>1546</v>
      </c>
      <c r="C845" s="528"/>
      <c r="D845" s="372">
        <f>+D561+D157</f>
        <v>4925</v>
      </c>
      <c r="E845" s="373">
        <f>G157</f>
        <v>0</v>
      </c>
      <c r="F845" s="373">
        <f>+F561</f>
        <v>683</v>
      </c>
      <c r="G845" s="373">
        <f>+G561</f>
        <v>12</v>
      </c>
      <c r="H845" s="374">
        <f t="shared" si="151"/>
        <v>695</v>
      </c>
      <c r="I845" s="375">
        <f t="shared" si="159"/>
        <v>232</v>
      </c>
      <c r="J845" s="376">
        <f t="shared" si="175"/>
        <v>927</v>
      </c>
      <c r="K845" s="373">
        <f>+I157</f>
        <v>0</v>
      </c>
      <c r="L845" s="377">
        <f t="shared" si="153"/>
        <v>3998</v>
      </c>
      <c r="M845" s="378">
        <f>+K157</f>
        <v>0</v>
      </c>
      <c r="N845" s="379">
        <f>+K561</f>
        <v>3998</v>
      </c>
      <c r="O845" s="424">
        <f t="shared" si="160"/>
        <v>4.3128371089536142</v>
      </c>
      <c r="P845" s="380">
        <f>+R566+R162</f>
        <v>0</v>
      </c>
      <c r="Q845" s="258"/>
      <c r="R845" s="259"/>
      <c r="S845" s="259"/>
      <c r="T845" s="259"/>
      <c r="U845" s="516"/>
      <c r="V845" s="353"/>
      <c r="Y845" s="232"/>
      <c r="Z845" s="413">
        <f>+Z561+Z157</f>
        <v>189</v>
      </c>
      <c r="AA845" s="413">
        <f>+AA561+AA157</f>
        <v>43</v>
      </c>
      <c r="AB845" s="415">
        <f t="shared" si="154"/>
        <v>232</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232</v>
      </c>
      <c r="AN845" s="383"/>
      <c r="AO845" s="384"/>
      <c r="AQ845" s="342">
        <f t="shared" si="150"/>
        <v>25.026968716289105</v>
      </c>
      <c r="AR845" s="343">
        <f t="shared" si="156"/>
        <v>1.333812949640288</v>
      </c>
      <c r="AS845" s="344">
        <v>10</v>
      </c>
      <c r="AT845" s="345">
        <v>10</v>
      </c>
    </row>
    <row r="846" spans="1:46" ht="59.25" customHeight="1">
      <c r="A846" s="293">
        <f t="shared" si="157"/>
        <v>26</v>
      </c>
      <c r="B846" s="527" t="s">
        <v>1547</v>
      </c>
      <c r="C846" s="528"/>
      <c r="D846" s="372">
        <f>+D567+D163</f>
        <v>1770</v>
      </c>
      <c r="E846" s="373">
        <f>G163</f>
        <v>0</v>
      </c>
      <c r="F846" s="373">
        <f>+F567</f>
        <v>1080</v>
      </c>
      <c r="G846" s="373">
        <f>+G567</f>
        <v>31</v>
      </c>
      <c r="H846" s="374">
        <f t="shared" si="151"/>
        <v>1111</v>
      </c>
      <c r="I846" s="375">
        <f t="shared" si="159"/>
        <v>659</v>
      </c>
      <c r="J846" s="376">
        <f t="shared" si="175"/>
        <v>1770</v>
      </c>
      <c r="K846" s="373">
        <f>+I163</f>
        <v>0</v>
      </c>
      <c r="L846" s="377">
        <f t="shared" si="153"/>
        <v>0</v>
      </c>
      <c r="M846" s="378">
        <f>+K163</f>
        <v>0</v>
      </c>
      <c r="N846" s="379">
        <f>+K567</f>
        <v>0</v>
      </c>
      <c r="O846" s="424">
        <f t="shared" si="160"/>
        <v>0</v>
      </c>
      <c r="P846" s="380">
        <f>+R572+R168</f>
        <v>0</v>
      </c>
      <c r="Q846" s="258"/>
      <c r="R846" s="259"/>
      <c r="S846" s="259"/>
      <c r="T846" s="259"/>
      <c r="U846" s="516"/>
      <c r="V846" s="353"/>
      <c r="Y846" s="232"/>
      <c r="Z846" s="381">
        <f>+Z567+Z163</f>
        <v>291</v>
      </c>
      <c r="AA846" s="381">
        <f>+AA567+AA163</f>
        <v>152</v>
      </c>
      <c r="AB846" s="415">
        <f t="shared" si="154"/>
        <v>443</v>
      </c>
      <c r="AC846" s="381">
        <f t="shared" ref="AC846:AL846" si="185">+AC567+AC163</f>
        <v>0</v>
      </c>
      <c r="AD846" s="381">
        <f t="shared" si="185"/>
        <v>0</v>
      </c>
      <c r="AE846" s="381">
        <f t="shared" si="185"/>
        <v>0</v>
      </c>
      <c r="AF846" s="381">
        <f t="shared" si="185"/>
        <v>0</v>
      </c>
      <c r="AG846" s="381">
        <f t="shared" si="185"/>
        <v>216</v>
      </c>
      <c r="AH846" s="381">
        <f t="shared" si="185"/>
        <v>0</v>
      </c>
      <c r="AI846" s="381">
        <f t="shared" si="185"/>
        <v>0</v>
      </c>
      <c r="AJ846" s="381">
        <f t="shared" si="185"/>
        <v>0</v>
      </c>
      <c r="AK846" s="381">
        <f t="shared" si="185"/>
        <v>0</v>
      </c>
      <c r="AL846" s="381">
        <f t="shared" si="185"/>
        <v>0</v>
      </c>
      <c r="AM846" s="382">
        <f t="shared" si="177"/>
        <v>659</v>
      </c>
      <c r="AN846" s="383"/>
      <c r="AO846" s="384"/>
      <c r="AQ846" s="342">
        <f t="shared" si="150"/>
        <v>37.231638418079093</v>
      </c>
      <c r="AR846" s="343">
        <f t="shared" si="156"/>
        <v>1.5931593159315931</v>
      </c>
      <c r="AS846" s="344">
        <v>0</v>
      </c>
      <c r="AT846" s="345">
        <v>1</v>
      </c>
    </row>
    <row r="847" spans="1:46" ht="46.5" customHeight="1">
      <c r="A847" s="293">
        <f t="shared" si="157"/>
        <v>27</v>
      </c>
      <c r="B847" s="527" t="s">
        <v>1507</v>
      </c>
      <c r="C847" s="528"/>
      <c r="D847" s="372">
        <f>+D573+D169</f>
        <v>195</v>
      </c>
      <c r="E847" s="373">
        <f>G169</f>
        <v>500</v>
      </c>
      <c r="F847" s="373">
        <f>+F573</f>
        <v>452</v>
      </c>
      <c r="G847" s="373">
        <f>+G573</f>
        <v>15</v>
      </c>
      <c r="H847" s="374">
        <f t="shared" si="151"/>
        <v>467</v>
      </c>
      <c r="I847" s="375">
        <f t="shared" si="159"/>
        <v>0</v>
      </c>
      <c r="J847" s="376">
        <f t="shared" si="175"/>
        <v>467</v>
      </c>
      <c r="K847" s="373">
        <f>+I169</f>
        <v>0</v>
      </c>
      <c r="L847" s="377">
        <f t="shared" si="153"/>
        <v>228</v>
      </c>
      <c r="M847" s="378">
        <f>+K169</f>
        <v>0</v>
      </c>
      <c r="N847" s="379">
        <f>+K573</f>
        <v>228</v>
      </c>
      <c r="O847" s="424">
        <f t="shared" si="160"/>
        <v>0.48822269807280516</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5817</v>
      </c>
      <c r="E848" s="373">
        <f>G175</f>
        <v>0</v>
      </c>
      <c r="F848" s="373">
        <f>+F579</f>
        <v>848</v>
      </c>
      <c r="G848" s="373">
        <f>+G579</f>
        <v>37</v>
      </c>
      <c r="H848" s="374">
        <f t="shared" si="151"/>
        <v>885</v>
      </c>
      <c r="I848" s="375">
        <f t="shared" si="159"/>
        <v>0</v>
      </c>
      <c r="J848" s="376">
        <f t="shared" si="175"/>
        <v>885</v>
      </c>
      <c r="K848" s="373">
        <f>+I175</f>
        <v>0</v>
      </c>
      <c r="L848" s="377">
        <f t="shared" si="153"/>
        <v>4932</v>
      </c>
      <c r="M848" s="378">
        <f>+K175</f>
        <v>1493</v>
      </c>
      <c r="N848" s="379">
        <f>+K579</f>
        <v>3439</v>
      </c>
      <c r="O848" s="424">
        <f t="shared" si="160"/>
        <v>5.5728813559322035</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763</v>
      </c>
      <c r="E850" s="373">
        <f>G187</f>
        <v>0</v>
      </c>
      <c r="F850" s="373">
        <f>+F591</f>
        <v>359</v>
      </c>
      <c r="G850" s="373">
        <f>+G591</f>
        <v>11</v>
      </c>
      <c r="H850" s="374">
        <f t="shared" si="151"/>
        <v>370</v>
      </c>
      <c r="I850" s="375">
        <f t="shared" si="159"/>
        <v>1</v>
      </c>
      <c r="J850" s="376">
        <f t="shared" si="175"/>
        <v>371</v>
      </c>
      <c r="K850" s="373">
        <f>+I187</f>
        <v>0</v>
      </c>
      <c r="L850" s="377">
        <f t="shared" si="153"/>
        <v>392</v>
      </c>
      <c r="M850" s="378">
        <f>+K187</f>
        <v>30</v>
      </c>
      <c r="N850" s="379">
        <f>+K591</f>
        <v>362</v>
      </c>
      <c r="O850" s="424">
        <f t="shared" si="160"/>
        <v>1.0566037735849056</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1</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1</v>
      </c>
      <c r="AN850" s="383"/>
      <c r="AO850" s="384"/>
      <c r="AQ850" s="342">
        <f t="shared" si="150"/>
        <v>0.26954177897574128</v>
      </c>
      <c r="AR850" s="343">
        <f t="shared" si="156"/>
        <v>1.0027027027027027</v>
      </c>
      <c r="AS850" s="344">
        <v>0</v>
      </c>
      <c r="AT850" s="345">
        <v>1</v>
      </c>
    </row>
    <row r="851" spans="1:46" ht="54" customHeight="1">
      <c r="A851" s="293">
        <f t="shared" si="157"/>
        <v>31</v>
      </c>
      <c r="B851" s="527" t="s">
        <v>1550</v>
      </c>
      <c r="C851" s="528"/>
      <c r="D851" s="372">
        <f>+D597+D193</f>
        <v>108</v>
      </c>
      <c r="E851" s="373">
        <f>G193</f>
        <v>0</v>
      </c>
      <c r="F851" s="373">
        <f>+F597</f>
        <v>0</v>
      </c>
      <c r="G851" s="373">
        <f>+G597</f>
        <v>0</v>
      </c>
      <c r="H851" s="374">
        <f t="shared" si="151"/>
        <v>0</v>
      </c>
      <c r="I851" s="375">
        <f t="shared" si="159"/>
        <v>0</v>
      </c>
      <c r="J851" s="376">
        <f t="shared" si="175"/>
        <v>0</v>
      </c>
      <c r="K851" s="373">
        <f>+I193</f>
        <v>0</v>
      </c>
      <c r="L851" s="377">
        <f t="shared" si="153"/>
        <v>108</v>
      </c>
      <c r="M851" s="378">
        <f>+K193</f>
        <v>78</v>
      </c>
      <c r="N851" s="379">
        <f>+K597</f>
        <v>30</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653</v>
      </c>
      <c r="E852" s="373">
        <f>G199</f>
        <v>0</v>
      </c>
      <c r="F852" s="373">
        <f>+F603</f>
        <v>117</v>
      </c>
      <c r="G852" s="373">
        <f>+G603</f>
        <v>3</v>
      </c>
      <c r="H852" s="374">
        <f t="shared" si="151"/>
        <v>120</v>
      </c>
      <c r="I852" s="375">
        <f t="shared" si="159"/>
        <v>0</v>
      </c>
      <c r="J852" s="376">
        <f t="shared" si="175"/>
        <v>120</v>
      </c>
      <c r="K852" s="373">
        <f>+I199</f>
        <v>0</v>
      </c>
      <c r="L852" s="377">
        <f t="shared" si="153"/>
        <v>533</v>
      </c>
      <c r="M852" s="378">
        <f>+K199</f>
        <v>284</v>
      </c>
      <c r="N852" s="379">
        <f>+K603</f>
        <v>249</v>
      </c>
      <c r="O852" s="424">
        <f t="shared" si="160"/>
        <v>4.4416666666666664</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149</v>
      </c>
      <c r="E853" s="373">
        <f>G205</f>
        <v>0</v>
      </c>
      <c r="F853" s="373">
        <f>+F609</f>
        <v>14</v>
      </c>
      <c r="G853" s="373">
        <f>+G609</f>
        <v>0</v>
      </c>
      <c r="H853" s="374">
        <f t="shared" si="151"/>
        <v>14</v>
      </c>
      <c r="I853" s="375">
        <f t="shared" si="159"/>
        <v>0</v>
      </c>
      <c r="J853" s="376">
        <f t="shared" si="175"/>
        <v>14</v>
      </c>
      <c r="K853" s="373">
        <f>+I205</f>
        <v>0</v>
      </c>
      <c r="L853" s="377">
        <f t="shared" si="153"/>
        <v>135</v>
      </c>
      <c r="M853" s="378">
        <f>+K205</f>
        <v>32</v>
      </c>
      <c r="N853" s="379">
        <f>+K609</f>
        <v>103</v>
      </c>
      <c r="O853" s="424">
        <f t="shared" si="160"/>
        <v>9.6428571428571423</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31.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10209</v>
      </c>
      <c r="E858" s="373">
        <f>G230</f>
        <v>0</v>
      </c>
      <c r="F858" s="373">
        <f>+F634</f>
        <v>619</v>
      </c>
      <c r="G858" s="373">
        <f>+G634</f>
        <v>22</v>
      </c>
      <c r="H858" s="374">
        <f>SUM(F858:G858)</f>
        <v>641</v>
      </c>
      <c r="I858" s="375">
        <f t="shared" ref="I858:I868" si="196">+AM858</f>
        <v>733</v>
      </c>
      <c r="J858" s="376">
        <f t="shared" ref="J858:J868" si="197">SUM(H858:I858)</f>
        <v>1374</v>
      </c>
      <c r="K858" s="373">
        <f>+I230</f>
        <v>0</v>
      </c>
      <c r="L858" s="377">
        <f>(M858+N858)</f>
        <v>8835</v>
      </c>
      <c r="M858" s="378">
        <f>+K230</f>
        <v>6290</v>
      </c>
      <c r="N858" s="379">
        <f>+K634</f>
        <v>2545</v>
      </c>
      <c r="O858" s="424">
        <f t="shared" si="160"/>
        <v>6.4301310043668121</v>
      </c>
      <c r="P858" s="380">
        <f>+R639+R235</f>
        <v>0</v>
      </c>
      <c r="Q858" s="258"/>
      <c r="R858" s="259"/>
      <c r="S858" s="259"/>
      <c r="T858" s="259"/>
      <c r="U858" s="516"/>
      <c r="V858" s="353"/>
      <c r="Y858" s="232"/>
      <c r="Z858" s="381">
        <f>+Z634+Z230</f>
        <v>581</v>
      </c>
      <c r="AA858" s="381">
        <f>+AA634+AA230</f>
        <v>152</v>
      </c>
      <c r="AB858" s="415">
        <f>+Z858+AA858</f>
        <v>733</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733</v>
      </c>
      <c r="AN858" s="383"/>
      <c r="AO858" s="384"/>
    </row>
    <row r="859" spans="1:46" ht="59.25" customHeight="1">
      <c r="A859" s="293">
        <f t="shared" ref="A859:A869" si="200">A858+1</f>
        <v>2</v>
      </c>
      <c r="B859" s="527" t="s">
        <v>1526</v>
      </c>
      <c r="C859" s="528"/>
      <c r="D859" s="372">
        <f>+D640+D236</f>
        <v>18144</v>
      </c>
      <c r="E859" s="373">
        <f>G236</f>
        <v>0</v>
      </c>
      <c r="F859" s="373">
        <f>+F640</f>
        <v>1511</v>
      </c>
      <c r="G859" s="373">
        <f>+G640</f>
        <v>27</v>
      </c>
      <c r="H859" s="374">
        <f>SUM(F859:G859)</f>
        <v>1538</v>
      </c>
      <c r="I859" s="375">
        <f t="shared" si="196"/>
        <v>19</v>
      </c>
      <c r="J859" s="376">
        <f t="shared" si="197"/>
        <v>1557</v>
      </c>
      <c r="K859" s="373">
        <f>+I236</f>
        <v>0</v>
      </c>
      <c r="L859" s="377">
        <f t="shared" ref="L859:L869" si="201">(M859+N859)</f>
        <v>16587</v>
      </c>
      <c r="M859" s="378">
        <f>+K236</f>
        <v>13938</v>
      </c>
      <c r="N859" s="379">
        <f>+K640</f>
        <v>2649</v>
      </c>
      <c r="O859" s="424">
        <f t="shared" si="160"/>
        <v>10.653179190751445</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1</v>
      </c>
      <c r="AF859" s="381">
        <f t="shared" si="203"/>
        <v>1</v>
      </c>
      <c r="AG859" s="381">
        <f t="shared" si="203"/>
        <v>17</v>
      </c>
      <c r="AH859" s="381">
        <f t="shared" si="203"/>
        <v>0</v>
      </c>
      <c r="AI859" s="381">
        <f t="shared" si="203"/>
        <v>0</v>
      </c>
      <c r="AJ859" s="381">
        <f t="shared" si="203"/>
        <v>0</v>
      </c>
      <c r="AK859" s="381">
        <f t="shared" si="203"/>
        <v>0</v>
      </c>
      <c r="AL859" s="381">
        <f t="shared" si="203"/>
        <v>0</v>
      </c>
      <c r="AM859" s="382">
        <f t="shared" si="199"/>
        <v>19</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6227</v>
      </c>
      <c r="E862" s="373">
        <f>G254</f>
        <v>0</v>
      </c>
      <c r="F862" s="373">
        <f>+F658</f>
        <v>1053</v>
      </c>
      <c r="G862" s="373">
        <f>+G658</f>
        <v>8</v>
      </c>
      <c r="H862" s="374">
        <f t="shared" si="204"/>
        <v>1061</v>
      </c>
      <c r="I862" s="375">
        <f t="shared" si="196"/>
        <v>79</v>
      </c>
      <c r="J862" s="376">
        <f t="shared" si="197"/>
        <v>1140</v>
      </c>
      <c r="K862" s="373">
        <f>+I254</f>
        <v>0</v>
      </c>
      <c r="L862" s="377">
        <f t="shared" si="201"/>
        <v>5087</v>
      </c>
      <c r="M862" s="378">
        <f>+K254</f>
        <v>2814</v>
      </c>
      <c r="N862" s="379">
        <f>+K658</f>
        <v>2273</v>
      </c>
      <c r="O862" s="424">
        <f t="shared" si="160"/>
        <v>4.462280701754386</v>
      </c>
      <c r="P862" s="380">
        <f>+R663+R259</f>
        <v>0</v>
      </c>
      <c r="Q862" s="258"/>
      <c r="R862" s="259"/>
      <c r="S862" s="259"/>
      <c r="T862" s="259"/>
      <c r="U862" s="516"/>
      <c r="V862" s="353"/>
      <c r="Y862" s="232"/>
      <c r="Z862" s="381">
        <f>+Z658+Z254</f>
        <v>79</v>
      </c>
      <c r="AA862" s="381">
        <f>+AA658+AA254</f>
        <v>0</v>
      </c>
      <c r="AB862" s="415">
        <f t="shared" si="202"/>
        <v>79</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79</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69358</v>
      </c>
      <c r="E865" s="373">
        <f>G272</f>
        <v>0</v>
      </c>
      <c r="F865" s="373">
        <f>+F676</f>
        <v>2783</v>
      </c>
      <c r="G865" s="373">
        <f>+G676</f>
        <v>33</v>
      </c>
      <c r="H865" s="374">
        <f t="shared" si="204"/>
        <v>2816</v>
      </c>
      <c r="I865" s="375">
        <f t="shared" si="196"/>
        <v>3530</v>
      </c>
      <c r="J865" s="376">
        <f t="shared" si="197"/>
        <v>6346</v>
      </c>
      <c r="K865" s="373">
        <f>+I272</f>
        <v>0</v>
      </c>
      <c r="L865" s="377">
        <f t="shared" si="201"/>
        <v>63012</v>
      </c>
      <c r="M865" s="378">
        <f>+K272</f>
        <v>39200</v>
      </c>
      <c r="N865" s="379">
        <f>+K676</f>
        <v>23812</v>
      </c>
      <c r="O865" s="424">
        <f t="shared" si="160"/>
        <v>9.9294043491963446</v>
      </c>
      <c r="P865" s="380">
        <f>+R681+R277</f>
        <v>0</v>
      </c>
      <c r="Q865" s="258"/>
      <c r="R865" s="259"/>
      <c r="S865" s="259"/>
      <c r="T865" s="259"/>
      <c r="U865" s="516"/>
      <c r="V865" s="353"/>
      <c r="Y865" s="232"/>
      <c r="Z865" s="381">
        <f>+Z676+Z272</f>
        <v>2465</v>
      </c>
      <c r="AA865" s="381">
        <f>+AA676+AA272</f>
        <v>1065</v>
      </c>
      <c r="AB865" s="415">
        <f t="shared" si="202"/>
        <v>3530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3530</v>
      </c>
      <c r="AN865" s="383"/>
      <c r="AO865" s="384"/>
    </row>
    <row r="866" spans="1:41" ht="51.75" customHeight="1">
      <c r="A866" s="293">
        <f t="shared" si="200"/>
        <v>9</v>
      </c>
      <c r="B866" s="527" t="s">
        <v>1534</v>
      </c>
      <c r="C866" s="528"/>
      <c r="D866" s="372">
        <f>+D682+D278</f>
        <v>6457</v>
      </c>
      <c r="E866" s="373">
        <f>G278</f>
        <v>0</v>
      </c>
      <c r="F866" s="373">
        <f>+F682</f>
        <v>1288</v>
      </c>
      <c r="G866" s="373">
        <f>+G682</f>
        <v>24</v>
      </c>
      <c r="H866" s="374">
        <f t="shared" si="204"/>
        <v>1312</v>
      </c>
      <c r="I866" s="375">
        <f t="shared" si="196"/>
        <v>1</v>
      </c>
      <c r="J866" s="376">
        <f t="shared" si="197"/>
        <v>1313</v>
      </c>
      <c r="K866" s="373">
        <f>+I278</f>
        <v>0</v>
      </c>
      <c r="L866" s="377">
        <f t="shared" si="201"/>
        <v>5144</v>
      </c>
      <c r="M866" s="378">
        <f>+K278</f>
        <v>3185</v>
      </c>
      <c r="N866" s="379">
        <f>+K682</f>
        <v>1959</v>
      </c>
      <c r="O866" s="424">
        <f t="shared" si="160"/>
        <v>3.9177456207159178</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1</v>
      </c>
      <c r="AG866" s="381">
        <f t="shared" si="211"/>
        <v>0</v>
      </c>
      <c r="AH866" s="381">
        <f t="shared" si="211"/>
        <v>0</v>
      </c>
      <c r="AI866" s="381">
        <f t="shared" si="211"/>
        <v>0</v>
      </c>
      <c r="AJ866" s="381">
        <f t="shared" si="211"/>
        <v>0</v>
      </c>
      <c r="AK866" s="381">
        <f t="shared" si="211"/>
        <v>0</v>
      </c>
      <c r="AL866" s="381">
        <f t="shared" si="211"/>
        <v>0</v>
      </c>
      <c r="AM866" s="382">
        <f t="shared" si="199"/>
        <v>1</v>
      </c>
      <c r="AN866" s="383"/>
      <c r="AO866" s="384"/>
    </row>
    <row r="867" spans="1:41" ht="51.75" customHeight="1">
      <c r="A867" s="293">
        <f t="shared" si="200"/>
        <v>10</v>
      </c>
      <c r="B867" s="527" t="s">
        <v>1535</v>
      </c>
      <c r="C867" s="528"/>
      <c r="D867" s="372">
        <f>+D688+D284</f>
        <v>87</v>
      </c>
      <c r="E867" s="373">
        <f>G284</f>
        <v>0</v>
      </c>
      <c r="F867" s="373">
        <f>+F688</f>
        <v>0</v>
      </c>
      <c r="G867" s="373">
        <f>+G688</f>
        <v>0</v>
      </c>
      <c r="H867" s="374">
        <f>SUM(F867:G867)</f>
        <v>0</v>
      </c>
      <c r="I867" s="375">
        <f>+AM867</f>
        <v>0</v>
      </c>
      <c r="J867" s="376">
        <f>SUM(H867:I867)</f>
        <v>0</v>
      </c>
      <c r="K867" s="373">
        <f>+I284</f>
        <v>0</v>
      </c>
      <c r="L867" s="377">
        <f t="shared" si="201"/>
        <v>87</v>
      </c>
      <c r="M867" s="378">
        <f>+K284</f>
        <v>0</v>
      </c>
      <c r="N867" s="379">
        <f>+K688</f>
        <v>87</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735</v>
      </c>
      <c r="E868" s="373">
        <f>G290</f>
        <v>0</v>
      </c>
      <c r="F868" s="373">
        <f>+F694</f>
        <v>349</v>
      </c>
      <c r="G868" s="373">
        <f>+G694</f>
        <v>11</v>
      </c>
      <c r="H868" s="374">
        <f t="shared" si="204"/>
        <v>360</v>
      </c>
      <c r="I868" s="375">
        <f t="shared" si="196"/>
        <v>2</v>
      </c>
      <c r="J868" s="376">
        <f t="shared" si="197"/>
        <v>362</v>
      </c>
      <c r="K868" s="373">
        <f>+I290</f>
        <v>0</v>
      </c>
      <c r="L868" s="377">
        <f t="shared" si="201"/>
        <v>373</v>
      </c>
      <c r="M868" s="378">
        <f>+K290</f>
        <v>10</v>
      </c>
      <c r="N868" s="379">
        <f>+K694</f>
        <v>363</v>
      </c>
      <c r="O868" s="424">
        <f t="shared" si="160"/>
        <v>1.0303867403314917</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2</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2</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6.25"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30931</v>
      </c>
      <c r="E871" s="373">
        <f>G303</f>
        <v>0</v>
      </c>
      <c r="F871" s="373">
        <f>+F707</f>
        <v>2150</v>
      </c>
      <c r="G871" s="373">
        <f>+G707</f>
        <v>25</v>
      </c>
      <c r="H871" s="374">
        <f>SUM(F871:G871)</f>
        <v>2175</v>
      </c>
      <c r="I871" s="375">
        <f t="shared" ref="I871:I887" si="215">+AM871</f>
        <v>6</v>
      </c>
      <c r="J871" s="376">
        <f t="shared" ref="J871:J887" si="216">SUM(H871:I871)</f>
        <v>2181</v>
      </c>
      <c r="K871" s="373">
        <f>+I303</f>
        <v>0</v>
      </c>
      <c r="L871" s="377">
        <f>(M871+N871)</f>
        <v>28750</v>
      </c>
      <c r="M871" s="378">
        <f>+K303</f>
        <v>14400</v>
      </c>
      <c r="N871" s="379">
        <f>+K707</f>
        <v>14350</v>
      </c>
      <c r="O871" s="424">
        <f t="shared" si="160"/>
        <v>13.182026593305823</v>
      </c>
      <c r="P871" s="380">
        <f>+R713+R309</f>
        <v>0</v>
      </c>
      <c r="Q871" s="258"/>
      <c r="R871" s="259"/>
      <c r="S871" s="259"/>
      <c r="T871" s="259"/>
      <c r="U871" s="516"/>
      <c r="V871" s="353"/>
      <c r="Y871" s="232"/>
      <c r="Z871" s="381">
        <f>+Z707+Z303</f>
        <v>2</v>
      </c>
      <c r="AA871" s="381">
        <f>+AA707+AA303</f>
        <v>0</v>
      </c>
      <c r="AB871" s="415">
        <f>+Z871+AA871</f>
        <v>2</v>
      </c>
      <c r="AC871" s="381">
        <f t="shared" ref="AC871:AL871" si="217">+AC707+AC303</f>
        <v>2</v>
      </c>
      <c r="AD871" s="381">
        <f t="shared" si="217"/>
        <v>1</v>
      </c>
      <c r="AE871" s="381">
        <f t="shared" si="217"/>
        <v>0</v>
      </c>
      <c r="AF871" s="381">
        <f t="shared" si="217"/>
        <v>0</v>
      </c>
      <c r="AG871" s="381">
        <f t="shared" si="217"/>
        <v>0</v>
      </c>
      <c r="AH871" s="381">
        <f t="shared" si="217"/>
        <v>1</v>
      </c>
      <c r="AI871" s="381">
        <f t="shared" si="217"/>
        <v>0</v>
      </c>
      <c r="AJ871" s="381">
        <f t="shared" si="217"/>
        <v>0</v>
      </c>
      <c r="AK871" s="381">
        <f t="shared" si="217"/>
        <v>0</v>
      </c>
      <c r="AL871" s="381">
        <f t="shared" si="217"/>
        <v>0</v>
      </c>
      <c r="AM871" s="382">
        <f t="shared" ref="AM871:AM887" si="218">SUM(AB871:AL871)</f>
        <v>6</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20199</v>
      </c>
      <c r="E873" s="373">
        <f>G317</f>
        <v>0</v>
      </c>
      <c r="F873" s="373">
        <f>+F721</f>
        <v>1016</v>
      </c>
      <c r="G873" s="373">
        <f>+G721</f>
        <v>7</v>
      </c>
      <c r="H873" s="374">
        <f t="shared" ref="H873:H887" si="222">SUM(F873:G873)</f>
        <v>1023</v>
      </c>
      <c r="I873" s="375">
        <f t="shared" si="215"/>
        <v>0</v>
      </c>
      <c r="J873" s="376">
        <f t="shared" si="216"/>
        <v>1023</v>
      </c>
      <c r="K873" s="373">
        <f>+I317</f>
        <v>0</v>
      </c>
      <c r="L873" s="377">
        <f t="shared" si="219"/>
        <v>19176</v>
      </c>
      <c r="M873" s="378">
        <f>+K317</f>
        <v>6520</v>
      </c>
      <c r="N873" s="379">
        <f>+K721</f>
        <v>12656</v>
      </c>
      <c r="O873" s="424">
        <f t="shared" si="160"/>
        <v>18.744868035190617</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650</v>
      </c>
      <c r="E874" s="373">
        <f>G324</f>
        <v>0</v>
      </c>
      <c r="F874" s="373">
        <f>+F728</f>
        <v>56</v>
      </c>
      <c r="G874" s="373">
        <f>+G728</f>
        <v>1</v>
      </c>
      <c r="H874" s="374">
        <f>SUM(F874:G874)</f>
        <v>57</v>
      </c>
      <c r="I874" s="375">
        <f>+AM874</f>
        <v>0</v>
      </c>
      <c r="J874" s="376">
        <f>SUM(H874:I874)</f>
        <v>57</v>
      </c>
      <c r="K874" s="373">
        <f>+I324</f>
        <v>0</v>
      </c>
      <c r="L874" s="377">
        <f t="shared" si="219"/>
        <v>593</v>
      </c>
      <c r="M874" s="378">
        <f>+K324</f>
        <v>0</v>
      </c>
      <c r="N874" s="379">
        <f>+K728</f>
        <v>593</v>
      </c>
      <c r="O874" s="424">
        <f t="shared" si="160"/>
        <v>10.403508771929825</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20606</v>
      </c>
      <c r="E876" s="373">
        <f>G338</f>
        <v>9000</v>
      </c>
      <c r="F876" s="373">
        <f>+F742</f>
        <v>8321</v>
      </c>
      <c r="G876" s="373">
        <f>+G742</f>
        <v>83</v>
      </c>
      <c r="H876" s="374">
        <f t="shared" si="222"/>
        <v>8404</v>
      </c>
      <c r="I876" s="375">
        <f t="shared" si="215"/>
        <v>6</v>
      </c>
      <c r="J876" s="376">
        <f t="shared" si="216"/>
        <v>8410</v>
      </c>
      <c r="K876" s="373">
        <f>+I338</f>
        <v>0</v>
      </c>
      <c r="L876" s="377">
        <f t="shared" si="219"/>
        <v>21196</v>
      </c>
      <c r="M876" s="378">
        <f>+K338</f>
        <v>4020</v>
      </c>
      <c r="N876" s="379">
        <f>+K742</f>
        <v>17176</v>
      </c>
      <c r="O876" s="424">
        <f t="shared" si="160"/>
        <v>2.520332936979786</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3</v>
      </c>
      <c r="AE876" s="381">
        <f t="shared" si="227"/>
        <v>0</v>
      </c>
      <c r="AF876" s="381">
        <f t="shared" si="227"/>
        <v>2</v>
      </c>
      <c r="AG876" s="381">
        <f t="shared" si="227"/>
        <v>0</v>
      </c>
      <c r="AH876" s="381">
        <f t="shared" si="227"/>
        <v>1</v>
      </c>
      <c r="AI876" s="381">
        <f t="shared" si="227"/>
        <v>0</v>
      </c>
      <c r="AJ876" s="381">
        <f t="shared" si="227"/>
        <v>0</v>
      </c>
      <c r="AK876" s="381">
        <f t="shared" si="227"/>
        <v>0</v>
      </c>
      <c r="AL876" s="381">
        <f t="shared" si="227"/>
        <v>0</v>
      </c>
      <c r="AM876" s="382">
        <f t="shared" si="218"/>
        <v>6</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58401</v>
      </c>
      <c r="E878" s="373">
        <f>G352</f>
        <v>0</v>
      </c>
      <c r="F878" s="373">
        <f>+F756</f>
        <v>5060</v>
      </c>
      <c r="G878" s="373">
        <f>+G756</f>
        <v>55</v>
      </c>
      <c r="H878" s="374">
        <f t="shared" si="222"/>
        <v>5115</v>
      </c>
      <c r="I878" s="375">
        <f t="shared" si="215"/>
        <v>78</v>
      </c>
      <c r="J878" s="376">
        <f t="shared" si="216"/>
        <v>5193</v>
      </c>
      <c r="K878" s="373">
        <f>+I352</f>
        <v>0</v>
      </c>
      <c r="L878" s="377">
        <f t="shared" si="219"/>
        <v>53208</v>
      </c>
      <c r="M878" s="378">
        <f>+K352</f>
        <v>25448</v>
      </c>
      <c r="N878" s="379">
        <f>+K756</f>
        <v>27760</v>
      </c>
      <c r="O878" s="424">
        <f t="shared" si="160"/>
        <v>10.246100519930676</v>
      </c>
      <c r="P878" s="380">
        <f>+R762+R358</f>
        <v>0</v>
      </c>
      <c r="Q878" s="258"/>
      <c r="R878" s="259"/>
      <c r="S878" s="259"/>
      <c r="T878" s="259"/>
      <c r="U878" s="516"/>
      <c r="V878" s="353"/>
      <c r="Y878" s="232"/>
      <c r="Z878" s="381">
        <f>+Z756+Z352</f>
        <v>5</v>
      </c>
      <c r="AA878" s="381">
        <f>+AA756+AA352</f>
        <v>32</v>
      </c>
      <c r="AB878" s="415">
        <f t="shared" si="223"/>
        <v>37</v>
      </c>
      <c r="AC878" s="381">
        <f t="shared" ref="AC878:AL878" si="229">+AC756+AC352</f>
        <v>37</v>
      </c>
      <c r="AD878" s="381">
        <f t="shared" si="229"/>
        <v>0</v>
      </c>
      <c r="AE878" s="381">
        <f t="shared" si="229"/>
        <v>3</v>
      </c>
      <c r="AF878" s="381">
        <f t="shared" si="229"/>
        <v>1</v>
      </c>
      <c r="AG878" s="381">
        <f t="shared" si="229"/>
        <v>0</v>
      </c>
      <c r="AH878" s="381">
        <f t="shared" si="229"/>
        <v>0</v>
      </c>
      <c r="AI878" s="381">
        <f t="shared" si="229"/>
        <v>0</v>
      </c>
      <c r="AJ878" s="381">
        <f t="shared" si="229"/>
        <v>0</v>
      </c>
      <c r="AK878" s="381">
        <f t="shared" si="229"/>
        <v>0</v>
      </c>
      <c r="AL878" s="381">
        <f t="shared" si="229"/>
        <v>0</v>
      </c>
      <c r="AM878" s="382">
        <f t="shared" si="218"/>
        <v>78</v>
      </c>
      <c r="AN878" s="383"/>
      <c r="AO878" s="384"/>
    </row>
    <row r="879" spans="1:41" ht="47.25" customHeight="1">
      <c r="A879" s="293">
        <f t="shared" si="221"/>
        <v>9</v>
      </c>
      <c r="B879" s="527" t="str">
        <f>+B763</f>
        <v>Jeringa Desechable de 0.05 ml/cc con aguja incorporada No. 26G x 3/8" Auto Descartable (AD)</v>
      </c>
      <c r="C879" s="528"/>
      <c r="D879" s="372">
        <f>+D763+D359</f>
        <v>20862</v>
      </c>
      <c r="E879" s="373">
        <f>G359</f>
        <v>0</v>
      </c>
      <c r="F879" s="373">
        <f>+F763</f>
        <v>620</v>
      </c>
      <c r="G879" s="373">
        <f>+G763</f>
        <v>20</v>
      </c>
      <c r="H879" s="374">
        <f t="shared" si="222"/>
        <v>640</v>
      </c>
      <c r="I879" s="375">
        <f t="shared" si="215"/>
        <v>72</v>
      </c>
      <c r="J879" s="376">
        <f t="shared" si="216"/>
        <v>712</v>
      </c>
      <c r="K879" s="373">
        <f>+I359</f>
        <v>0</v>
      </c>
      <c r="L879" s="377">
        <f t="shared" si="219"/>
        <v>20150</v>
      </c>
      <c r="M879" s="378">
        <f>+K359</f>
        <v>15990</v>
      </c>
      <c r="N879" s="379">
        <f>+K763</f>
        <v>4160</v>
      </c>
      <c r="O879" s="424">
        <f t="shared" si="160"/>
        <v>28.30056179775281</v>
      </c>
      <c r="P879" s="380">
        <f>+R769+R365</f>
        <v>0</v>
      </c>
      <c r="Q879" s="258"/>
      <c r="R879" s="259"/>
      <c r="S879" s="259"/>
      <c r="T879" s="259"/>
      <c r="U879" s="516"/>
      <c r="V879" s="353"/>
      <c r="Y879" s="232"/>
      <c r="Z879" s="381">
        <f>+Z763+Z359</f>
        <v>9</v>
      </c>
      <c r="AA879" s="381">
        <f>+AA763+AA359</f>
        <v>9</v>
      </c>
      <c r="AB879" s="415">
        <f t="shared" si="223"/>
        <v>18</v>
      </c>
      <c r="AC879" s="381">
        <f t="shared" ref="AC879:AL879" si="230">+AC763+AC359</f>
        <v>18</v>
      </c>
      <c r="AD879" s="381">
        <f t="shared" si="230"/>
        <v>0</v>
      </c>
      <c r="AE879" s="381">
        <f t="shared" si="230"/>
        <v>0</v>
      </c>
      <c r="AF879" s="381">
        <f t="shared" si="230"/>
        <v>16</v>
      </c>
      <c r="AG879" s="381">
        <f t="shared" si="230"/>
        <v>0</v>
      </c>
      <c r="AH879" s="381">
        <f t="shared" si="230"/>
        <v>13</v>
      </c>
      <c r="AI879" s="381">
        <f t="shared" si="230"/>
        <v>0</v>
      </c>
      <c r="AJ879" s="381">
        <f t="shared" si="230"/>
        <v>0</v>
      </c>
      <c r="AK879" s="381">
        <f t="shared" si="230"/>
        <v>0</v>
      </c>
      <c r="AL879" s="381">
        <f t="shared" si="230"/>
        <v>7</v>
      </c>
      <c r="AM879" s="382">
        <f t="shared" si="218"/>
        <v>72</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9191</v>
      </c>
      <c r="E881" s="373">
        <f t="shared" ref="E881:E887" si="234">G373</f>
        <v>6000</v>
      </c>
      <c r="F881" s="373">
        <f t="shared" ref="F881:G887" si="235">+F777</f>
        <v>817</v>
      </c>
      <c r="G881" s="373">
        <f t="shared" si="235"/>
        <v>19</v>
      </c>
      <c r="H881" s="374">
        <f t="shared" si="222"/>
        <v>836</v>
      </c>
      <c r="I881" s="375">
        <f t="shared" si="215"/>
        <v>1</v>
      </c>
      <c r="J881" s="376">
        <f t="shared" si="216"/>
        <v>837</v>
      </c>
      <c r="K881" s="373">
        <f t="shared" ref="K881:K887" si="236">+I373</f>
        <v>0</v>
      </c>
      <c r="L881" s="377">
        <f t="shared" si="219"/>
        <v>14354</v>
      </c>
      <c r="M881" s="378">
        <f t="shared" ref="M881:M887" si="237">+K373</f>
        <v>12100</v>
      </c>
      <c r="N881" s="379">
        <f t="shared" ref="N881:N887" si="238">+K777</f>
        <v>2254</v>
      </c>
      <c r="O881" s="424">
        <f t="shared" si="160"/>
        <v>17.149342891278376</v>
      </c>
      <c r="P881" s="380">
        <f t="shared" si="231"/>
        <v>0</v>
      </c>
      <c r="Q881" s="258"/>
      <c r="R881" s="259"/>
      <c r="S881" s="259"/>
      <c r="T881" s="259"/>
      <c r="U881" s="516"/>
      <c r="V881" s="353"/>
      <c r="Y881" s="232"/>
      <c r="Z881" s="381">
        <f t="shared" ref="Z881:AA887" si="239">+Z777+Z373</f>
        <v>1</v>
      </c>
      <c r="AA881" s="381">
        <f t="shared" si="239"/>
        <v>0</v>
      </c>
      <c r="AB881" s="415">
        <f t="shared" si="223"/>
        <v>1</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1</v>
      </c>
      <c r="AN881" s="383"/>
      <c r="AO881" s="384"/>
    </row>
    <row r="882" spans="1:48" ht="47.25" customHeight="1">
      <c r="A882" s="293">
        <f t="shared" si="221"/>
        <v>12</v>
      </c>
      <c r="B882" s="527" t="s">
        <v>1419</v>
      </c>
      <c r="C882" s="528"/>
      <c r="D882" s="372">
        <f t="shared" si="233"/>
        <v>39440</v>
      </c>
      <c r="E882" s="373">
        <f t="shared" si="234"/>
        <v>6000</v>
      </c>
      <c r="F882" s="373">
        <f t="shared" si="235"/>
        <v>3064</v>
      </c>
      <c r="G882" s="373">
        <f t="shared" si="235"/>
        <v>0</v>
      </c>
      <c r="H882" s="374">
        <f t="shared" si="222"/>
        <v>3064</v>
      </c>
      <c r="I882" s="375">
        <f t="shared" si="215"/>
        <v>0</v>
      </c>
      <c r="J882" s="376">
        <f t="shared" si="216"/>
        <v>3064</v>
      </c>
      <c r="K882" s="373">
        <f t="shared" si="236"/>
        <v>0</v>
      </c>
      <c r="L882" s="377">
        <f t="shared" si="219"/>
        <v>42376</v>
      </c>
      <c r="M882" s="378">
        <f t="shared" si="237"/>
        <v>17300</v>
      </c>
      <c r="N882" s="379">
        <f t="shared" si="238"/>
        <v>25076</v>
      </c>
      <c r="O882" s="424">
        <f t="shared" si="160"/>
        <v>13.830287206266318</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3654</v>
      </c>
      <c r="E883" s="373">
        <f t="shared" si="234"/>
        <v>0</v>
      </c>
      <c r="F883" s="373">
        <f t="shared" si="235"/>
        <v>6</v>
      </c>
      <c r="G883" s="373">
        <f t="shared" si="235"/>
        <v>0</v>
      </c>
      <c r="H883" s="374">
        <f t="shared" si="222"/>
        <v>6</v>
      </c>
      <c r="I883" s="375">
        <f t="shared" si="215"/>
        <v>0</v>
      </c>
      <c r="J883" s="376">
        <f t="shared" si="216"/>
        <v>6</v>
      </c>
      <c r="K883" s="373">
        <f t="shared" si="236"/>
        <v>0</v>
      </c>
      <c r="L883" s="377">
        <f t="shared" si="219"/>
        <v>3648</v>
      </c>
      <c r="M883" s="378">
        <f t="shared" si="237"/>
        <v>0</v>
      </c>
      <c r="N883" s="379">
        <f t="shared" si="238"/>
        <v>3648</v>
      </c>
      <c r="O883" s="424">
        <f t="shared" si="160"/>
        <v>608</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3129</v>
      </c>
      <c r="E884" s="373">
        <f t="shared" si="234"/>
        <v>4500</v>
      </c>
      <c r="F884" s="373">
        <f t="shared" si="235"/>
        <v>411</v>
      </c>
      <c r="G884" s="373">
        <f t="shared" si="235"/>
        <v>2</v>
      </c>
      <c r="H884" s="374">
        <f t="shared" si="222"/>
        <v>413</v>
      </c>
      <c r="I884" s="375">
        <f t="shared" si="215"/>
        <v>0</v>
      </c>
      <c r="J884" s="376">
        <f t="shared" si="216"/>
        <v>413</v>
      </c>
      <c r="K884" s="373">
        <f t="shared" si="236"/>
        <v>0</v>
      </c>
      <c r="L884" s="377">
        <f t="shared" si="219"/>
        <v>7216</v>
      </c>
      <c r="M884" s="378">
        <f t="shared" si="237"/>
        <v>5950</v>
      </c>
      <c r="N884" s="379">
        <f t="shared" si="238"/>
        <v>1266</v>
      </c>
      <c r="O884" s="424">
        <f t="shared" si="160"/>
        <v>17.472154963680389</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74</v>
      </c>
      <c r="E885" s="373">
        <f t="shared" si="234"/>
        <v>0</v>
      </c>
      <c r="F885" s="373">
        <f t="shared" si="235"/>
        <v>1</v>
      </c>
      <c r="G885" s="373">
        <f t="shared" si="235"/>
        <v>0</v>
      </c>
      <c r="H885" s="374">
        <f t="shared" si="222"/>
        <v>1</v>
      </c>
      <c r="I885" s="375">
        <f t="shared" si="215"/>
        <v>0</v>
      </c>
      <c r="J885" s="376">
        <f t="shared" si="216"/>
        <v>1</v>
      </c>
      <c r="K885" s="373">
        <f t="shared" si="236"/>
        <v>0</v>
      </c>
      <c r="L885" s="377">
        <f t="shared" si="219"/>
        <v>73</v>
      </c>
      <c r="M885" s="378">
        <f t="shared" si="237"/>
        <v>0</v>
      </c>
      <c r="N885" s="379">
        <f t="shared" si="238"/>
        <v>73</v>
      </c>
      <c r="O885" s="424">
        <f t="shared" si="160"/>
        <v>73</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143</v>
      </c>
      <c r="E886" s="373">
        <f t="shared" si="234"/>
        <v>0</v>
      </c>
      <c r="F886" s="373">
        <f t="shared" si="235"/>
        <v>1</v>
      </c>
      <c r="G886" s="373">
        <f t="shared" si="235"/>
        <v>0</v>
      </c>
      <c r="H886" s="374">
        <f t="shared" si="222"/>
        <v>1</v>
      </c>
      <c r="I886" s="375">
        <f t="shared" si="215"/>
        <v>0</v>
      </c>
      <c r="J886" s="376">
        <f t="shared" si="216"/>
        <v>1</v>
      </c>
      <c r="K886" s="373">
        <f t="shared" si="236"/>
        <v>0</v>
      </c>
      <c r="L886" s="377">
        <f t="shared" si="219"/>
        <v>142</v>
      </c>
      <c r="M886" s="378">
        <f t="shared" si="237"/>
        <v>0</v>
      </c>
      <c r="N886" s="379">
        <f t="shared" si="238"/>
        <v>142</v>
      </c>
      <c r="O886" s="424">
        <f t="shared" si="160"/>
        <v>142</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0</v>
      </c>
      <c r="E895" s="373">
        <f>G395</f>
        <v>900</v>
      </c>
      <c r="F895" s="373">
        <f t="shared" ref="F895:G895" si="246">+F799</f>
        <v>91</v>
      </c>
      <c r="G895" s="373">
        <f t="shared" si="246"/>
        <v>2</v>
      </c>
      <c r="H895" s="374">
        <f t="shared" ref="H895:H897" si="247">SUM(F895:G895)</f>
        <v>93</v>
      </c>
      <c r="I895" s="375">
        <f t="shared" si="243"/>
        <v>81</v>
      </c>
      <c r="J895" s="376">
        <f t="shared" ref="J895:J897" si="248">SUM(H895:I895)</f>
        <v>174</v>
      </c>
      <c r="K895" s="373">
        <f>+I395</f>
        <v>0</v>
      </c>
      <c r="L895" s="377">
        <f t="shared" si="244"/>
        <v>726</v>
      </c>
      <c r="M895" s="378">
        <f>+K395</f>
        <v>0</v>
      </c>
      <c r="N895" s="379">
        <f>+K799</f>
        <v>726</v>
      </c>
      <c r="O895" s="424">
        <f t="shared" si="241"/>
        <v>4.1724137931034484</v>
      </c>
      <c r="P895" s="380">
        <f>+R803+R399</f>
        <v>0</v>
      </c>
      <c r="Q895" s="258"/>
      <c r="R895" s="259"/>
      <c r="S895" s="259"/>
      <c r="T895" s="259"/>
      <c r="U895" s="516"/>
      <c r="V895" s="353"/>
      <c r="Y895" s="232"/>
      <c r="Z895" s="423">
        <f t="shared" ref="Z895:AL895" si="249">+Z799+Z395</f>
        <v>71</v>
      </c>
      <c r="AA895" s="423">
        <f t="shared" si="249"/>
        <v>10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81</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jaqYlabtMk57wJ+murfq2uXNKyM8omp5kbeCkzcTtpkfVca1cAtawVRI4PFRtaMMq9j2rNzNFgB5gPL2rm8o+w==" saltValue="7b20Lez1HdWlVPFCkij6w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18">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AC819:AC820"/>
    <mergeCell ref="AD819:AD820"/>
    <mergeCell ref="N817:N820"/>
    <mergeCell ref="O817:O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928" priority="767" operator="containsText" text="VERDE">
      <formula>NOT(ISERROR(SEARCH("VERDE",D229)))</formula>
    </cfRule>
    <cfRule type="containsText" dxfId="3927" priority="768" operator="containsText" text="AMARILLO">
      <formula>NOT(ISERROR(SEARCH("AMARILLO",D229)))</formula>
    </cfRule>
    <cfRule type="containsText" dxfId="3926" priority="769" operator="containsText" text="ROJO">
      <formula>NOT(ISERROR(SEARCH("ROJO",D229)))</formula>
    </cfRule>
  </conditionalFormatting>
  <conditionalFormatting sqref="D821:D856">
    <cfRule type="cellIs" dxfId="3925" priority="765" stopIfTrue="1" operator="lessThan">
      <formula>0</formula>
    </cfRule>
  </conditionalFormatting>
  <conditionalFormatting sqref="D858:D869">
    <cfRule type="cellIs" dxfId="3924" priority="764" stopIfTrue="1" operator="lessThan">
      <formula>0</formula>
    </cfRule>
  </conditionalFormatting>
  <conditionalFormatting sqref="D871:D888">
    <cfRule type="cellIs" dxfId="3923" priority="763" stopIfTrue="1" operator="lessThan">
      <formula>0</formula>
    </cfRule>
  </conditionalFormatting>
  <conditionalFormatting sqref="D893:D894">
    <cfRule type="cellIs" dxfId="3922" priority="766" stopIfTrue="1" operator="lessThan">
      <formula>0</formula>
    </cfRule>
  </conditionalFormatting>
  <conditionalFormatting sqref="D566">
    <cfRule type="cellIs" dxfId="3921" priority="623" stopIfTrue="1" operator="lessThan">
      <formula>0</formula>
    </cfRule>
  </conditionalFormatting>
  <conditionalFormatting sqref="D572">
    <cfRule type="cellIs" dxfId="3920" priority="568" stopIfTrue="1" operator="lessThan">
      <formula>0</formula>
    </cfRule>
  </conditionalFormatting>
  <conditionalFormatting sqref="D895:D897">
    <cfRule type="cellIs" dxfId="3919" priority="498" stopIfTrue="1" operator="lessThan">
      <formula>0</formula>
    </cfRule>
  </conditionalFormatting>
  <conditionalFormatting sqref="E229 P410">
    <cfRule type="containsText" dxfId="3918" priority="377" operator="containsText" text="VERDE">
      <formula>NOT(ISERROR(SEARCH("VERDE",E229)))</formula>
    </cfRule>
    <cfRule type="containsText" dxfId="3917" priority="378" operator="containsText" text="AMARILLO">
      <formula>NOT(ISERROR(SEARCH("AMARILLO",E229)))</formula>
    </cfRule>
    <cfRule type="containsText" dxfId="3916" priority="379" operator="containsText" text="ROJO">
      <formula>NOT(ISERROR(SEARCH("ROJO",E229)))</formula>
    </cfRule>
  </conditionalFormatting>
  <conditionalFormatting sqref="E821:I856">
    <cfRule type="cellIs" dxfId="3915" priority="254" stopIfTrue="1" operator="lessThan">
      <formula>0</formula>
    </cfRule>
  </conditionalFormatting>
  <conditionalFormatting sqref="E858:I869">
    <cfRule type="cellIs" dxfId="3914" priority="253" stopIfTrue="1" operator="lessThan">
      <formula>0</formula>
    </cfRule>
  </conditionalFormatting>
  <conditionalFormatting sqref="E871:I888">
    <cfRule type="cellIs" dxfId="3913" priority="252" stopIfTrue="1" operator="lessThan">
      <formula>0</formula>
    </cfRule>
  </conditionalFormatting>
  <conditionalFormatting sqref="E893:I893 E894:G894 H894:I897">
    <cfRule type="cellIs" dxfId="3912" priority="370" stopIfTrue="1" operator="lessThan">
      <formula>0</formula>
    </cfRule>
  </conditionalFormatting>
  <conditionalFormatting sqref="K13:K17">
    <cfRule type="cellIs" dxfId="3911" priority="380" stopIfTrue="1" operator="lessThan">
      <formula>0</formula>
    </cfRule>
  </conditionalFormatting>
  <conditionalFormatting sqref="K303:K308 K777:K783">
    <cfRule type="cellIs" dxfId="3910" priority="366" stopIfTrue="1" operator="lessThan">
      <formula>0</formula>
    </cfRule>
  </conditionalFormatting>
  <conditionalFormatting sqref="K309">
    <cfRule type="containsText" dxfId="3909" priority="376" operator="containsText" text="Falso">
      <formula>NOT(ISERROR(SEARCH("Falso",K309)))</formula>
    </cfRule>
  </conditionalFormatting>
  <conditionalFormatting sqref="K373:K380">
    <cfRule type="cellIs" dxfId="3908" priority="373" stopIfTrue="1" operator="lessThan">
      <formula>0</formula>
    </cfRule>
  </conditionalFormatting>
  <conditionalFormatting sqref="K385:K388">
    <cfRule type="cellIs" dxfId="3907" priority="381" stopIfTrue="1" operator="lessThan">
      <formula>0</formula>
    </cfRule>
  </conditionalFormatting>
  <conditionalFormatting sqref="K389">
    <cfRule type="containsText" dxfId="3906" priority="382" operator="containsText" text="Falso">
      <formula>NOT(ISERROR(SEARCH("Falso",K389)))</formula>
    </cfRule>
  </conditionalFormatting>
  <conditionalFormatting sqref="K394">
    <cfRule type="containsText" dxfId="3905" priority="372" operator="containsText" text="Falso">
      <formula>NOT(ISERROR(SEARCH("Falso",K394)))</formula>
    </cfRule>
  </conditionalFormatting>
  <conditionalFormatting sqref="K399 K404 K409">
    <cfRule type="containsText" dxfId="3904" priority="371" operator="containsText" text="Falso">
      <formula>NOT(ISERROR(SEARCH("Falso",K399)))</formula>
    </cfRule>
  </conditionalFormatting>
  <conditionalFormatting sqref="K714:K719 K721:K726">
    <cfRule type="cellIs" dxfId="3903" priority="274" stopIfTrue="1" operator="lessThan">
      <formula>0</formula>
    </cfRule>
  </conditionalFormatting>
  <conditionalFormatting sqref="K634:K638">
    <cfRule type="cellIs" dxfId="3902" priority="280" stopIfTrue="1" operator="lessThan">
      <formula>0</formula>
    </cfRule>
  </conditionalFormatting>
  <conditionalFormatting sqref="K749:K754 K756:K761">
    <cfRule type="cellIs" dxfId="3901" priority="272" stopIfTrue="1" operator="lessThan">
      <formula>0</formula>
    </cfRule>
  </conditionalFormatting>
  <conditionalFormatting sqref="K763:K768">
    <cfRule type="cellIs" dxfId="3900" priority="271" stopIfTrue="1" operator="lessThan">
      <formula>0</formula>
    </cfRule>
  </conditionalFormatting>
  <conditionalFormatting sqref="K770:K775">
    <cfRule type="cellIs" dxfId="3899" priority="270" stopIfTrue="1" operator="lessThan">
      <formula>0</formula>
    </cfRule>
  </conditionalFormatting>
  <conditionalFormatting sqref="K707:K712">
    <cfRule type="cellIs" dxfId="3898" priority="279" stopIfTrue="1" operator="lessThan">
      <formula>0</formula>
    </cfRule>
  </conditionalFormatting>
  <conditionalFormatting sqref="K728:K733 K735:K740 K742:K747">
    <cfRule type="cellIs" dxfId="3897" priority="273" stopIfTrue="1" operator="lessThan">
      <formula>0</formula>
    </cfRule>
  </conditionalFormatting>
  <conditionalFormatting sqref="K821:K856 M821:O856">
    <cfRule type="cellIs" dxfId="3896" priority="251" stopIfTrue="1" operator="lessThan">
      <formula>0</formula>
    </cfRule>
  </conditionalFormatting>
  <conditionalFormatting sqref="K858:K869 M858:N869">
    <cfRule type="cellIs" dxfId="3895" priority="250" stopIfTrue="1" operator="lessThan">
      <formula>0</formula>
    </cfRule>
  </conditionalFormatting>
  <conditionalFormatting sqref="K888:O888 K871:K887 M871:N887">
    <cfRule type="cellIs" dxfId="3894" priority="249" stopIfTrue="1" operator="lessThan">
      <formula>0</formula>
    </cfRule>
  </conditionalFormatting>
  <conditionalFormatting sqref="K893:K894 M893:N894">
    <cfRule type="cellIs" dxfId="3893" priority="248" stopIfTrue="1" operator="lessThan">
      <formula>0</formula>
    </cfRule>
  </conditionalFormatting>
  <conditionalFormatting sqref="P13:P17 P303:P308">
    <cfRule type="containsText" dxfId="3892" priority="362" operator="containsText" text="VENCIDO">
      <formula>NOT(ISERROR(SEARCH("VENCIDO",P13)))</formula>
    </cfRule>
    <cfRule type="containsText" dxfId="3891" priority="363" operator="containsText" text="VERDE">
      <formula>NOT(ISERROR(SEARCH("VERDE",P13)))</formula>
    </cfRule>
    <cfRule type="containsText" dxfId="3890" priority="364" stopIfTrue="1" operator="containsText" text="AMARILLO">
      <formula>NOT(ISERROR(SEARCH("AMARILLO",P13)))</formula>
    </cfRule>
    <cfRule type="containsText" dxfId="3889" priority="365" operator="containsText" text="ROJO">
      <formula>NOT(ISERROR(SEARCH("ROJO",P13)))</formula>
    </cfRule>
  </conditionalFormatting>
  <conditionalFormatting sqref="P373:P379">
    <cfRule type="containsText" dxfId="3888" priority="358" operator="containsText" text="VENCIDO">
      <formula>NOT(ISERROR(SEARCH("VENCIDO",P373)))</formula>
    </cfRule>
    <cfRule type="containsText" dxfId="3887" priority="359" operator="containsText" text="VERDE">
      <formula>NOT(ISERROR(SEARCH("VERDE",P373)))</formula>
    </cfRule>
    <cfRule type="containsText" dxfId="3886" priority="360" stopIfTrue="1" operator="containsText" text="AMARILLO">
      <formula>NOT(ISERROR(SEARCH("AMARILLO",P373)))</formula>
    </cfRule>
    <cfRule type="containsText" dxfId="3885" priority="361" operator="containsText" text="ROJO">
      <formula>NOT(ISERROR(SEARCH("ROJO",P373)))</formula>
    </cfRule>
  </conditionalFormatting>
  <conditionalFormatting sqref="P385:P388">
    <cfRule type="containsText" dxfId="3884" priority="354" operator="containsText" text="VENCIDO">
      <formula>NOT(ISERROR(SEARCH("VENCIDO",P385)))</formula>
    </cfRule>
    <cfRule type="containsText" dxfId="3883" priority="355" operator="containsText" text="VERDE">
      <formula>NOT(ISERROR(SEARCH("VERDE",P385)))</formula>
    </cfRule>
    <cfRule type="containsText" dxfId="3882" priority="356" stopIfTrue="1" operator="containsText" text="AMARILLO">
      <formula>NOT(ISERROR(SEARCH("AMARILLO",P385)))</formula>
    </cfRule>
    <cfRule type="containsText" dxfId="3881" priority="357" operator="containsText" text="ROJO">
      <formula>NOT(ISERROR(SEARCH("ROJO",P385)))</formula>
    </cfRule>
  </conditionalFormatting>
  <conditionalFormatting sqref="P417:P421">
    <cfRule type="containsText" dxfId="3880" priority="347" operator="containsText" text="VENCIDO">
      <formula>NOT(ISERROR(SEARCH("VENCIDO",P417)))</formula>
    </cfRule>
    <cfRule type="containsText" dxfId="3879" priority="348" operator="containsText" text="VERDE">
      <formula>NOT(ISERROR(SEARCH("VERDE",P417)))</formula>
    </cfRule>
    <cfRule type="containsText" dxfId="3878" priority="349" stopIfTrue="1" operator="containsText" text="AMARILLO">
      <formula>NOT(ISERROR(SEARCH("AMARILLO",P417)))</formula>
    </cfRule>
    <cfRule type="containsText" dxfId="3877" priority="350" operator="containsText" text="ROJO">
      <formula>NOT(ISERROR(SEARCH("ROJO",P417)))</formula>
    </cfRule>
  </conditionalFormatting>
  <conditionalFormatting sqref="P561:P565">
    <cfRule type="containsText" dxfId="3876" priority="343" operator="containsText" text="VENCIDO">
      <formula>NOT(ISERROR(SEARCH("VENCIDO",P561)))</formula>
    </cfRule>
    <cfRule type="containsText" dxfId="3875" priority="344" operator="containsText" text="VERDE">
      <formula>NOT(ISERROR(SEARCH("VERDE",P561)))</formula>
    </cfRule>
    <cfRule type="containsText" dxfId="3874" priority="345" stopIfTrue="1" operator="containsText" text="AMARILLO">
      <formula>NOT(ISERROR(SEARCH("AMARILLO",P561)))</formula>
    </cfRule>
    <cfRule type="containsText" dxfId="3873" priority="346" operator="containsText" text="ROJO">
      <formula>NOT(ISERROR(SEARCH("ROJO",P561)))</formula>
    </cfRule>
  </conditionalFormatting>
  <conditionalFormatting sqref="P707:P712">
    <cfRule type="containsText" dxfId="3872" priority="275" operator="containsText" text="VENCIDO">
      <formula>NOT(ISERROR(SEARCH("VENCIDO",P707)))</formula>
    </cfRule>
    <cfRule type="containsText" dxfId="3871" priority="276" operator="containsText" text="VERDE">
      <formula>NOT(ISERROR(SEARCH("VERDE",P707)))</formula>
    </cfRule>
    <cfRule type="containsText" dxfId="3870" priority="277" stopIfTrue="1" operator="containsText" text="AMARILLO">
      <formula>NOT(ISERROR(SEARCH("AMARILLO",P707)))</formula>
    </cfRule>
    <cfRule type="containsText" dxfId="3869" priority="278" operator="containsText" text="ROJO">
      <formula>NOT(ISERROR(SEARCH("ROJO",P707)))</formula>
    </cfRule>
  </conditionalFormatting>
  <conditionalFormatting sqref="P777:P783">
    <cfRule type="containsText" dxfId="3868" priority="266" operator="containsText" text="VENCIDO">
      <formula>NOT(ISERROR(SEARCH("VENCIDO",P777)))</formula>
    </cfRule>
    <cfRule type="containsText" dxfId="3867" priority="267" operator="containsText" text="VERDE">
      <formula>NOT(ISERROR(SEARCH("VERDE",P777)))</formula>
    </cfRule>
    <cfRule type="containsText" dxfId="3866" priority="268" stopIfTrue="1" operator="containsText" text="AMARILLO">
      <formula>NOT(ISERROR(SEARCH("AMARILLO",P777)))</formula>
    </cfRule>
    <cfRule type="containsText" dxfId="3865" priority="269" operator="containsText" text="ROJO">
      <formula>NOT(ISERROR(SEARCH("ROJO",P777)))</formula>
    </cfRule>
  </conditionalFormatting>
  <conditionalFormatting sqref="Q833:Q848">
    <cfRule type="containsText" dxfId="3864" priority="260" operator="containsText" text="VERDE">
      <formula>NOT(ISERROR(SEARCH("VERDE",Q833)))</formula>
    </cfRule>
    <cfRule type="containsText" dxfId="3863" priority="261" operator="containsText" text="AMARILLO">
      <formula>NOT(ISERROR(SEARCH("AMARILLO",Q833)))</formula>
    </cfRule>
    <cfRule type="containsText" dxfId="3862" priority="262" operator="containsText" text="ROJO">
      <formula>NOT(ISERROR(SEARCH("ROJO",Q833)))</formula>
    </cfRule>
  </conditionalFormatting>
  <conditionalFormatting sqref="Q821:R832">
    <cfRule type="containsText" dxfId="3861" priority="351" operator="containsText" text="VERDE">
      <formula>NOT(ISERROR(SEARCH("VERDE",Q821)))</formula>
    </cfRule>
    <cfRule type="containsText" dxfId="3860" priority="352" operator="containsText" text="AMARILLO">
      <formula>NOT(ISERROR(SEARCH("AMARILLO",Q821)))</formula>
    </cfRule>
    <cfRule type="containsText" dxfId="3859" priority="353" operator="containsText" text="ROJO">
      <formula>NOT(ISERROR(SEARCH("ROJO",Q821)))</formula>
    </cfRule>
  </conditionalFormatting>
  <conditionalFormatting sqref="AO821:AO827 AO838:AO860 AO868:AO871 AO873 AO875:AO887">
    <cfRule type="expression" dxfId="3858" priority="367">
      <formula>$AO821&lt;&gt;#REF!</formula>
    </cfRule>
  </conditionalFormatting>
  <conditionalFormatting sqref="AO828:AO835">
    <cfRule type="expression" dxfId="3857" priority="383">
      <formula>$AO828&lt;&gt;#REF!</formula>
    </cfRule>
  </conditionalFormatting>
  <conditionalFormatting sqref="AO836:AO837">
    <cfRule type="expression" dxfId="3856" priority="265">
      <formula>$AO836&lt;&gt;#REF!</formula>
    </cfRule>
  </conditionalFormatting>
  <conditionalFormatting sqref="AO861">
    <cfRule type="expression" dxfId="3855" priority="259">
      <formula>$AO861&lt;&gt;#REF!</formula>
    </cfRule>
  </conditionalFormatting>
  <conditionalFormatting sqref="AO862:AO866">
    <cfRule type="expression" dxfId="3854" priority="258">
      <formula>$AO862&lt;&gt;#REF!</formula>
    </cfRule>
  </conditionalFormatting>
  <conditionalFormatting sqref="AO867">
    <cfRule type="expression" dxfId="3853" priority="257">
      <formula>$AO867&lt;&gt;#REF!</formula>
    </cfRule>
  </conditionalFormatting>
  <conditionalFormatting sqref="AO872">
    <cfRule type="expression" dxfId="3852" priority="256">
      <formula>$AO872&lt;&gt;#REF!</formula>
    </cfRule>
  </conditionalFormatting>
  <conditionalFormatting sqref="AO874">
    <cfRule type="expression" dxfId="3851" priority="255">
      <formula>$AO874&lt;&gt;#REF!</formula>
    </cfRule>
  </conditionalFormatting>
  <conditionalFormatting sqref="AO888">
    <cfRule type="expression" dxfId="3850" priority="384">
      <formula>$AO888&lt;&gt;$L888</formula>
    </cfRule>
  </conditionalFormatting>
  <conditionalFormatting sqref="AS417">
    <cfRule type="cellIs" dxfId="3849" priority="369" operator="greaterThan">
      <formula>1</formula>
    </cfRule>
  </conditionalFormatting>
  <conditionalFormatting sqref="AS423">
    <cfRule type="cellIs" dxfId="3848" priority="342" operator="greaterThan">
      <formula>1</formula>
    </cfRule>
  </conditionalFormatting>
  <conditionalFormatting sqref="AS429">
    <cfRule type="cellIs" dxfId="3847" priority="340" operator="greaterThan">
      <formula>1</formula>
    </cfRule>
  </conditionalFormatting>
  <conditionalFormatting sqref="AS435">
    <cfRule type="cellIs" dxfId="3846" priority="338" operator="greaterThan">
      <formula>1</formula>
    </cfRule>
  </conditionalFormatting>
  <conditionalFormatting sqref="AS441">
    <cfRule type="cellIs" dxfId="3845" priority="336" operator="greaterThan">
      <formula>1</formula>
    </cfRule>
  </conditionalFormatting>
  <conditionalFormatting sqref="AS447">
    <cfRule type="cellIs" dxfId="3844" priority="334" operator="greaterThan">
      <formula>1</formula>
    </cfRule>
  </conditionalFormatting>
  <conditionalFormatting sqref="AS453">
    <cfRule type="cellIs" dxfId="3843" priority="332" operator="greaterThan">
      <formula>1</formula>
    </cfRule>
  </conditionalFormatting>
  <conditionalFormatting sqref="AS459">
    <cfRule type="cellIs" dxfId="3842" priority="330" operator="greaterThan">
      <formula>1</formula>
    </cfRule>
  </conditionalFormatting>
  <conditionalFormatting sqref="AS465">
    <cfRule type="cellIs" dxfId="3841" priority="328" operator="greaterThan">
      <formula>1</formula>
    </cfRule>
  </conditionalFormatting>
  <conditionalFormatting sqref="AS471">
    <cfRule type="cellIs" dxfId="3840" priority="326" operator="greaterThan">
      <formula>1</formula>
    </cfRule>
  </conditionalFormatting>
  <conditionalFormatting sqref="AS477">
    <cfRule type="cellIs" dxfId="3839" priority="324" operator="greaterThan">
      <formula>1</formula>
    </cfRule>
  </conditionalFormatting>
  <conditionalFormatting sqref="AS483">
    <cfRule type="cellIs" dxfId="3838" priority="322" operator="greaterThan">
      <formula>1</formula>
    </cfRule>
  </conditionalFormatting>
  <conditionalFormatting sqref="AS489">
    <cfRule type="cellIs" dxfId="3837" priority="320" operator="greaterThan">
      <formula>1</formula>
    </cfRule>
  </conditionalFormatting>
  <conditionalFormatting sqref="AS495">
    <cfRule type="cellIs" dxfId="3836" priority="318" operator="greaterThan">
      <formula>1</formula>
    </cfRule>
  </conditionalFormatting>
  <conditionalFormatting sqref="AS501">
    <cfRule type="cellIs" dxfId="3835" priority="316" operator="greaterThan">
      <formula>1</formula>
    </cfRule>
  </conditionalFormatting>
  <conditionalFormatting sqref="AS507">
    <cfRule type="cellIs" dxfId="3834" priority="314" operator="greaterThan">
      <formula>1</formula>
    </cfRule>
  </conditionalFormatting>
  <conditionalFormatting sqref="AS513">
    <cfRule type="cellIs" dxfId="3833" priority="312" operator="greaterThan">
      <formula>1</formula>
    </cfRule>
  </conditionalFormatting>
  <conditionalFormatting sqref="AS519">
    <cfRule type="cellIs" dxfId="3832" priority="310" operator="greaterThan">
      <formula>1</formula>
    </cfRule>
  </conditionalFormatting>
  <conditionalFormatting sqref="AS525">
    <cfRule type="cellIs" dxfId="3831" priority="308" operator="greaterThan">
      <formula>1</formula>
    </cfRule>
  </conditionalFormatting>
  <conditionalFormatting sqref="AS531">
    <cfRule type="cellIs" dxfId="3830" priority="306" operator="greaterThan">
      <formula>1</formula>
    </cfRule>
  </conditionalFormatting>
  <conditionalFormatting sqref="AS537">
    <cfRule type="cellIs" dxfId="3829" priority="304" operator="greaterThan">
      <formula>1</formula>
    </cfRule>
  </conditionalFormatting>
  <conditionalFormatting sqref="AS543">
    <cfRule type="cellIs" dxfId="3828" priority="302" operator="greaterThan">
      <formula>1</formula>
    </cfRule>
  </conditionalFormatting>
  <conditionalFormatting sqref="AS549">
    <cfRule type="cellIs" dxfId="3827" priority="300" operator="greaterThan">
      <formula>1</formula>
    </cfRule>
  </conditionalFormatting>
  <conditionalFormatting sqref="AS555">
    <cfRule type="cellIs" dxfId="3826" priority="298" operator="greaterThan">
      <formula>1</formula>
    </cfRule>
  </conditionalFormatting>
  <conditionalFormatting sqref="AS561">
    <cfRule type="cellIs" dxfId="3825" priority="296" operator="greaterThan">
      <formula>1</formula>
    </cfRule>
  </conditionalFormatting>
  <conditionalFormatting sqref="AS567">
    <cfRule type="cellIs" dxfId="3824" priority="294" operator="greaterThan">
      <formula>1</formula>
    </cfRule>
  </conditionalFormatting>
  <conditionalFormatting sqref="AS573">
    <cfRule type="cellIs" dxfId="3823" priority="289" operator="greaterThan">
      <formula>1</formula>
    </cfRule>
  </conditionalFormatting>
  <conditionalFormatting sqref="AS579">
    <cfRule type="cellIs" dxfId="3822" priority="291" operator="greaterThan">
      <formula>1</formula>
    </cfRule>
  </conditionalFormatting>
  <conditionalFormatting sqref="AS585">
    <cfRule type="cellIs" dxfId="3821" priority="288" operator="greaterThan">
      <formula>1</formula>
    </cfRule>
  </conditionalFormatting>
  <conditionalFormatting sqref="AS591">
    <cfRule type="cellIs" dxfId="3820" priority="286" operator="greaterThan">
      <formula>1</formula>
    </cfRule>
  </conditionalFormatting>
  <conditionalFormatting sqref="AS597 AS603">
    <cfRule type="cellIs" dxfId="3819" priority="284" operator="greaterThan">
      <formula>1</formula>
    </cfRule>
  </conditionalFormatting>
  <conditionalFormatting sqref="AS609 AS615 AS621 AS627">
    <cfRule type="cellIs" dxfId="3818" priority="282" operator="greaterThan">
      <formula>1</formula>
    </cfRule>
  </conditionalFormatting>
  <conditionalFormatting sqref="AS780:AS787">
    <cfRule type="cellIs" dxfId="3817" priority="375" operator="greaterThan">
      <formula>1</formula>
    </cfRule>
  </conditionalFormatting>
  <conditionalFormatting sqref="AS821:AS856">
    <cfRule type="cellIs" dxfId="3816" priority="264" operator="greaterThan">
      <formula>1</formula>
    </cfRule>
  </conditionalFormatting>
  <conditionalFormatting sqref="AT417">
    <cfRule type="cellIs" dxfId="3815" priority="368" operator="greaterThan">
      <formula>1</formula>
    </cfRule>
  </conditionalFormatting>
  <conditionalFormatting sqref="AT423">
    <cfRule type="cellIs" dxfId="3814" priority="341" operator="greaterThan">
      <formula>1</formula>
    </cfRule>
  </conditionalFormatting>
  <conditionalFormatting sqref="AT429">
    <cfRule type="cellIs" dxfId="3813" priority="339" operator="greaterThan">
      <formula>1</formula>
    </cfRule>
  </conditionalFormatting>
  <conditionalFormatting sqref="AT435">
    <cfRule type="cellIs" dxfId="3812" priority="337" operator="greaterThan">
      <formula>1</formula>
    </cfRule>
  </conditionalFormatting>
  <conditionalFormatting sqref="AT441">
    <cfRule type="cellIs" dxfId="3811" priority="335" operator="greaterThan">
      <formula>1</formula>
    </cfRule>
  </conditionalFormatting>
  <conditionalFormatting sqref="AT447">
    <cfRule type="cellIs" dxfId="3810" priority="333" operator="greaterThan">
      <formula>1</formula>
    </cfRule>
  </conditionalFormatting>
  <conditionalFormatting sqref="AT453">
    <cfRule type="cellIs" dxfId="3809" priority="331" operator="greaterThan">
      <formula>1</formula>
    </cfRule>
  </conditionalFormatting>
  <conditionalFormatting sqref="AT459">
    <cfRule type="cellIs" dxfId="3808" priority="329" operator="greaterThan">
      <formula>1</formula>
    </cfRule>
  </conditionalFormatting>
  <conditionalFormatting sqref="AT465">
    <cfRule type="cellIs" dxfId="3807" priority="327" operator="greaterThan">
      <formula>1</formula>
    </cfRule>
  </conditionalFormatting>
  <conditionalFormatting sqref="AT471">
    <cfRule type="cellIs" dxfId="3806" priority="325" operator="greaterThan">
      <formula>1</formula>
    </cfRule>
  </conditionalFormatting>
  <conditionalFormatting sqref="AT477">
    <cfRule type="cellIs" dxfId="3805" priority="323" operator="greaterThan">
      <formula>1</formula>
    </cfRule>
  </conditionalFormatting>
  <conditionalFormatting sqref="AT483">
    <cfRule type="cellIs" dxfId="3804" priority="321" operator="greaterThan">
      <formula>1</formula>
    </cfRule>
  </conditionalFormatting>
  <conditionalFormatting sqref="AT489">
    <cfRule type="cellIs" dxfId="3803" priority="319" operator="greaterThan">
      <formula>1</formula>
    </cfRule>
  </conditionalFormatting>
  <conditionalFormatting sqref="AT495">
    <cfRule type="cellIs" dxfId="3802" priority="317" operator="greaterThan">
      <formula>1</formula>
    </cfRule>
  </conditionalFormatting>
  <conditionalFormatting sqref="AT501">
    <cfRule type="cellIs" dxfId="3801" priority="315" operator="greaterThan">
      <formula>1</formula>
    </cfRule>
  </conditionalFormatting>
  <conditionalFormatting sqref="AT507">
    <cfRule type="cellIs" dxfId="3800" priority="313" operator="greaterThan">
      <formula>1</formula>
    </cfRule>
  </conditionalFormatting>
  <conditionalFormatting sqref="AT513">
    <cfRule type="cellIs" dxfId="3799" priority="311" operator="greaterThan">
      <formula>1</formula>
    </cfRule>
  </conditionalFormatting>
  <conditionalFormatting sqref="AT519">
    <cfRule type="cellIs" dxfId="3798" priority="309" operator="greaterThan">
      <formula>1</formula>
    </cfRule>
  </conditionalFormatting>
  <conditionalFormatting sqref="AT525">
    <cfRule type="cellIs" dxfId="3797" priority="307" operator="greaterThan">
      <formula>1</formula>
    </cfRule>
  </conditionalFormatting>
  <conditionalFormatting sqref="AT531">
    <cfRule type="cellIs" dxfId="3796" priority="305" operator="greaterThan">
      <formula>1</formula>
    </cfRule>
  </conditionalFormatting>
  <conditionalFormatting sqref="AT537">
    <cfRule type="cellIs" dxfId="3795" priority="303" operator="greaterThan">
      <formula>1</formula>
    </cfRule>
  </conditionalFormatting>
  <conditionalFormatting sqref="AT543">
    <cfRule type="cellIs" dxfId="3794" priority="301" operator="greaterThan">
      <formula>1</formula>
    </cfRule>
  </conditionalFormatting>
  <conditionalFormatting sqref="AT549">
    <cfRule type="cellIs" dxfId="3793" priority="299" operator="greaterThan">
      <formula>1</formula>
    </cfRule>
  </conditionalFormatting>
  <conditionalFormatting sqref="AT555">
    <cfRule type="cellIs" dxfId="3792" priority="297" operator="greaterThan">
      <formula>1</formula>
    </cfRule>
  </conditionalFormatting>
  <conditionalFormatting sqref="AT561">
    <cfRule type="cellIs" dxfId="3791" priority="295" operator="greaterThan">
      <formula>1</formula>
    </cfRule>
  </conditionalFormatting>
  <conditionalFormatting sqref="AT567">
    <cfRule type="cellIs" dxfId="3790" priority="293" operator="greaterThan">
      <formula>1</formula>
    </cfRule>
  </conditionalFormatting>
  <conditionalFormatting sqref="AT573">
    <cfRule type="cellIs" dxfId="3789" priority="292" operator="greaterThan">
      <formula>1</formula>
    </cfRule>
  </conditionalFormatting>
  <conditionalFormatting sqref="AT579">
    <cfRule type="cellIs" dxfId="3788" priority="290" operator="greaterThan">
      <formula>1</formula>
    </cfRule>
  </conditionalFormatting>
  <conditionalFormatting sqref="AT585">
    <cfRule type="cellIs" dxfId="3787" priority="287" operator="greaterThan">
      <formula>1</formula>
    </cfRule>
  </conditionalFormatting>
  <conditionalFormatting sqref="AT591">
    <cfRule type="cellIs" dxfId="3786" priority="285" operator="greaterThan">
      <formula>1</formula>
    </cfRule>
  </conditionalFormatting>
  <conditionalFormatting sqref="AT597 AT603">
    <cfRule type="cellIs" dxfId="3785" priority="283" operator="greaterThan">
      <formula>1</formula>
    </cfRule>
  </conditionalFormatting>
  <conditionalFormatting sqref="AT609 AT615 AT621 AT627">
    <cfRule type="cellIs" dxfId="3784" priority="281" operator="greaterThan">
      <formula>1</formula>
    </cfRule>
  </conditionalFormatting>
  <conditionalFormatting sqref="AT780:AT787">
    <cfRule type="cellIs" dxfId="3783" priority="374" operator="greaterThan">
      <formula>1</formula>
    </cfRule>
  </conditionalFormatting>
  <conditionalFormatting sqref="AT821:AT856">
    <cfRule type="cellIs" dxfId="3782" priority="263" operator="greaterThan">
      <formula>1</formula>
    </cfRule>
  </conditionalFormatting>
  <conditionalFormatting sqref="K561:K565">
    <cfRule type="cellIs" dxfId="3781" priority="247" stopIfTrue="1" operator="lessThan">
      <formula>0</formula>
    </cfRule>
  </conditionalFormatting>
  <conditionalFormatting sqref="K417:K421">
    <cfRule type="cellIs" dxfId="3780" priority="246" stopIfTrue="1" operator="lessThan">
      <formula>0</formula>
    </cfRule>
  </conditionalFormatting>
  <conditionalFormatting sqref="K405:K408">
    <cfRule type="cellIs" dxfId="3779" priority="245" stopIfTrue="1" operator="lessThan">
      <formula>0</formula>
    </cfRule>
  </conditionalFormatting>
  <conditionalFormatting sqref="K395:K398">
    <cfRule type="cellIs" dxfId="3778" priority="244" stopIfTrue="1" operator="lessThan">
      <formula>0</formula>
    </cfRule>
  </conditionalFormatting>
  <conditionalFormatting sqref="K400:K403">
    <cfRule type="cellIs" dxfId="3777" priority="243" stopIfTrue="1" operator="lessThan">
      <formula>0</formula>
    </cfRule>
  </conditionalFormatting>
  <conditionalFormatting sqref="K390:K393">
    <cfRule type="cellIs" dxfId="3776" priority="242" stopIfTrue="1" operator="lessThan">
      <formula>0</formula>
    </cfRule>
  </conditionalFormatting>
  <conditionalFormatting sqref="P390:P393">
    <cfRule type="containsText" dxfId="3775" priority="238" operator="containsText" text="VENCIDO">
      <formula>NOT(ISERROR(SEARCH("VENCIDO",P390)))</formula>
    </cfRule>
    <cfRule type="containsText" dxfId="3774" priority="239" operator="containsText" text="VERDE">
      <formula>NOT(ISERROR(SEARCH("VERDE",P390)))</formula>
    </cfRule>
    <cfRule type="containsText" dxfId="3773" priority="240" stopIfTrue="1" operator="containsText" text="AMARILLO">
      <formula>NOT(ISERROR(SEARCH("AMARILLO",P390)))</formula>
    </cfRule>
    <cfRule type="containsText" dxfId="3772" priority="241" operator="containsText" text="ROJO">
      <formula>NOT(ISERROR(SEARCH("ROJO",P390)))</formula>
    </cfRule>
  </conditionalFormatting>
  <conditionalFormatting sqref="P395:P398">
    <cfRule type="containsText" dxfId="3771" priority="234" operator="containsText" text="VENCIDO">
      <formula>NOT(ISERROR(SEARCH("VENCIDO",P395)))</formula>
    </cfRule>
    <cfRule type="containsText" dxfId="3770" priority="235" operator="containsText" text="VERDE">
      <formula>NOT(ISERROR(SEARCH("VERDE",P395)))</formula>
    </cfRule>
    <cfRule type="containsText" dxfId="3769" priority="236" stopIfTrue="1" operator="containsText" text="AMARILLO">
      <formula>NOT(ISERROR(SEARCH("AMARILLO",P395)))</formula>
    </cfRule>
    <cfRule type="containsText" dxfId="3768" priority="237" operator="containsText" text="ROJO">
      <formula>NOT(ISERROR(SEARCH("ROJO",P395)))</formula>
    </cfRule>
  </conditionalFormatting>
  <conditionalFormatting sqref="P400:P403">
    <cfRule type="containsText" dxfId="3767" priority="230" operator="containsText" text="VENCIDO">
      <formula>NOT(ISERROR(SEARCH("VENCIDO",P400)))</formula>
    </cfRule>
    <cfRule type="containsText" dxfId="3766" priority="231" operator="containsText" text="VERDE">
      <formula>NOT(ISERROR(SEARCH("VERDE",P400)))</formula>
    </cfRule>
    <cfRule type="containsText" dxfId="3765" priority="232" stopIfTrue="1" operator="containsText" text="AMARILLO">
      <formula>NOT(ISERROR(SEARCH("AMARILLO",P400)))</formula>
    </cfRule>
    <cfRule type="containsText" dxfId="3764" priority="233" operator="containsText" text="ROJO">
      <formula>NOT(ISERROR(SEARCH("ROJO",P400)))</formula>
    </cfRule>
  </conditionalFormatting>
  <conditionalFormatting sqref="P405:P408">
    <cfRule type="containsText" dxfId="3763" priority="226" operator="containsText" text="VENCIDO">
      <formula>NOT(ISERROR(SEARCH("VENCIDO",P405)))</formula>
    </cfRule>
    <cfRule type="containsText" dxfId="3762" priority="227" operator="containsText" text="VERDE">
      <formula>NOT(ISERROR(SEARCH("VERDE",P405)))</formula>
    </cfRule>
    <cfRule type="containsText" dxfId="3761" priority="228" stopIfTrue="1" operator="containsText" text="AMARILLO">
      <formula>NOT(ISERROR(SEARCH("AMARILLO",P405)))</formula>
    </cfRule>
    <cfRule type="containsText" dxfId="3760" priority="229" operator="containsText" text="ROJO">
      <formula>NOT(ISERROR(SEARCH("ROJO",P405)))</formula>
    </cfRule>
  </conditionalFormatting>
  <conditionalFormatting sqref="K640:K644 K646:K650 K652:K656 K658:K662 K664:K668 K670:K674 K676:K680 K682:K686 K688:K692 K694:K698 K700:K704">
    <cfRule type="cellIs" dxfId="3759" priority="182"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3758" priority="225"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3757" priority="221" operator="containsText" text="VENCIDO">
      <formula>NOT(ISERROR(SEARCH("VENCIDO",P19)))</formula>
    </cfRule>
    <cfRule type="containsText" dxfId="3756" priority="222" operator="containsText" text="VERDE">
      <formula>NOT(ISERROR(SEARCH("VERDE",P19)))</formula>
    </cfRule>
    <cfRule type="containsText" dxfId="3755" priority="223" stopIfTrue="1" operator="containsText" text="AMARILLO">
      <formula>NOT(ISERROR(SEARCH("AMARILLO",P19)))</formula>
    </cfRule>
    <cfRule type="containsText" dxfId="3754" priority="224" operator="containsText" text="ROJO">
      <formula>NOT(ISERROR(SEARCH("ROJO",P19)))</formula>
    </cfRule>
  </conditionalFormatting>
  <conditionalFormatting sqref="K230:K234 K236:K240 K242:K246 K248:K252 K254:K258 K260:K264 K266:K270 K272:K276 K278:K282 K284:K288 K290:K294 K296:K300">
    <cfRule type="cellIs" dxfId="3753" priority="220" stopIfTrue="1" operator="lessThan">
      <formula>0</formula>
    </cfRule>
  </conditionalFormatting>
  <conditionalFormatting sqref="P230:P234 P236:P240 P242:P246 P248:P252 P254:P258 P260:P264 P266:P270 P272:P276 P278:P282 P284:P288 P290:P294 P296:P300">
    <cfRule type="containsText" dxfId="3752" priority="216" operator="containsText" text="VENCIDO">
      <formula>NOT(ISERROR(SEARCH("VENCIDO",P230)))</formula>
    </cfRule>
    <cfRule type="containsText" dxfId="3751" priority="217" operator="containsText" text="VERDE">
      <formula>NOT(ISERROR(SEARCH("VERDE",P230)))</formula>
    </cfRule>
    <cfRule type="containsText" dxfId="3750" priority="218" stopIfTrue="1" operator="containsText" text="AMARILLO">
      <formula>NOT(ISERROR(SEARCH("AMARILLO",P230)))</formula>
    </cfRule>
    <cfRule type="containsText" dxfId="3749" priority="219" operator="containsText" text="ROJO">
      <formula>NOT(ISERROR(SEARCH("ROJO",P230)))</formula>
    </cfRule>
  </conditionalFormatting>
  <conditionalFormatting sqref="K316 K323 K330 K337 K344 K351 K358 K365 K372">
    <cfRule type="containsText" dxfId="3748" priority="215" operator="containsText" text="Falso">
      <formula>NOT(ISERROR(SEARCH("Falso",K316)))</formula>
    </cfRule>
  </conditionalFormatting>
  <conditionalFormatting sqref="P310:P315 P317:P322 P324:P329 P331:P336 P338:P343 P345:P350 P352:P357 P359:P364 P366:P371">
    <cfRule type="containsText" dxfId="3747" priority="211" operator="containsText" text="VENCIDO">
      <formula>NOT(ISERROR(SEARCH("VENCIDO",P310)))</formula>
    </cfRule>
    <cfRule type="containsText" dxfId="3746" priority="212" operator="containsText" text="VERDE">
      <formula>NOT(ISERROR(SEARCH("VERDE",P310)))</formula>
    </cfRule>
    <cfRule type="containsText" dxfId="3745" priority="213" stopIfTrue="1" operator="containsText" text="AMARILLO">
      <formula>NOT(ISERROR(SEARCH("AMARILLO",P310)))</formula>
    </cfRule>
    <cfRule type="containsText" dxfId="3744" priority="214" operator="containsText" text="ROJO">
      <formula>NOT(ISERROR(SEARCH("ROJO",P310)))</formula>
    </cfRule>
  </conditionalFormatting>
  <conditionalFormatting sqref="K310:K315">
    <cfRule type="cellIs" dxfId="3743" priority="210" stopIfTrue="1" operator="lessThan">
      <formula>0</formula>
    </cfRule>
  </conditionalFormatting>
  <conditionalFormatting sqref="K317:K322">
    <cfRule type="cellIs" dxfId="3742" priority="209" stopIfTrue="1" operator="lessThan">
      <formula>0</formula>
    </cfRule>
  </conditionalFormatting>
  <conditionalFormatting sqref="K324:K329">
    <cfRule type="cellIs" dxfId="3741" priority="208" stopIfTrue="1" operator="lessThan">
      <formula>0</formula>
    </cfRule>
  </conditionalFormatting>
  <conditionalFormatting sqref="K331:K336">
    <cfRule type="cellIs" dxfId="3740" priority="207" stopIfTrue="1" operator="lessThan">
      <formula>0</formula>
    </cfRule>
  </conditionalFormatting>
  <conditionalFormatting sqref="K338:K343">
    <cfRule type="cellIs" dxfId="3739" priority="206" stopIfTrue="1" operator="lessThan">
      <formula>0</formula>
    </cfRule>
  </conditionalFormatting>
  <conditionalFormatting sqref="K345:K350">
    <cfRule type="cellIs" dxfId="3738" priority="205" stopIfTrue="1" operator="lessThan">
      <formula>0</formula>
    </cfRule>
  </conditionalFormatting>
  <conditionalFormatting sqref="K352:K357">
    <cfRule type="cellIs" dxfId="3737" priority="204" stopIfTrue="1" operator="lessThan">
      <formula>0</formula>
    </cfRule>
  </conditionalFormatting>
  <conditionalFormatting sqref="K359:K364">
    <cfRule type="cellIs" dxfId="3736" priority="203" stopIfTrue="1" operator="lessThan">
      <formula>0</formula>
    </cfRule>
  </conditionalFormatting>
  <conditionalFormatting sqref="K366:K371">
    <cfRule type="cellIs" dxfId="3735" priority="202"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3734" priority="198" operator="containsText" text="VENCIDO">
      <formula>NOT(ISERROR(SEARCH("VENCIDO",P423)))</formula>
    </cfRule>
    <cfRule type="containsText" dxfId="3733" priority="199" operator="containsText" text="VERDE">
      <formula>NOT(ISERROR(SEARCH("VERDE",P423)))</formula>
    </cfRule>
    <cfRule type="containsText" dxfId="3732" priority="200" stopIfTrue="1" operator="containsText" text="AMARILLO">
      <formula>NOT(ISERROR(SEARCH("AMARILLO",P423)))</formula>
    </cfRule>
    <cfRule type="containsText" dxfId="3731" priority="201"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3730" priority="197" stopIfTrue="1" operator="lessThan">
      <formula>0</formula>
    </cfRule>
  </conditionalFormatting>
  <conditionalFormatting sqref="P567:P571">
    <cfRule type="containsText" dxfId="3729" priority="193" operator="containsText" text="VENCIDO">
      <formula>NOT(ISERROR(SEARCH("VENCIDO",P567)))</formula>
    </cfRule>
    <cfRule type="containsText" dxfId="3728" priority="194" operator="containsText" text="VERDE">
      <formula>NOT(ISERROR(SEARCH("VERDE",P567)))</formula>
    </cfRule>
    <cfRule type="containsText" dxfId="3727" priority="195" stopIfTrue="1" operator="containsText" text="AMARILLO">
      <formula>NOT(ISERROR(SEARCH("AMARILLO",P567)))</formula>
    </cfRule>
    <cfRule type="containsText" dxfId="3726" priority="196" operator="containsText" text="ROJO">
      <formula>NOT(ISERROR(SEARCH("ROJO",P567)))</formula>
    </cfRule>
  </conditionalFormatting>
  <conditionalFormatting sqref="K567:K571">
    <cfRule type="cellIs" dxfId="3725" priority="192" stopIfTrue="1" operator="lessThan">
      <formula>0</formula>
    </cfRule>
  </conditionalFormatting>
  <conditionalFormatting sqref="P573:P577 P579:P583 P585:P589 P591:P595 P597:P601 P603:P607 P609:P613 P615:P619 P621:P625 P627:P631">
    <cfRule type="containsText" dxfId="3724" priority="188" operator="containsText" text="VENCIDO">
      <formula>NOT(ISERROR(SEARCH("VENCIDO",P573)))</formula>
    </cfRule>
    <cfRule type="containsText" dxfId="3723" priority="189" operator="containsText" text="VERDE">
      <formula>NOT(ISERROR(SEARCH("VERDE",P573)))</formula>
    </cfRule>
    <cfRule type="containsText" dxfId="3722" priority="190" stopIfTrue="1" operator="containsText" text="AMARILLO">
      <formula>NOT(ISERROR(SEARCH("AMARILLO",P573)))</formula>
    </cfRule>
    <cfRule type="containsText" dxfId="3721" priority="191" operator="containsText" text="ROJO">
      <formula>NOT(ISERROR(SEARCH("ROJO",P573)))</formula>
    </cfRule>
  </conditionalFormatting>
  <conditionalFormatting sqref="K573:K577 K579:K583 K585:K589 K591:K595 K597:K601 K603:K607 K609:K613 K615:K619 K621:K625 K627:K631">
    <cfRule type="cellIs" dxfId="3720" priority="187" stopIfTrue="1" operator="lessThan">
      <formula>0</formula>
    </cfRule>
  </conditionalFormatting>
  <conditionalFormatting sqref="P634:P638">
    <cfRule type="containsText" dxfId="3719" priority="183" operator="containsText" text="VENCIDO">
      <formula>NOT(ISERROR(SEARCH("VENCIDO",P634)))</formula>
    </cfRule>
    <cfRule type="containsText" dxfId="3718" priority="184" operator="containsText" text="VERDE">
      <formula>NOT(ISERROR(SEARCH("VERDE",P634)))</formula>
    </cfRule>
    <cfRule type="containsText" dxfId="3717" priority="185" stopIfTrue="1" operator="containsText" text="AMARILLO">
      <formula>NOT(ISERROR(SEARCH("AMARILLO",P634)))</formula>
    </cfRule>
    <cfRule type="containsText" dxfId="3716" priority="186" operator="containsText" text="ROJO">
      <formula>NOT(ISERROR(SEARCH("ROJO",P634)))</formula>
    </cfRule>
  </conditionalFormatting>
  <conditionalFormatting sqref="P640:P644 P646:P650 P652:P656 P658:P662 P664:P668 P670:P674 P676:P680 P682:P686 P688:P692 P694:P698 P700:P704">
    <cfRule type="containsText" dxfId="3715" priority="178" operator="containsText" text="VENCIDO">
      <formula>NOT(ISERROR(SEARCH("VENCIDO",P640)))</formula>
    </cfRule>
    <cfRule type="containsText" dxfId="3714" priority="179" operator="containsText" text="VERDE">
      <formula>NOT(ISERROR(SEARCH("VERDE",P640)))</formula>
    </cfRule>
    <cfRule type="containsText" dxfId="3713" priority="180" stopIfTrue="1" operator="containsText" text="AMARILLO">
      <formula>NOT(ISERROR(SEARCH("AMARILLO",P640)))</formula>
    </cfRule>
    <cfRule type="containsText" dxfId="3712" priority="181" operator="containsText" text="ROJO">
      <formula>NOT(ISERROR(SEARCH("ROJO",P640)))</formula>
    </cfRule>
  </conditionalFormatting>
  <conditionalFormatting sqref="P714:P719">
    <cfRule type="containsText" dxfId="3711" priority="174" operator="containsText" text="VENCIDO">
      <formula>NOT(ISERROR(SEARCH("VENCIDO",P714)))</formula>
    </cfRule>
    <cfRule type="containsText" dxfId="3710" priority="175" operator="containsText" text="VERDE">
      <formula>NOT(ISERROR(SEARCH("VERDE",P714)))</formula>
    </cfRule>
    <cfRule type="containsText" dxfId="3709" priority="176" stopIfTrue="1" operator="containsText" text="AMARILLO">
      <formula>NOT(ISERROR(SEARCH("AMARILLO",P714)))</formula>
    </cfRule>
    <cfRule type="containsText" dxfId="3708" priority="177" operator="containsText" text="ROJO">
      <formula>NOT(ISERROR(SEARCH("ROJO",P714)))</formula>
    </cfRule>
  </conditionalFormatting>
  <conditionalFormatting sqref="P721:P726">
    <cfRule type="containsText" dxfId="3707" priority="170" operator="containsText" text="VENCIDO">
      <formula>NOT(ISERROR(SEARCH("VENCIDO",P721)))</formula>
    </cfRule>
    <cfRule type="containsText" dxfId="3706" priority="171" operator="containsText" text="VERDE">
      <formula>NOT(ISERROR(SEARCH("VERDE",P721)))</formula>
    </cfRule>
    <cfRule type="containsText" dxfId="3705" priority="172" stopIfTrue="1" operator="containsText" text="AMARILLO">
      <formula>NOT(ISERROR(SEARCH("AMARILLO",P721)))</formula>
    </cfRule>
    <cfRule type="containsText" dxfId="3704" priority="173" operator="containsText" text="ROJO">
      <formula>NOT(ISERROR(SEARCH("ROJO",P721)))</formula>
    </cfRule>
  </conditionalFormatting>
  <conditionalFormatting sqref="P728:P733">
    <cfRule type="containsText" dxfId="3703" priority="166" operator="containsText" text="VENCIDO">
      <formula>NOT(ISERROR(SEARCH("VENCIDO",P728)))</formula>
    </cfRule>
    <cfRule type="containsText" dxfId="3702" priority="167" operator="containsText" text="VERDE">
      <formula>NOT(ISERROR(SEARCH("VERDE",P728)))</formula>
    </cfRule>
    <cfRule type="containsText" dxfId="3701" priority="168" stopIfTrue="1" operator="containsText" text="AMARILLO">
      <formula>NOT(ISERROR(SEARCH("AMARILLO",P728)))</formula>
    </cfRule>
    <cfRule type="containsText" dxfId="3700" priority="169" operator="containsText" text="ROJO">
      <formula>NOT(ISERROR(SEARCH("ROJO",P728)))</formula>
    </cfRule>
  </conditionalFormatting>
  <conditionalFormatting sqref="P735:P740">
    <cfRule type="containsText" dxfId="3699" priority="162" operator="containsText" text="VENCIDO">
      <formula>NOT(ISERROR(SEARCH("VENCIDO",P735)))</formula>
    </cfRule>
    <cfRule type="containsText" dxfId="3698" priority="163" operator="containsText" text="VERDE">
      <formula>NOT(ISERROR(SEARCH("VERDE",P735)))</formula>
    </cfRule>
    <cfRule type="containsText" dxfId="3697" priority="164" stopIfTrue="1" operator="containsText" text="AMARILLO">
      <formula>NOT(ISERROR(SEARCH("AMARILLO",P735)))</formula>
    </cfRule>
    <cfRule type="containsText" dxfId="3696" priority="165" operator="containsText" text="ROJO">
      <formula>NOT(ISERROR(SEARCH("ROJO",P735)))</formula>
    </cfRule>
  </conditionalFormatting>
  <conditionalFormatting sqref="P742:P747">
    <cfRule type="containsText" dxfId="3695" priority="158" operator="containsText" text="VENCIDO">
      <formula>NOT(ISERROR(SEARCH("VENCIDO",P742)))</formula>
    </cfRule>
    <cfRule type="containsText" dxfId="3694" priority="159" operator="containsText" text="VERDE">
      <formula>NOT(ISERROR(SEARCH("VERDE",P742)))</formula>
    </cfRule>
    <cfRule type="containsText" dxfId="3693" priority="160" stopIfTrue="1" operator="containsText" text="AMARILLO">
      <formula>NOT(ISERROR(SEARCH("AMARILLO",P742)))</formula>
    </cfRule>
    <cfRule type="containsText" dxfId="3692" priority="161" operator="containsText" text="ROJO">
      <formula>NOT(ISERROR(SEARCH("ROJO",P742)))</formula>
    </cfRule>
  </conditionalFormatting>
  <conditionalFormatting sqref="P749:P754">
    <cfRule type="containsText" dxfId="3691" priority="154" operator="containsText" text="VENCIDO">
      <formula>NOT(ISERROR(SEARCH("VENCIDO",P749)))</formula>
    </cfRule>
    <cfRule type="containsText" dxfId="3690" priority="155" operator="containsText" text="VERDE">
      <formula>NOT(ISERROR(SEARCH("VERDE",P749)))</formula>
    </cfRule>
    <cfRule type="containsText" dxfId="3689" priority="156" stopIfTrue="1" operator="containsText" text="AMARILLO">
      <formula>NOT(ISERROR(SEARCH("AMARILLO",P749)))</formula>
    </cfRule>
    <cfRule type="containsText" dxfId="3688" priority="157" operator="containsText" text="ROJO">
      <formula>NOT(ISERROR(SEARCH("ROJO",P749)))</formula>
    </cfRule>
  </conditionalFormatting>
  <conditionalFormatting sqref="P756:P761">
    <cfRule type="containsText" dxfId="3687" priority="150" operator="containsText" text="VENCIDO">
      <formula>NOT(ISERROR(SEARCH("VENCIDO",P756)))</formula>
    </cfRule>
    <cfRule type="containsText" dxfId="3686" priority="151" operator="containsText" text="VERDE">
      <formula>NOT(ISERROR(SEARCH("VERDE",P756)))</formula>
    </cfRule>
    <cfRule type="containsText" dxfId="3685" priority="152" stopIfTrue="1" operator="containsText" text="AMARILLO">
      <formula>NOT(ISERROR(SEARCH("AMARILLO",P756)))</formula>
    </cfRule>
    <cfRule type="containsText" dxfId="3684" priority="153" operator="containsText" text="ROJO">
      <formula>NOT(ISERROR(SEARCH("ROJO",P756)))</formula>
    </cfRule>
  </conditionalFormatting>
  <conditionalFormatting sqref="P763:P768">
    <cfRule type="containsText" dxfId="3683" priority="146" operator="containsText" text="VENCIDO">
      <formula>NOT(ISERROR(SEARCH("VENCIDO",P763)))</formula>
    </cfRule>
    <cfRule type="containsText" dxfId="3682" priority="147" operator="containsText" text="VERDE">
      <formula>NOT(ISERROR(SEARCH("VERDE",P763)))</formula>
    </cfRule>
    <cfRule type="containsText" dxfId="3681" priority="148" stopIfTrue="1" operator="containsText" text="AMARILLO">
      <formula>NOT(ISERROR(SEARCH("AMARILLO",P763)))</formula>
    </cfRule>
    <cfRule type="containsText" dxfId="3680" priority="149" operator="containsText" text="ROJO">
      <formula>NOT(ISERROR(SEARCH("ROJO",P763)))</formula>
    </cfRule>
  </conditionalFormatting>
  <conditionalFormatting sqref="P770:P775">
    <cfRule type="containsText" dxfId="3679" priority="142" operator="containsText" text="VENCIDO">
      <formula>NOT(ISERROR(SEARCH("VENCIDO",P770)))</formula>
    </cfRule>
    <cfRule type="containsText" dxfId="3678" priority="143" operator="containsText" text="VERDE">
      <formula>NOT(ISERROR(SEARCH("VERDE",P770)))</formula>
    </cfRule>
    <cfRule type="containsText" dxfId="3677" priority="144" stopIfTrue="1" operator="containsText" text="AMARILLO">
      <formula>NOT(ISERROR(SEARCH("AMARILLO",P770)))</formula>
    </cfRule>
    <cfRule type="containsText" dxfId="3676" priority="145" operator="containsText" text="ROJO">
      <formula>NOT(ISERROR(SEARCH("ROJO",P770)))</formula>
    </cfRule>
  </conditionalFormatting>
  <conditionalFormatting sqref="P789:P792">
    <cfRule type="containsText" dxfId="3675" priority="138" operator="containsText" text="VENCIDO">
      <formula>NOT(ISERROR(SEARCH("VENCIDO",P789)))</formula>
    </cfRule>
    <cfRule type="containsText" dxfId="3674" priority="139" operator="containsText" text="VERDE">
      <formula>NOT(ISERROR(SEARCH("VERDE",P789)))</formula>
    </cfRule>
    <cfRule type="containsText" dxfId="3673" priority="140" stopIfTrue="1" operator="containsText" text="AMARILLO">
      <formula>NOT(ISERROR(SEARCH("AMARILLO",P789)))</formula>
    </cfRule>
    <cfRule type="containsText" dxfId="3672" priority="141" operator="containsText" text="ROJO">
      <formula>NOT(ISERROR(SEARCH("ROJO",P789)))</formula>
    </cfRule>
  </conditionalFormatting>
  <conditionalFormatting sqref="P794:P797">
    <cfRule type="containsText" dxfId="3671" priority="134" operator="containsText" text="VENCIDO">
      <formula>NOT(ISERROR(SEARCH("VENCIDO",P794)))</formula>
    </cfRule>
    <cfRule type="containsText" dxfId="3670" priority="135" operator="containsText" text="VERDE">
      <formula>NOT(ISERROR(SEARCH("VERDE",P794)))</formula>
    </cfRule>
    <cfRule type="containsText" dxfId="3669" priority="136" stopIfTrue="1" operator="containsText" text="AMARILLO">
      <formula>NOT(ISERROR(SEARCH("AMARILLO",P794)))</formula>
    </cfRule>
    <cfRule type="containsText" dxfId="3668" priority="137" operator="containsText" text="ROJO">
      <formula>NOT(ISERROR(SEARCH("ROJO",P794)))</formula>
    </cfRule>
  </conditionalFormatting>
  <conditionalFormatting sqref="P799:P802 P804:P807 P809:P812">
    <cfRule type="containsText" dxfId="3667" priority="130" operator="containsText" text="VENCIDO">
      <formula>NOT(ISERROR(SEARCH("VENCIDO",P799)))</formula>
    </cfRule>
    <cfRule type="containsText" dxfId="3666" priority="131" operator="containsText" text="VERDE">
      <formula>NOT(ISERROR(SEARCH("VERDE",P799)))</formula>
    </cfRule>
    <cfRule type="containsText" dxfId="3665" priority="132" stopIfTrue="1" operator="containsText" text="AMARILLO">
      <formula>NOT(ISERROR(SEARCH("AMARILLO",P799)))</formula>
    </cfRule>
    <cfRule type="containsText" dxfId="3664" priority="133" operator="containsText" text="ROJO">
      <formula>NOT(ISERROR(SEARCH("ROJO",P799)))</formula>
    </cfRule>
  </conditionalFormatting>
  <conditionalFormatting sqref="K789:K792">
    <cfRule type="cellIs" dxfId="3663" priority="129" stopIfTrue="1" operator="lessThan">
      <formula>0</formula>
    </cfRule>
  </conditionalFormatting>
  <conditionalFormatting sqref="K794:K797">
    <cfRule type="cellIs" dxfId="3662" priority="128" stopIfTrue="1" operator="lessThan">
      <formula>0</formula>
    </cfRule>
  </conditionalFormatting>
  <conditionalFormatting sqref="K799:K802">
    <cfRule type="cellIs" dxfId="3661" priority="127" stopIfTrue="1" operator="lessThan">
      <formula>0</formula>
    </cfRule>
  </conditionalFormatting>
  <conditionalFormatting sqref="K804:K807">
    <cfRule type="cellIs" dxfId="3660" priority="126" stopIfTrue="1" operator="lessThan">
      <formula>0</formula>
    </cfRule>
  </conditionalFormatting>
  <conditionalFormatting sqref="K809:K812">
    <cfRule type="cellIs" dxfId="3659" priority="125" stopIfTrue="1" operator="lessThan">
      <formula>0</formula>
    </cfRule>
  </conditionalFormatting>
  <conditionalFormatting sqref="AT789">
    <cfRule type="cellIs" dxfId="3658" priority="124" operator="greaterThan">
      <formula>1</formula>
    </cfRule>
  </conditionalFormatting>
  <conditionalFormatting sqref="AT794 AT799 AT804 AT809">
    <cfRule type="cellIs" dxfId="3657" priority="123" operator="greaterThan">
      <formula>1</formula>
    </cfRule>
  </conditionalFormatting>
  <conditionalFormatting sqref="E895:G897">
    <cfRule type="cellIs" dxfId="3656" priority="122" stopIfTrue="1" operator="lessThan">
      <formula>0</formula>
    </cfRule>
  </conditionalFormatting>
  <conditionalFormatting sqref="K895:K897 M895:N897">
    <cfRule type="cellIs" dxfId="3655" priority="121" stopIfTrue="1" operator="lessThan">
      <formula>0</formula>
    </cfRule>
  </conditionalFormatting>
  <conditionalFormatting sqref="K301">
    <cfRule type="containsText" dxfId="3654" priority="120" operator="containsText" text="Falso">
      <formula>NOT(ISERROR(SEARCH("Falso",K301)))</formula>
    </cfRule>
  </conditionalFormatting>
  <conditionalFormatting sqref="K295">
    <cfRule type="containsText" dxfId="3653" priority="119" operator="containsText" text="Falso">
      <formula>NOT(ISERROR(SEARCH("Falso",K295)))</formula>
    </cfRule>
  </conditionalFormatting>
  <conditionalFormatting sqref="K289">
    <cfRule type="containsText" dxfId="3652" priority="118" operator="containsText" text="Falso">
      <formula>NOT(ISERROR(SEARCH("Falso",K289)))</formula>
    </cfRule>
  </conditionalFormatting>
  <conditionalFormatting sqref="K283">
    <cfRule type="containsText" dxfId="3651" priority="117" operator="containsText" text="Falso">
      <formula>NOT(ISERROR(SEARCH("Falso",K283)))</formula>
    </cfRule>
  </conditionalFormatting>
  <conditionalFormatting sqref="K277">
    <cfRule type="containsText" dxfId="3650" priority="116" operator="containsText" text="Falso">
      <formula>NOT(ISERROR(SEARCH("Falso",K277)))</formula>
    </cfRule>
  </conditionalFormatting>
  <conditionalFormatting sqref="K271">
    <cfRule type="containsText" dxfId="3649" priority="115" operator="containsText" text="Falso">
      <formula>NOT(ISERROR(SEARCH("Falso",K271)))</formula>
    </cfRule>
  </conditionalFormatting>
  <conditionalFormatting sqref="K265">
    <cfRule type="containsText" dxfId="3648" priority="114" operator="containsText" text="Falso">
      <formula>NOT(ISERROR(SEARCH("Falso",K265)))</formula>
    </cfRule>
  </conditionalFormatting>
  <conditionalFormatting sqref="K259">
    <cfRule type="containsText" dxfId="3647" priority="113" operator="containsText" text="Falso">
      <formula>NOT(ISERROR(SEARCH("Falso",K259)))</formula>
    </cfRule>
  </conditionalFormatting>
  <conditionalFormatting sqref="K253">
    <cfRule type="containsText" dxfId="3646" priority="112" operator="containsText" text="Falso">
      <formula>NOT(ISERROR(SEARCH("Falso",K253)))</formula>
    </cfRule>
  </conditionalFormatting>
  <conditionalFormatting sqref="K247">
    <cfRule type="containsText" dxfId="3645" priority="111" operator="containsText" text="Falso">
      <formula>NOT(ISERROR(SEARCH("Falso",K247)))</formula>
    </cfRule>
  </conditionalFormatting>
  <conditionalFormatting sqref="K235">
    <cfRule type="containsText" dxfId="3644" priority="110" operator="containsText" text="Falso">
      <formula>NOT(ISERROR(SEARCH("Falso",K235)))</formula>
    </cfRule>
  </conditionalFormatting>
  <conditionalFormatting sqref="K241">
    <cfRule type="containsText" dxfId="3643" priority="109" operator="containsText" text="Falso">
      <formula>NOT(ISERROR(SEARCH("Falso",K241)))</formula>
    </cfRule>
  </conditionalFormatting>
  <conditionalFormatting sqref="K228">
    <cfRule type="containsText" dxfId="3642" priority="108" operator="containsText" text="Falso">
      <formula>NOT(ISERROR(SEARCH("Falso",K228)))</formula>
    </cfRule>
  </conditionalFormatting>
  <conditionalFormatting sqref="K222">
    <cfRule type="containsText" dxfId="3641" priority="107" operator="containsText" text="Falso">
      <formula>NOT(ISERROR(SEARCH("Falso",K222)))</formula>
    </cfRule>
  </conditionalFormatting>
  <conditionalFormatting sqref="K216">
    <cfRule type="containsText" dxfId="3640" priority="106" operator="containsText" text="Falso">
      <formula>NOT(ISERROR(SEARCH("Falso",K216)))</formula>
    </cfRule>
  </conditionalFormatting>
  <conditionalFormatting sqref="K210">
    <cfRule type="containsText" dxfId="3639" priority="105" operator="containsText" text="Falso">
      <formula>NOT(ISERROR(SEARCH("Falso",K210)))</formula>
    </cfRule>
  </conditionalFormatting>
  <conditionalFormatting sqref="K204">
    <cfRule type="containsText" dxfId="3638" priority="104" operator="containsText" text="Falso">
      <formula>NOT(ISERROR(SEARCH("Falso",K204)))</formula>
    </cfRule>
  </conditionalFormatting>
  <conditionalFormatting sqref="K198">
    <cfRule type="containsText" dxfId="3637" priority="103" operator="containsText" text="Falso">
      <formula>NOT(ISERROR(SEARCH("Falso",K198)))</formula>
    </cfRule>
  </conditionalFormatting>
  <conditionalFormatting sqref="K192">
    <cfRule type="containsText" dxfId="3636" priority="102" operator="containsText" text="Falso">
      <formula>NOT(ISERROR(SEARCH("Falso",K192)))</formula>
    </cfRule>
  </conditionalFormatting>
  <conditionalFormatting sqref="K186">
    <cfRule type="containsText" dxfId="3635" priority="101" operator="containsText" text="Falso">
      <formula>NOT(ISERROR(SEARCH("Falso",K186)))</formula>
    </cfRule>
  </conditionalFormatting>
  <conditionalFormatting sqref="K180">
    <cfRule type="containsText" dxfId="3634" priority="100" operator="containsText" text="Falso">
      <formula>NOT(ISERROR(SEARCH("Falso",K180)))</formula>
    </cfRule>
  </conditionalFormatting>
  <conditionalFormatting sqref="K174">
    <cfRule type="containsText" dxfId="3633" priority="99" operator="containsText" text="Falso">
      <formula>NOT(ISERROR(SEARCH("Falso",K174)))</formula>
    </cfRule>
  </conditionalFormatting>
  <conditionalFormatting sqref="K168">
    <cfRule type="containsText" dxfId="3632" priority="98" operator="containsText" text="Falso">
      <formula>NOT(ISERROR(SEARCH("Falso",K168)))</formula>
    </cfRule>
  </conditionalFormatting>
  <conditionalFormatting sqref="K162">
    <cfRule type="containsText" dxfId="3631" priority="97" operator="containsText" text="Falso">
      <formula>NOT(ISERROR(SEARCH("Falso",K162)))</formula>
    </cfRule>
  </conditionalFormatting>
  <conditionalFormatting sqref="K156">
    <cfRule type="containsText" dxfId="3630" priority="96" operator="containsText" text="Falso">
      <formula>NOT(ISERROR(SEARCH("Falso",K156)))</formula>
    </cfRule>
  </conditionalFormatting>
  <conditionalFormatting sqref="K150">
    <cfRule type="containsText" dxfId="3629" priority="95" operator="containsText" text="Falso">
      <formula>NOT(ISERROR(SEARCH("Falso",K150)))</formula>
    </cfRule>
  </conditionalFormatting>
  <conditionalFormatting sqref="K144">
    <cfRule type="containsText" dxfId="3628" priority="94" operator="containsText" text="Falso">
      <formula>NOT(ISERROR(SEARCH("Falso",K144)))</formula>
    </cfRule>
  </conditionalFormatting>
  <conditionalFormatting sqref="K138">
    <cfRule type="containsText" dxfId="3627" priority="93" operator="containsText" text="Falso">
      <formula>NOT(ISERROR(SEARCH("Falso",K138)))</formula>
    </cfRule>
  </conditionalFormatting>
  <conditionalFormatting sqref="K132">
    <cfRule type="containsText" dxfId="3626" priority="92" operator="containsText" text="Falso">
      <formula>NOT(ISERROR(SEARCH("Falso",K132)))</formula>
    </cfRule>
  </conditionalFormatting>
  <conditionalFormatting sqref="K126">
    <cfRule type="containsText" dxfId="3625" priority="91" operator="containsText" text="Falso">
      <formula>NOT(ISERROR(SEARCH("Falso",K126)))</formula>
    </cfRule>
  </conditionalFormatting>
  <conditionalFormatting sqref="K120">
    <cfRule type="containsText" dxfId="3624" priority="90" operator="containsText" text="Falso">
      <formula>NOT(ISERROR(SEARCH("Falso",K120)))</formula>
    </cfRule>
  </conditionalFormatting>
  <conditionalFormatting sqref="K114">
    <cfRule type="containsText" dxfId="3623" priority="89" operator="containsText" text="Falso">
      <formula>NOT(ISERROR(SEARCH("Falso",K114)))</formula>
    </cfRule>
  </conditionalFormatting>
  <conditionalFormatting sqref="K108">
    <cfRule type="containsText" dxfId="3622" priority="88" operator="containsText" text="Falso">
      <formula>NOT(ISERROR(SEARCH("Falso",K108)))</formula>
    </cfRule>
  </conditionalFormatting>
  <conditionalFormatting sqref="K102">
    <cfRule type="containsText" dxfId="3621" priority="87" operator="containsText" text="Falso">
      <formula>NOT(ISERROR(SEARCH("Falso",K102)))</formula>
    </cfRule>
  </conditionalFormatting>
  <conditionalFormatting sqref="K96">
    <cfRule type="containsText" dxfId="3620" priority="86" operator="containsText" text="Falso">
      <formula>NOT(ISERROR(SEARCH("Falso",K96)))</formula>
    </cfRule>
  </conditionalFormatting>
  <conditionalFormatting sqref="K90">
    <cfRule type="containsText" dxfId="3619" priority="85" operator="containsText" text="Falso">
      <formula>NOT(ISERROR(SEARCH("Falso",K90)))</formula>
    </cfRule>
  </conditionalFormatting>
  <conditionalFormatting sqref="K84">
    <cfRule type="containsText" dxfId="3618" priority="84" operator="containsText" text="Falso">
      <formula>NOT(ISERROR(SEARCH("Falso",K84)))</formula>
    </cfRule>
  </conditionalFormatting>
  <conditionalFormatting sqref="K78">
    <cfRule type="containsText" dxfId="3617" priority="83" operator="containsText" text="Falso">
      <formula>NOT(ISERROR(SEARCH("Falso",K78)))</formula>
    </cfRule>
  </conditionalFormatting>
  <conditionalFormatting sqref="K72">
    <cfRule type="containsText" dxfId="3616" priority="82" operator="containsText" text="Falso">
      <formula>NOT(ISERROR(SEARCH("Falso",K72)))</formula>
    </cfRule>
  </conditionalFormatting>
  <conditionalFormatting sqref="K66">
    <cfRule type="containsText" dxfId="3615" priority="81" operator="containsText" text="Falso">
      <formula>NOT(ISERROR(SEARCH("Falso",K66)))</formula>
    </cfRule>
  </conditionalFormatting>
  <conditionalFormatting sqref="K60">
    <cfRule type="containsText" dxfId="3614" priority="80" operator="containsText" text="Falso">
      <formula>NOT(ISERROR(SEARCH("Falso",K60)))</formula>
    </cfRule>
  </conditionalFormatting>
  <conditionalFormatting sqref="K54">
    <cfRule type="containsText" dxfId="3613" priority="79" operator="containsText" text="Falso">
      <formula>NOT(ISERROR(SEARCH("Falso",K54)))</formula>
    </cfRule>
  </conditionalFormatting>
  <conditionalFormatting sqref="K48">
    <cfRule type="containsText" dxfId="3612" priority="78" operator="containsText" text="Falso">
      <formula>NOT(ISERROR(SEARCH("Falso",K48)))</formula>
    </cfRule>
  </conditionalFormatting>
  <conditionalFormatting sqref="K42">
    <cfRule type="containsText" dxfId="3611" priority="77" operator="containsText" text="Falso">
      <formula>NOT(ISERROR(SEARCH("Falso",K42)))</formula>
    </cfRule>
  </conditionalFormatting>
  <conditionalFormatting sqref="K36">
    <cfRule type="containsText" dxfId="3610" priority="76" operator="containsText" text="Falso">
      <formula>NOT(ISERROR(SEARCH("Falso",K36)))</formula>
    </cfRule>
  </conditionalFormatting>
  <conditionalFormatting sqref="K30">
    <cfRule type="containsText" dxfId="3609" priority="75" operator="containsText" text="Falso">
      <formula>NOT(ISERROR(SEARCH("Falso",K30)))</formula>
    </cfRule>
  </conditionalFormatting>
  <conditionalFormatting sqref="K24">
    <cfRule type="containsText" dxfId="3608" priority="74" operator="containsText" text="Falso">
      <formula>NOT(ISERROR(SEARCH("Falso",K24)))</formula>
    </cfRule>
  </conditionalFormatting>
  <conditionalFormatting sqref="K18">
    <cfRule type="containsText" dxfId="3607" priority="73" operator="containsText" text="Falso">
      <formula>NOT(ISERROR(SEARCH("Falso",K18)))</formula>
    </cfRule>
  </conditionalFormatting>
  <conditionalFormatting sqref="K422">
    <cfRule type="containsText" dxfId="3606" priority="72" operator="containsText" text="Falso">
      <formula>NOT(ISERROR(SEARCH("Falso",K422)))</formula>
    </cfRule>
  </conditionalFormatting>
  <conditionalFormatting sqref="K428">
    <cfRule type="containsText" dxfId="3605" priority="71" operator="containsText" text="Falso">
      <formula>NOT(ISERROR(SEARCH("Falso",K428)))</formula>
    </cfRule>
  </conditionalFormatting>
  <conditionalFormatting sqref="K434">
    <cfRule type="containsText" dxfId="3604" priority="70" operator="containsText" text="Falso">
      <formula>NOT(ISERROR(SEARCH("Falso",K434)))</formula>
    </cfRule>
  </conditionalFormatting>
  <conditionalFormatting sqref="K440">
    <cfRule type="containsText" dxfId="3603" priority="69" operator="containsText" text="Falso">
      <formula>NOT(ISERROR(SEARCH("Falso",K440)))</formula>
    </cfRule>
  </conditionalFormatting>
  <conditionalFormatting sqref="K446">
    <cfRule type="containsText" dxfId="3602" priority="68" operator="containsText" text="Falso">
      <formula>NOT(ISERROR(SEARCH("Falso",K446)))</formula>
    </cfRule>
  </conditionalFormatting>
  <conditionalFormatting sqref="K452">
    <cfRule type="containsText" dxfId="3601" priority="67" operator="containsText" text="Falso">
      <formula>NOT(ISERROR(SEARCH("Falso",K452)))</formula>
    </cfRule>
  </conditionalFormatting>
  <conditionalFormatting sqref="K458">
    <cfRule type="containsText" dxfId="3600" priority="66" operator="containsText" text="Falso">
      <formula>NOT(ISERROR(SEARCH("Falso",K458)))</formula>
    </cfRule>
  </conditionalFormatting>
  <conditionalFormatting sqref="K464">
    <cfRule type="containsText" dxfId="3599" priority="65" operator="containsText" text="Falso">
      <formula>NOT(ISERROR(SEARCH("Falso",K464)))</formula>
    </cfRule>
  </conditionalFormatting>
  <conditionalFormatting sqref="K470">
    <cfRule type="containsText" dxfId="3598" priority="64" operator="containsText" text="Falso">
      <formula>NOT(ISERROR(SEARCH("Falso",K470)))</formula>
    </cfRule>
  </conditionalFormatting>
  <conditionalFormatting sqref="K476">
    <cfRule type="containsText" dxfId="3597" priority="63" operator="containsText" text="Falso">
      <formula>NOT(ISERROR(SEARCH("Falso",K476)))</formula>
    </cfRule>
  </conditionalFormatting>
  <conditionalFormatting sqref="K482">
    <cfRule type="containsText" dxfId="3596" priority="62" operator="containsText" text="Falso">
      <formula>NOT(ISERROR(SEARCH("Falso",K482)))</formula>
    </cfRule>
  </conditionalFormatting>
  <conditionalFormatting sqref="K488">
    <cfRule type="containsText" dxfId="3595" priority="61" operator="containsText" text="Falso">
      <formula>NOT(ISERROR(SEARCH("Falso",K488)))</formula>
    </cfRule>
  </conditionalFormatting>
  <conditionalFormatting sqref="K494">
    <cfRule type="containsText" dxfId="3594" priority="60" operator="containsText" text="Falso">
      <formula>NOT(ISERROR(SEARCH("Falso",K494)))</formula>
    </cfRule>
  </conditionalFormatting>
  <conditionalFormatting sqref="K500">
    <cfRule type="containsText" dxfId="3593" priority="59" operator="containsText" text="Falso">
      <formula>NOT(ISERROR(SEARCH("Falso",K500)))</formula>
    </cfRule>
  </conditionalFormatting>
  <conditionalFormatting sqref="K506">
    <cfRule type="containsText" dxfId="3592" priority="58" operator="containsText" text="Falso">
      <formula>NOT(ISERROR(SEARCH("Falso",K506)))</formula>
    </cfRule>
  </conditionalFormatting>
  <conditionalFormatting sqref="K512">
    <cfRule type="containsText" dxfId="3591" priority="57" operator="containsText" text="Falso">
      <formula>NOT(ISERROR(SEARCH("Falso",K512)))</formula>
    </cfRule>
  </conditionalFormatting>
  <conditionalFormatting sqref="K518">
    <cfRule type="containsText" dxfId="3590" priority="56" operator="containsText" text="Falso">
      <formula>NOT(ISERROR(SEARCH("Falso",K518)))</formula>
    </cfRule>
  </conditionalFormatting>
  <conditionalFormatting sqref="K524">
    <cfRule type="containsText" dxfId="3589" priority="55" operator="containsText" text="Falso">
      <formula>NOT(ISERROR(SEARCH("Falso",K524)))</formula>
    </cfRule>
  </conditionalFormatting>
  <conditionalFormatting sqref="K530">
    <cfRule type="containsText" dxfId="3588" priority="54" operator="containsText" text="Falso">
      <formula>NOT(ISERROR(SEARCH("Falso",K530)))</formula>
    </cfRule>
  </conditionalFormatting>
  <conditionalFormatting sqref="K536">
    <cfRule type="containsText" dxfId="3587" priority="53" operator="containsText" text="Falso">
      <formula>NOT(ISERROR(SEARCH("Falso",K536)))</formula>
    </cfRule>
  </conditionalFormatting>
  <conditionalFormatting sqref="K542">
    <cfRule type="containsText" dxfId="3586" priority="52" operator="containsText" text="Falso">
      <formula>NOT(ISERROR(SEARCH("Falso",K542)))</formula>
    </cfRule>
  </conditionalFormatting>
  <conditionalFormatting sqref="K548">
    <cfRule type="containsText" dxfId="3585" priority="51" operator="containsText" text="Falso">
      <formula>NOT(ISERROR(SEARCH("Falso",K548)))</formula>
    </cfRule>
  </conditionalFormatting>
  <conditionalFormatting sqref="K554">
    <cfRule type="containsText" dxfId="3584" priority="50" operator="containsText" text="Falso">
      <formula>NOT(ISERROR(SEARCH("Falso",K554)))</formula>
    </cfRule>
  </conditionalFormatting>
  <conditionalFormatting sqref="K560">
    <cfRule type="containsText" dxfId="3583" priority="49" operator="containsText" text="Falso">
      <formula>NOT(ISERROR(SEARCH("Falso",K560)))</formula>
    </cfRule>
  </conditionalFormatting>
  <conditionalFormatting sqref="K566">
    <cfRule type="containsText" dxfId="3582" priority="48" operator="containsText" text="Falso">
      <formula>NOT(ISERROR(SEARCH("Falso",K566)))</formula>
    </cfRule>
  </conditionalFormatting>
  <conditionalFormatting sqref="K572">
    <cfRule type="containsText" dxfId="3581" priority="47" operator="containsText" text="Falso">
      <formula>NOT(ISERROR(SEARCH("Falso",K572)))</formula>
    </cfRule>
  </conditionalFormatting>
  <conditionalFormatting sqref="K578">
    <cfRule type="containsText" dxfId="3580" priority="46" operator="containsText" text="Falso">
      <formula>NOT(ISERROR(SEARCH("Falso",K578)))</formula>
    </cfRule>
  </conditionalFormatting>
  <conditionalFormatting sqref="K584">
    <cfRule type="containsText" dxfId="3579" priority="45" operator="containsText" text="Falso">
      <formula>NOT(ISERROR(SEARCH("Falso",K584)))</formula>
    </cfRule>
  </conditionalFormatting>
  <conditionalFormatting sqref="K590">
    <cfRule type="containsText" dxfId="3578" priority="44" operator="containsText" text="Falso">
      <formula>NOT(ISERROR(SEARCH("Falso",K590)))</formula>
    </cfRule>
  </conditionalFormatting>
  <conditionalFormatting sqref="K596">
    <cfRule type="containsText" dxfId="3577" priority="43" operator="containsText" text="Falso">
      <formula>NOT(ISERROR(SEARCH("Falso",K596)))</formula>
    </cfRule>
  </conditionalFormatting>
  <conditionalFormatting sqref="K602">
    <cfRule type="containsText" dxfId="3576" priority="42" operator="containsText" text="Falso">
      <formula>NOT(ISERROR(SEARCH("Falso",K602)))</formula>
    </cfRule>
  </conditionalFormatting>
  <conditionalFormatting sqref="K608">
    <cfRule type="containsText" dxfId="3575" priority="41" operator="containsText" text="Falso">
      <formula>NOT(ISERROR(SEARCH("Falso",K608)))</formula>
    </cfRule>
  </conditionalFormatting>
  <conditionalFormatting sqref="K614">
    <cfRule type="containsText" dxfId="3574" priority="40" operator="containsText" text="Falso">
      <formula>NOT(ISERROR(SEARCH("Falso",K614)))</formula>
    </cfRule>
  </conditionalFormatting>
  <conditionalFormatting sqref="K620">
    <cfRule type="containsText" dxfId="3573" priority="39" operator="containsText" text="Falso">
      <formula>NOT(ISERROR(SEARCH("Falso",K620)))</formula>
    </cfRule>
  </conditionalFormatting>
  <conditionalFormatting sqref="K626">
    <cfRule type="containsText" dxfId="3572" priority="38" operator="containsText" text="Falso">
      <formula>NOT(ISERROR(SEARCH("Falso",K626)))</formula>
    </cfRule>
  </conditionalFormatting>
  <conditionalFormatting sqref="K632">
    <cfRule type="containsText" dxfId="3571" priority="37" operator="containsText" text="Falso">
      <formula>NOT(ISERROR(SEARCH("Falso",K632)))</formula>
    </cfRule>
  </conditionalFormatting>
  <conditionalFormatting sqref="K639">
    <cfRule type="containsText" dxfId="3570" priority="36" operator="containsText" text="Falso">
      <formula>NOT(ISERROR(SEARCH("Falso",K639)))</formula>
    </cfRule>
  </conditionalFormatting>
  <conditionalFormatting sqref="K645">
    <cfRule type="containsText" dxfId="3569" priority="35" operator="containsText" text="Falso">
      <formula>NOT(ISERROR(SEARCH("Falso",K645)))</formula>
    </cfRule>
  </conditionalFormatting>
  <conditionalFormatting sqref="K651">
    <cfRule type="containsText" dxfId="3568" priority="34" operator="containsText" text="Falso">
      <formula>NOT(ISERROR(SEARCH("Falso",K651)))</formula>
    </cfRule>
  </conditionalFormatting>
  <conditionalFormatting sqref="K657">
    <cfRule type="containsText" dxfId="3567" priority="33" operator="containsText" text="Falso">
      <formula>NOT(ISERROR(SEARCH("Falso",K657)))</formula>
    </cfRule>
  </conditionalFormatting>
  <conditionalFormatting sqref="K663">
    <cfRule type="containsText" dxfId="3566" priority="32" operator="containsText" text="Falso">
      <formula>NOT(ISERROR(SEARCH("Falso",K663)))</formula>
    </cfRule>
  </conditionalFormatting>
  <conditionalFormatting sqref="K669">
    <cfRule type="containsText" dxfId="3565" priority="31" operator="containsText" text="Falso">
      <formula>NOT(ISERROR(SEARCH("Falso",K669)))</formula>
    </cfRule>
  </conditionalFormatting>
  <conditionalFormatting sqref="K675">
    <cfRule type="containsText" dxfId="3564" priority="30" operator="containsText" text="Falso">
      <formula>NOT(ISERROR(SEARCH("Falso",K675)))</formula>
    </cfRule>
  </conditionalFormatting>
  <conditionalFormatting sqref="K681">
    <cfRule type="containsText" dxfId="3563" priority="29" operator="containsText" text="Falso">
      <formula>NOT(ISERROR(SEARCH("Falso",K681)))</formula>
    </cfRule>
  </conditionalFormatting>
  <conditionalFormatting sqref="K687">
    <cfRule type="containsText" dxfId="3562" priority="28" operator="containsText" text="Falso">
      <formula>NOT(ISERROR(SEARCH("Falso",K687)))</formula>
    </cfRule>
  </conditionalFormatting>
  <conditionalFormatting sqref="K693">
    <cfRule type="containsText" dxfId="3561" priority="27" operator="containsText" text="Falso">
      <formula>NOT(ISERROR(SEARCH("Falso",K693)))</formula>
    </cfRule>
  </conditionalFormatting>
  <conditionalFormatting sqref="K699">
    <cfRule type="containsText" dxfId="3560" priority="26" operator="containsText" text="Falso">
      <formula>NOT(ISERROR(SEARCH("Falso",K699)))</formula>
    </cfRule>
  </conditionalFormatting>
  <conditionalFormatting sqref="K705">
    <cfRule type="containsText" dxfId="3559" priority="25" operator="containsText" text="Falso">
      <formula>NOT(ISERROR(SEARCH("Falso",K705)))</formula>
    </cfRule>
  </conditionalFormatting>
  <conditionalFormatting sqref="K713">
    <cfRule type="containsText" dxfId="3558" priority="24" operator="containsText" text="Falso">
      <formula>NOT(ISERROR(SEARCH("Falso",K713)))</formula>
    </cfRule>
  </conditionalFormatting>
  <conditionalFormatting sqref="K720">
    <cfRule type="containsText" dxfId="3557" priority="23" operator="containsText" text="Falso">
      <formula>NOT(ISERROR(SEARCH("Falso",K720)))</formula>
    </cfRule>
  </conditionalFormatting>
  <conditionalFormatting sqref="K727">
    <cfRule type="containsText" dxfId="3556" priority="22" operator="containsText" text="Falso">
      <formula>NOT(ISERROR(SEARCH("Falso",K727)))</formula>
    </cfRule>
  </conditionalFormatting>
  <conditionalFormatting sqref="K734">
    <cfRule type="containsText" dxfId="3555" priority="21" operator="containsText" text="Falso">
      <formula>NOT(ISERROR(SEARCH("Falso",K734)))</formula>
    </cfRule>
  </conditionalFormatting>
  <conditionalFormatting sqref="K741">
    <cfRule type="containsText" dxfId="3554" priority="20" operator="containsText" text="Falso">
      <formula>NOT(ISERROR(SEARCH("Falso",K741)))</formula>
    </cfRule>
  </conditionalFormatting>
  <conditionalFormatting sqref="K748">
    <cfRule type="containsText" dxfId="3553" priority="19" operator="containsText" text="Falso">
      <formula>NOT(ISERROR(SEARCH("Falso",K748)))</formula>
    </cfRule>
  </conditionalFormatting>
  <conditionalFormatting sqref="K755">
    <cfRule type="containsText" dxfId="3552" priority="18" operator="containsText" text="Falso">
      <formula>NOT(ISERROR(SEARCH("Falso",K755)))</formula>
    </cfRule>
  </conditionalFormatting>
  <conditionalFormatting sqref="K762">
    <cfRule type="containsText" dxfId="3551" priority="17" operator="containsText" text="Falso">
      <formula>NOT(ISERROR(SEARCH("Falso",K762)))</formula>
    </cfRule>
  </conditionalFormatting>
  <conditionalFormatting sqref="K769">
    <cfRule type="containsText" dxfId="3550" priority="16" operator="containsText" text="Falso">
      <formula>NOT(ISERROR(SEARCH("Falso",K769)))</formula>
    </cfRule>
  </conditionalFormatting>
  <conditionalFormatting sqref="K776">
    <cfRule type="containsText" dxfId="3549" priority="15" operator="containsText" text="Falso">
      <formula>NOT(ISERROR(SEARCH("Falso",K776)))</formula>
    </cfRule>
  </conditionalFormatting>
  <conditionalFormatting sqref="K793">
    <cfRule type="containsText" dxfId="3548" priority="14" operator="containsText" text="Falso">
      <formula>NOT(ISERROR(SEARCH("Falso",K793)))</formula>
    </cfRule>
  </conditionalFormatting>
  <conditionalFormatting sqref="K798">
    <cfRule type="containsText" dxfId="3547" priority="13" operator="containsText" text="Falso">
      <formula>NOT(ISERROR(SEARCH("Falso",K798)))</formula>
    </cfRule>
  </conditionalFormatting>
  <conditionalFormatting sqref="K803">
    <cfRule type="containsText" dxfId="3546" priority="12" operator="containsText" text="Falso">
      <formula>NOT(ISERROR(SEARCH("Falso",K803)))</formula>
    </cfRule>
  </conditionalFormatting>
  <conditionalFormatting sqref="K808">
    <cfRule type="containsText" dxfId="3545" priority="11" operator="containsText" text="Falso">
      <formula>NOT(ISERROR(SEARCH("Falso",K808)))</formula>
    </cfRule>
  </conditionalFormatting>
  <conditionalFormatting sqref="K813">
    <cfRule type="containsText" dxfId="3544" priority="10" operator="containsText" text="Falso">
      <formula>NOT(ISERROR(SEARCH("Falso",K813)))</formula>
    </cfRule>
  </conditionalFormatting>
  <conditionalFormatting sqref="O858:O869">
    <cfRule type="cellIs" dxfId="3543" priority="7" stopIfTrue="1" operator="lessThan">
      <formula>0</formula>
    </cfRule>
  </conditionalFormatting>
  <conditionalFormatting sqref="O871:O887">
    <cfRule type="cellIs" dxfId="3542" priority="6" stopIfTrue="1" operator="lessThan">
      <formula>0</formula>
    </cfRule>
  </conditionalFormatting>
  <conditionalFormatting sqref="O893:O897">
    <cfRule type="cellIs" dxfId="3541" priority="5" stopIfTrue="1" operator="lessThan">
      <formula>0</formula>
    </cfRule>
  </conditionalFormatting>
  <conditionalFormatting sqref="L821:L856">
    <cfRule type="cellIs" dxfId="3540" priority="4" stopIfTrue="1" operator="lessThan">
      <formula>0</formula>
    </cfRule>
  </conditionalFormatting>
  <conditionalFormatting sqref="L858:L869">
    <cfRule type="cellIs" dxfId="3539" priority="3" stopIfTrue="1" operator="lessThan">
      <formula>0</formula>
    </cfRule>
  </conditionalFormatting>
  <conditionalFormatting sqref="L871:L887">
    <cfRule type="cellIs" dxfId="3538" priority="2" stopIfTrue="1" operator="lessThan">
      <formula>0</formula>
    </cfRule>
  </conditionalFormatting>
  <conditionalFormatting sqref="L893:L897">
    <cfRule type="cellIs" dxfId="3537" priority="1" stopIfTrue="1" operator="lessThan">
      <formula>0</formula>
    </cfRule>
  </conditionalFormatting>
  <dataValidations count="3">
    <dataValidation type="list" allowBlank="1" showInputMessage="1" showErrorMessage="1" sqref="C903:C907 C912:C913" xr:uid="{B0BC290E-FEDA-484E-BF36-E1449B9160DA}">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1D800E24-AF20-4D81-B850-69AE9ACBAB04}">
      <formula1>"VENCIDO,NO VENCIDO"</formula1>
    </dataValidation>
    <dataValidation type="date" operator="greaterThan" allowBlank="1" showInputMessage="1" showErrorMessage="1" errorTitle="INGRESE LA FECHA" error="FECHA DE VENCIMIENTO" sqref="O278:O279 O292 O284:O285" xr:uid="{8A5349D6-9304-409C-BC96-085F95D5872A}">
      <formula1>39083</formula1>
    </dataValidation>
  </dataValidations>
  <pageMargins left="0.70866141732283472" right="0.70866141732283472" top="0.74803149606299213" bottom="0.74803149606299213" header="0.31496062992125984" footer="0.31496062992125984"/>
  <pageSetup paperSize="5" scale="50" orientation="landscape" r:id="rId1"/>
  <ignoredErrors>
    <ignoredError sqref="L821:L887 L893:L897" 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A188D-7E71-4477-AA0D-EBF09C8420E8}">
  <sheetPr codeName="Hoja18">
    <tabColor theme="9" tint="0.39997558519241921"/>
  </sheetPr>
  <dimension ref="A1:AZ919"/>
  <sheetViews>
    <sheetView topLeftCell="A429" zoomScale="70" zoomScaleNormal="70" workbookViewId="0">
      <selection activeCell="M256" sqref="M256"/>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FEBRERO!K13</f>
        <v>5930</v>
      </c>
      <c r="E13" s="601">
        <v>5000</v>
      </c>
      <c r="F13" s="601"/>
      <c r="G13" s="708">
        <f>E13+F13</f>
        <v>5000</v>
      </c>
      <c r="H13" s="601">
        <v>2110</v>
      </c>
      <c r="I13" s="601"/>
      <c r="J13" s="703">
        <f>AM13</f>
        <v>0</v>
      </c>
      <c r="K13" s="738">
        <f>+(D13+G13)-(H13+I13+J13)</f>
        <v>8820</v>
      </c>
      <c r="L13" s="253">
        <f>1870-940-310</f>
        <v>620</v>
      </c>
      <c r="M13" s="254" t="s">
        <v>1716</v>
      </c>
      <c r="N13" s="254" t="s">
        <v>1799</v>
      </c>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f>6000-1000-1800</f>
        <v>3200</v>
      </c>
      <c r="M14" s="254" t="s">
        <v>1717</v>
      </c>
      <c r="N14" s="254" t="s">
        <v>1799</v>
      </c>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76</v>
      </c>
    </row>
    <row r="15" spans="1:52" ht="18.75" customHeight="1">
      <c r="A15" s="750"/>
      <c r="B15" s="733"/>
      <c r="C15" s="733"/>
      <c r="D15" s="593"/>
      <c r="E15" s="602"/>
      <c r="F15" s="602"/>
      <c r="G15" s="709"/>
      <c r="H15" s="602"/>
      <c r="I15" s="602"/>
      <c r="J15" s="704"/>
      <c r="K15" s="706"/>
      <c r="L15" s="253">
        <v>5000</v>
      </c>
      <c r="M15" s="254" t="s">
        <v>1851</v>
      </c>
      <c r="N15" s="254" t="s">
        <v>1799</v>
      </c>
      <c r="O15" s="255" t="s">
        <v>1753</v>
      </c>
      <c r="P15" s="256" t="str">
        <f ca="1">IF(O15=0," ",IFERROR(IF(DATEDIF(TODAY(),O15,"M")&lt;=5,"ROJO",IF(DATEDIF(TODAY(),O15,"M")&gt;=12,"VERDE",IF(AND(DATEDIF(TODAY(),O15,"M")&gt;=6,DATEDIF(TODAY(),O15,"M")&lt;=11),"AMARILLO"))),Q15))</f>
        <v>ROJO</v>
      </c>
      <c r="Q15" s="262" t="str">
        <f ca="1">IF(O15=0," ",IF(O15&lt;=$L$6,"VENCIDO","NO VENCIDO"))</f>
        <v>NO VENCIDO</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8820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FEBRERO!K19</f>
        <v>1207</v>
      </c>
      <c r="E19" s="601">
        <v>900</v>
      </c>
      <c r="F19" s="601"/>
      <c r="G19" s="708">
        <f t="shared" ref="G19" si="0">E19+F19</f>
        <v>900</v>
      </c>
      <c r="H19" s="601">
        <v>480</v>
      </c>
      <c r="I19" s="601"/>
      <c r="J19" s="703">
        <f>AM19</f>
        <v>0</v>
      </c>
      <c r="K19" s="738">
        <f>+(D19+G19)-(H19+I19+J19)</f>
        <v>1627</v>
      </c>
      <c r="L19" s="253">
        <f>91-34-10</f>
        <v>47</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f>1750-600-470</f>
        <v>680</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900</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1627</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FEBRERO!K25</f>
        <v>0</v>
      </c>
      <c r="E25" s="601">
        <v>150</v>
      </c>
      <c r="F25" s="601"/>
      <c r="G25" s="708">
        <f t="shared" ref="G25" si="1">E25+F25</f>
        <v>150</v>
      </c>
      <c r="H25" s="601">
        <v>10</v>
      </c>
      <c r="I25" s="601"/>
      <c r="J25" s="703">
        <f>AM25</f>
        <v>0</v>
      </c>
      <c r="K25" s="738">
        <f>+(D25+G25)-(H25+I25+J25)</f>
        <v>140</v>
      </c>
      <c r="L25" s="253">
        <v>140</v>
      </c>
      <c r="M25" s="254" t="s">
        <v>1640</v>
      </c>
      <c r="N25" s="254" t="s">
        <v>1799</v>
      </c>
      <c r="O25" s="255" t="s">
        <v>1746</v>
      </c>
      <c r="P25" s="256" t="str">
        <f ca="1">IF(O25=0," ",IFERROR(IF(DATEDIF(TODAY(),O25,"M")&lt;=5,"ROJO",IF(DATEDIF(TODAY(),O25,"M")&gt;=12,"VERDE",IF(AND(DATEDIF(TODAY(),O25,"M")&gt;=6,DATEDIF(TODAY(),O25,"M")&lt;=11),"AMARILLO"))),Q25))</f>
        <v>AMARILLO</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140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FEBRERO!K31</f>
        <v>11495</v>
      </c>
      <c r="E31" s="601">
        <v>7000</v>
      </c>
      <c r="F31" s="601"/>
      <c r="G31" s="708">
        <f t="shared" ref="G31" si="2">E31+F31</f>
        <v>7000</v>
      </c>
      <c r="H31" s="601">
        <v>2285</v>
      </c>
      <c r="I31" s="601"/>
      <c r="J31" s="703">
        <f>AM31</f>
        <v>0</v>
      </c>
      <c r="K31" s="738">
        <f>+(D31+G31)-(H31+I31+J31)</f>
        <v>16210</v>
      </c>
      <c r="L31" s="253">
        <v>7000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9210</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16210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FEBRERO!K37</f>
        <v>5935</v>
      </c>
      <c r="E37" s="601">
        <v>5500</v>
      </c>
      <c r="F37" s="601"/>
      <c r="G37" s="708">
        <f t="shared" ref="G37" si="3">E37+F37</f>
        <v>5500</v>
      </c>
      <c r="H37" s="601">
        <v>1960</v>
      </c>
      <c r="I37" s="601"/>
      <c r="J37" s="703">
        <f>AM37</f>
        <v>0</v>
      </c>
      <c r="K37" s="738">
        <f>+(D37+G37)-(H37+I37+J37)</f>
        <v>9475</v>
      </c>
      <c r="L37" s="253">
        <v>5500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3975</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9475</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FEBRERO!K43</f>
        <v>0</v>
      </c>
      <c r="E43" s="601">
        <v>20</v>
      </c>
      <c r="F43" s="601"/>
      <c r="G43" s="708">
        <f t="shared" ref="G43" si="4">E43+F43</f>
        <v>20</v>
      </c>
      <c r="H43" s="601">
        <v>6</v>
      </c>
      <c r="I43" s="601"/>
      <c r="J43" s="703">
        <f>AM43</f>
        <v>0</v>
      </c>
      <c r="K43" s="739">
        <f>+(D43+G43)-(H43+I43+J43)</f>
        <v>14</v>
      </c>
      <c r="L43" s="253">
        <v>14</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14</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FEBRERO!K49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FEBRERO!K55</f>
        <v>1330</v>
      </c>
      <c r="E55" s="601">
        <v>2640</v>
      </c>
      <c r="F55" s="601"/>
      <c r="G55" s="708">
        <f t="shared" ref="G55" si="6">E55+F55</f>
        <v>2640</v>
      </c>
      <c r="H55" s="601">
        <v>620</v>
      </c>
      <c r="I55" s="601"/>
      <c r="J55" s="703">
        <f>AM55</f>
        <v>0</v>
      </c>
      <c r="K55" s="738">
        <f>+(D55+G55)-(H55+I55+J55)</f>
        <v>3350</v>
      </c>
      <c r="L55" s="253">
        <f>2070-740-620</f>
        <v>710</v>
      </c>
      <c r="M55" s="254" t="s">
        <v>1649</v>
      </c>
      <c r="N55" s="254" t="s">
        <v>1808</v>
      </c>
      <c r="O55" s="255" t="s">
        <v>1747</v>
      </c>
      <c r="P55" s="256" t="str">
        <f ca="1">IF(O55=0," ",IFERROR(IF(DATEDIF(TODAY(),O55,"M")&lt;=5,"ROJO",IF(DATEDIF(TODAY(),O55,"M")&gt;=12,"VERDE",IF(AND(DATEDIF(TODAY(),O55,"M")&gt;=6,DATEDIF(TODAY(),O55,"M")&lt;=11),"AMARILLO"))),Q55))</f>
        <v>ROJO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v>2640</v>
      </c>
      <c r="M56" s="254" t="s">
        <v>1855</v>
      </c>
      <c r="N56" s="254" t="s">
        <v>1799</v>
      </c>
      <c r="O56" s="255" t="s">
        <v>1749</v>
      </c>
      <c r="P56" s="256" t="str">
        <f ca="1">IF(O56=0," ",IFERROR(IF(DATEDIF(TODAY(),O56,"M")&lt;=5,"ROJO",IF(DATEDIF(TODAY(),O56,"M")&gt;=12,"VERDE",IF(AND(DATEDIF(TODAY(),O56,"M")&gt;=6,DATEDIF(TODAY(),O56,"M")&lt;=11),"AMARILLO"))),Q56))</f>
        <v>AMARILLO</v>
      </c>
      <c r="Q56" s="262" t="str">
        <f ca="1">IF(O56=0," ",IF(O56&lt;=$L$6,"VENCIDO","NO VENCIDO"))</f>
        <v>NO VENCIDO</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3350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FEBRERO!K61</f>
        <v>1</v>
      </c>
      <c r="E61" s="601">
        <v>20</v>
      </c>
      <c r="F61" s="601"/>
      <c r="G61" s="708">
        <f t="shared" ref="G61" si="7">E61+F61</f>
        <v>20</v>
      </c>
      <c r="H61" s="601">
        <v>3</v>
      </c>
      <c r="I61" s="601"/>
      <c r="J61" s="703">
        <f>AM61</f>
        <v>0</v>
      </c>
      <c r="K61" s="738">
        <f>+(D61+G61)-(H61+I61+J61)</f>
        <v>18</v>
      </c>
      <c r="L61" s="253">
        <v>18</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18</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FEBRERO!K67</f>
        <v>1158</v>
      </c>
      <c r="E67" s="601">
        <v>3300</v>
      </c>
      <c r="F67" s="601"/>
      <c r="G67" s="708">
        <f t="shared" ref="G67" si="8">E67+F67</f>
        <v>3300</v>
      </c>
      <c r="H67" s="601">
        <v>970</v>
      </c>
      <c r="I67" s="601"/>
      <c r="J67" s="703">
        <f>AM67</f>
        <v>0</v>
      </c>
      <c r="K67" s="738">
        <f>+(D67+G67)-(H67+I67+J67)</f>
        <v>3488</v>
      </c>
      <c r="L67" s="253">
        <v>8</v>
      </c>
      <c r="M67" s="254" t="s">
        <v>1654</v>
      </c>
      <c r="N67" s="254" t="s">
        <v>1809</v>
      </c>
      <c r="O67" s="255" t="s">
        <v>1749</v>
      </c>
      <c r="P67" s="256" t="str">
        <f ca="1">IF(O67=0," ",IFERROR(IF(DATEDIF(TODAY(),O67,"M")&lt;=5,"ROJO",IF(DATEDIF(TODAY(),O67,"M")&gt;=12,"VERDE",IF(AND(DATEDIF(TODAY(),O67,"M")&gt;=6,DATEDIF(TODAY(),O67,"M")&lt;=11),"AMARILLO"))),Q67))</f>
        <v>AMARILLO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f>2100-980-790</f>
        <v>330</v>
      </c>
      <c r="M68" s="254" t="s">
        <v>1655</v>
      </c>
      <c r="N68" s="254" t="s">
        <v>1809</v>
      </c>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f>3300-150</f>
        <v>3150</v>
      </c>
      <c r="M69" s="254" t="s">
        <v>1824</v>
      </c>
      <c r="N69" s="254" t="s">
        <v>1809</v>
      </c>
      <c r="O69" s="255" t="s">
        <v>1756</v>
      </c>
      <c r="P69" s="256" t="str">
        <f ca="1">IF(O69=0," ",IFERROR(IF(DATEDIF(TODAY(),O69,"M")&lt;=5,"ROJO",IF(DATEDIF(TODAY(),O69,"M")&gt;=12,"VERDE",IF(AND(DATEDIF(TODAY(),O69,"M")&gt;=6,DATEDIF(TODAY(),O69,"M")&lt;=11),"AMARILLO"))),Q69))</f>
        <v>VERDE</v>
      </c>
      <c r="Q69" s="262" t="str">
        <f ca="1">IF(O69=0," ",IF(O69&lt;=$L$6,"VENCIDO","NO VENCIDO"))</f>
        <v>NO VENCIDO</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3488</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FEBRERO!K73</f>
        <v>2845</v>
      </c>
      <c r="E73" s="601">
        <v>5000</v>
      </c>
      <c r="F73" s="601"/>
      <c r="G73" s="708">
        <f t="shared" ref="G73" si="9">E73+F73</f>
        <v>5000</v>
      </c>
      <c r="H73" s="601">
        <v>1400</v>
      </c>
      <c r="I73" s="601"/>
      <c r="J73" s="703">
        <f>AM73</f>
        <v>0</v>
      </c>
      <c r="K73" s="738">
        <f>+(D73+G73)-(H73+I73+J73)</f>
        <v>6445</v>
      </c>
      <c r="L73" s="253">
        <f>3835-990-1400</f>
        <v>1445</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5000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6445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FEBRERO!K79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FEBRERO!K85</f>
        <v>10823</v>
      </c>
      <c r="E85" s="601">
        <v>3000</v>
      </c>
      <c r="F85" s="601"/>
      <c r="G85" s="708">
        <f t="shared" ref="G85" si="11">E85+F85</f>
        <v>3000</v>
      </c>
      <c r="H85" s="601">
        <v>1080</v>
      </c>
      <c r="I85" s="601"/>
      <c r="J85" s="703">
        <f>AM85</f>
        <v>0</v>
      </c>
      <c r="K85" s="738">
        <f>+(D85+G85)-(H85+I85+J85)</f>
        <v>12743</v>
      </c>
      <c r="L85" s="253">
        <f>823-780</f>
        <v>43</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5000</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f>5000-300</f>
        <v>4700</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3000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12743</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FEBRERO!K91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FEBRERO!K97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FEBRERO!K103</f>
        <v>2477</v>
      </c>
      <c r="E103" s="601">
        <v>500</v>
      </c>
      <c r="F103" s="601"/>
      <c r="G103" s="708">
        <f t="shared" ref="G103" si="14">E103+F103</f>
        <v>500</v>
      </c>
      <c r="H103" s="601">
        <v>2622</v>
      </c>
      <c r="I103" s="601"/>
      <c r="J103" s="703">
        <f>AM103</f>
        <v>0</v>
      </c>
      <c r="K103" s="738">
        <f>+(D103+G103)-(H103+I103+J103)</f>
        <v>355</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f>1235-1180</f>
        <v>55</v>
      </c>
      <c r="M104" s="254" t="s">
        <v>1722</v>
      </c>
      <c r="N104" s="254" t="s">
        <v>1799</v>
      </c>
      <c r="O104" s="255" t="s">
        <v>1753</v>
      </c>
      <c r="P104" s="256" t="str">
        <f ca="1">IF(O104=0," ",IFERROR(IF(DATEDIF(TODAY(),O104,"M")&lt;=5,"ROJO",IF(DATEDIF(TODAY(),O104,"M")&gt;=12,"VERDE",IF(AND(DATEDIF(TODAY(),O104,"M")&gt;=6,DATEDIF(TODAY(),O104,"M")&lt;=11),"AMARILLO"))),Q104))</f>
        <v>ROJO</v>
      </c>
      <c r="Q104" s="262" t="str">
        <f ca="1">IF(O104=0," ",IF(O104&lt;=$L$6,"VENCIDO","NO VENCIDO"))</f>
        <v>NO VENCIDO</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f>500-200</f>
        <v>300</v>
      </c>
      <c r="M105" s="254" t="s">
        <v>1825</v>
      </c>
      <c r="N105" s="254" t="s">
        <v>1799</v>
      </c>
      <c r="O105" s="255" t="s">
        <v>1773</v>
      </c>
      <c r="P105" s="256" t="str">
        <f ca="1">IF(O105=0," ",IFERROR(IF(DATEDIF(TODAY(),O105,"M")&lt;=5,"ROJO",IF(DATEDIF(TODAY(),O105,"M")&gt;=12,"VERDE",IF(AND(DATEDIF(TODAY(),O105,"M")&gt;=6,DATEDIF(TODAY(),O105,"M")&lt;=11),"AMARILLO"))),Q105))</f>
        <v>VERDE</v>
      </c>
      <c r="Q105" s="262" t="str">
        <f ca="1">IF(O105=0," ",IF(O105&lt;=$L$6,"VENCIDO","NO VENCIDO"))</f>
        <v>NO VENCIDO</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355</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FEBRERO!K109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FEBRERO!K115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FEBRERO!K121</f>
        <v>38600</v>
      </c>
      <c r="E121" s="601"/>
      <c r="F121" s="601"/>
      <c r="G121" s="708">
        <f t="shared" ref="G121" si="17">E121+F121</f>
        <v>0</v>
      </c>
      <c r="H121" s="601">
        <v>1200</v>
      </c>
      <c r="I121" s="601"/>
      <c r="J121" s="703">
        <f>AM121</f>
        <v>0</v>
      </c>
      <c r="K121" s="738">
        <f>+(D121+G121)-(H121+I121+J121)</f>
        <v>37400</v>
      </c>
      <c r="L121" s="253">
        <f>11400-2800-1200</f>
        <v>7400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t="s">
        <v>1807</v>
      </c>
      <c r="O122" s="255" t="s">
        <v>1754</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37400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FEBRERO!K127</f>
        <v>1815</v>
      </c>
      <c r="E127" s="601">
        <v>1500</v>
      </c>
      <c r="F127" s="601"/>
      <c r="G127" s="708">
        <f t="shared" ref="G127" si="18">E127+F127</f>
        <v>1500</v>
      </c>
      <c r="H127" s="601">
        <v>320</v>
      </c>
      <c r="I127" s="601"/>
      <c r="J127" s="703">
        <f>AM127</f>
        <v>0</v>
      </c>
      <c r="K127" s="738">
        <f>+(D127+G127)-(H127+I127+J127)</f>
        <v>2995</v>
      </c>
      <c r="L127" s="253">
        <f>950-500</f>
        <v>450</v>
      </c>
      <c r="M127" s="254" t="s">
        <v>1737</v>
      </c>
      <c r="N127" s="254" t="s">
        <v>1812</v>
      </c>
      <c r="O127" s="255" t="s">
        <v>1741</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f>1715-350-320</f>
        <v>1045</v>
      </c>
      <c r="M128" s="254" t="s">
        <v>1670</v>
      </c>
      <c r="N128" s="254" t="s">
        <v>1812</v>
      </c>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1500</v>
      </c>
      <c r="M129" s="254" t="s">
        <v>1852</v>
      </c>
      <c r="N129" s="254" t="s">
        <v>1812</v>
      </c>
      <c r="O129" s="255" t="s">
        <v>1867</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2995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FEBRERO!K133</f>
        <v>3195</v>
      </c>
      <c r="E133" s="601">
        <v>2400</v>
      </c>
      <c r="F133" s="601"/>
      <c r="G133" s="708">
        <f t="shared" ref="G133" si="19">E133+F133</f>
        <v>2400</v>
      </c>
      <c r="H133" s="601">
        <v>870</v>
      </c>
      <c r="I133" s="601"/>
      <c r="J133" s="703">
        <f>AM133</f>
        <v>0</v>
      </c>
      <c r="K133" s="738">
        <f>+(D133+G133)-(H133+I133+J133)</f>
        <v>4725</v>
      </c>
      <c r="L133" s="253">
        <f>3705-510-870</f>
        <v>2325</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2400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4725</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FEBRERO!K139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FEBRERO!K145</f>
        <v>3710</v>
      </c>
      <c r="E145" s="601">
        <v>3000</v>
      </c>
      <c r="F145" s="601"/>
      <c r="G145" s="708">
        <f t="shared" ref="G145" si="21">E145+F145</f>
        <v>3000</v>
      </c>
      <c r="H145" s="601">
        <v>900</v>
      </c>
      <c r="I145" s="601"/>
      <c r="J145" s="703">
        <f>AM145</f>
        <v>0</v>
      </c>
      <c r="K145" s="738">
        <f>+(D145+G145)-(H145+I145+J145)</f>
        <v>5810</v>
      </c>
      <c r="L145" s="253">
        <f>4330-620-900</f>
        <v>2810</v>
      </c>
      <c r="M145" s="254" t="s">
        <v>1679</v>
      </c>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3000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5810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FEBRERO!K151</f>
        <v>0</v>
      </c>
      <c r="E151" s="601">
        <v>2880</v>
      </c>
      <c r="F151" s="601"/>
      <c r="G151" s="708">
        <f t="shared" ref="G151" si="22">E151+F151</f>
        <v>2880</v>
      </c>
      <c r="H151" s="601">
        <v>470</v>
      </c>
      <c r="I151" s="601"/>
      <c r="J151" s="703">
        <f>AM151</f>
        <v>0</v>
      </c>
      <c r="K151" s="738">
        <f>+(D151+G151)-(H151+I151+J151)</f>
        <v>2410</v>
      </c>
      <c r="L151" s="253">
        <f>2880-470</f>
        <v>2410</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2410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FEBRERO!K157</f>
        <v>0</v>
      </c>
      <c r="E157" s="601"/>
      <c r="F157" s="601"/>
      <c r="G157" s="708">
        <f t="shared" ref="G157" si="23">E157+F157</f>
        <v>0</v>
      </c>
      <c r="H157" s="601"/>
      <c r="I157" s="601"/>
      <c r="J157" s="703">
        <f>AM157</f>
        <v>0</v>
      </c>
      <c r="K157" s="738">
        <f>+(D157+G157)-(H157+I157+J157)</f>
        <v>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FEBRERO!K163</f>
        <v>0</v>
      </c>
      <c r="E163" s="601"/>
      <c r="F163" s="601"/>
      <c r="G163" s="708">
        <f t="shared" ref="G163" si="24">E163+F163</f>
        <v>0</v>
      </c>
      <c r="H163" s="601"/>
      <c r="I163" s="601"/>
      <c r="J163" s="703">
        <f>AM163</f>
        <v>0</v>
      </c>
      <c r="K163" s="738">
        <f>+(D163+G163)-(H163+I163+J163)</f>
        <v>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FEBRERO!K169</f>
        <v>0</v>
      </c>
      <c r="E169" s="601">
        <v>1200</v>
      </c>
      <c r="F169" s="601"/>
      <c r="G169" s="708">
        <f t="shared" ref="G169" si="25">E169+F169</f>
        <v>1200</v>
      </c>
      <c r="H169" s="601">
        <v>734</v>
      </c>
      <c r="I169" s="601"/>
      <c r="J169" s="703">
        <f>AM169</f>
        <v>0</v>
      </c>
      <c r="K169" s="738">
        <f>+(D169+G169)-(H169+I169+J169)</f>
        <v>466</v>
      </c>
      <c r="L169" s="253">
        <v>466</v>
      </c>
      <c r="M169" s="254" t="s">
        <v>1830</v>
      </c>
      <c r="N169" s="254" t="s">
        <v>1810</v>
      </c>
      <c r="O169" s="255" t="s">
        <v>1757</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466</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FEBRERO!K175</f>
        <v>1493</v>
      </c>
      <c r="E175" s="601">
        <v>2880</v>
      </c>
      <c r="F175" s="601"/>
      <c r="G175" s="708">
        <f t="shared" ref="G175" si="26">E175+F175</f>
        <v>2880</v>
      </c>
      <c r="H175" s="601">
        <v>900</v>
      </c>
      <c r="I175" s="601"/>
      <c r="J175" s="703">
        <f>AM175</f>
        <v>0</v>
      </c>
      <c r="K175" s="738">
        <f>+(D175+G175)-(H175+I175+J175)</f>
        <v>3473</v>
      </c>
      <c r="L175" s="253">
        <f>2048-555-900</f>
        <v>593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2880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3473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FEBRERO!K181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FEBRERO!K187</f>
        <v>30</v>
      </c>
      <c r="E187" s="601">
        <v>1530</v>
      </c>
      <c r="F187" s="601"/>
      <c r="G187" s="708">
        <f t="shared" ref="G187" si="28">E187+F187</f>
        <v>1530</v>
      </c>
      <c r="H187" s="601">
        <v>595</v>
      </c>
      <c r="I187" s="601"/>
      <c r="J187" s="703">
        <f>AM187</f>
        <v>0</v>
      </c>
      <c r="K187" s="738">
        <f>+(D187+G187)-(H187+I187+J187)</f>
        <v>965</v>
      </c>
      <c r="L187" s="253">
        <f>90-60-5+30</f>
        <v>55</v>
      </c>
      <c r="M187" s="254" t="s">
        <v>1691</v>
      </c>
      <c r="N187" s="254" t="s">
        <v>1799</v>
      </c>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f>1500-590</f>
        <v>910</v>
      </c>
      <c r="M188" s="254" t="s">
        <v>1832</v>
      </c>
      <c r="N188" s="254" t="s">
        <v>1799</v>
      </c>
      <c r="O188" s="255" t="s">
        <v>1833</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965</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FEBRERO!K193</f>
        <v>78</v>
      </c>
      <c r="E193" s="601"/>
      <c r="F193" s="601"/>
      <c r="G193" s="708">
        <f t="shared" ref="G193" si="29">E193+F193</f>
        <v>0</v>
      </c>
      <c r="H193" s="601"/>
      <c r="I193" s="601"/>
      <c r="J193" s="703">
        <f>AM193</f>
        <v>0</v>
      </c>
      <c r="K193" s="738">
        <f>+(D193+G193)-(H193+I193+J193)</f>
        <v>78</v>
      </c>
      <c r="L193" s="253">
        <v>78</v>
      </c>
      <c r="M193" s="254" t="s">
        <v>1694</v>
      </c>
      <c r="N193" s="254" t="s">
        <v>1819</v>
      </c>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FEBRERO!K199</f>
        <v>284</v>
      </c>
      <c r="E199" s="601">
        <v>300</v>
      </c>
      <c r="F199" s="601"/>
      <c r="G199" s="708">
        <f t="shared" ref="G199" si="30">E199+F199</f>
        <v>300</v>
      </c>
      <c r="H199" s="601">
        <v>68</v>
      </c>
      <c r="I199" s="601"/>
      <c r="J199" s="703">
        <f>AM199</f>
        <v>0</v>
      </c>
      <c r="K199" s="738">
        <f>+(D199+G199)-(H199+I199+J199)</f>
        <v>516</v>
      </c>
      <c r="L199" s="253">
        <f>344-60-68</f>
        <v>216</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300</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516</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FEBRERO!K205</f>
        <v>32</v>
      </c>
      <c r="E205" s="601"/>
      <c r="F205" s="601"/>
      <c r="G205" s="708">
        <f t="shared" ref="G205" si="31">E205+F205</f>
        <v>0</v>
      </c>
      <c r="H205" s="601">
        <v>14</v>
      </c>
      <c r="I205" s="601"/>
      <c r="J205" s="703">
        <f>AM205</f>
        <v>0</v>
      </c>
      <c r="K205" s="738">
        <f>+(D205+G205)-(H205+I205+J205)</f>
        <v>18</v>
      </c>
      <c r="L205" s="253">
        <f>43-11-14</f>
        <v>18</v>
      </c>
      <c r="M205" s="254" t="s">
        <v>1699</v>
      </c>
      <c r="N205" s="254" t="s">
        <v>1819</v>
      </c>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18</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FEBRERO!K211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FEBRERO!K217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FEBRERO!K223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FEBRERO!K230</f>
        <v>6290</v>
      </c>
      <c r="E230" s="601">
        <v>5000</v>
      </c>
      <c r="F230" s="601"/>
      <c r="G230" s="708">
        <f t="shared" ref="G230" si="35">E230+F230</f>
        <v>5000</v>
      </c>
      <c r="H230" s="601">
        <v>2110</v>
      </c>
      <c r="I230" s="601"/>
      <c r="J230" s="703">
        <f>AM230</f>
        <v>0</v>
      </c>
      <c r="K230" s="738">
        <f>+(D230+G230)-(H230+I230+J230)</f>
        <v>9180</v>
      </c>
      <c r="L230" s="253">
        <f>8230-1940-2110</f>
        <v>4180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5000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9180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FEBRERO!K236</f>
        <v>13938</v>
      </c>
      <c r="E236" s="601">
        <v>3000</v>
      </c>
      <c r="F236" s="601"/>
      <c r="G236" s="708">
        <f t="shared" ref="G236" si="36">E236+F236</f>
        <v>3000</v>
      </c>
      <c r="H236" s="601">
        <v>1089</v>
      </c>
      <c r="I236" s="601"/>
      <c r="J236" s="703">
        <f>AM236</f>
        <v>0</v>
      </c>
      <c r="K236" s="738">
        <f>+(D236+G236)-(H236+I236+J236)</f>
        <v>15849</v>
      </c>
      <c r="L236" s="253">
        <f>4793-855-1089</f>
        <v>2849</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10000</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3000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15849</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FEBRERO!K242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FEBRERO!K248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FEBRERO!K254</f>
        <v>2814</v>
      </c>
      <c r="E254" s="601">
        <v>500</v>
      </c>
      <c r="F254" s="601"/>
      <c r="G254" s="708">
        <f t="shared" ref="G254" si="39">E254+F254</f>
        <v>500</v>
      </c>
      <c r="H254" s="601">
        <v>2022</v>
      </c>
      <c r="I254" s="601"/>
      <c r="J254" s="703">
        <f>AM254</f>
        <v>0</v>
      </c>
      <c r="K254" s="738">
        <f>+(D254+G254)-(H254+I254+J254)</f>
        <v>1292</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f>5900-3090-2022</f>
        <v>788</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500</v>
      </c>
      <c r="M256" s="254" t="s">
        <v>1865</v>
      </c>
      <c r="N256" s="254" t="s">
        <v>1799</v>
      </c>
      <c r="O256" s="255" t="s">
        <v>1873</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1292</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FEBRERO!K260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FEBRERO!K266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FEBRERO!K272</f>
        <v>39200</v>
      </c>
      <c r="E272" s="601"/>
      <c r="F272" s="601"/>
      <c r="G272" s="708">
        <f t="shared" ref="G272" si="42">E272+F272</f>
        <v>0</v>
      </c>
      <c r="H272" s="601">
        <v>1200</v>
      </c>
      <c r="I272" s="601"/>
      <c r="J272" s="703">
        <f>AM272</f>
        <v>0</v>
      </c>
      <c r="K272" s="738">
        <f>+(D272+G272)-(H272+I272+J272)</f>
        <v>38000</v>
      </c>
      <c r="L272" s="253">
        <v>8000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t="s">
        <v>1807</v>
      </c>
      <c r="O273" s="255" t="s">
        <v>1754</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38000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FEBRERO!K278</f>
        <v>3185</v>
      </c>
      <c r="E278" s="601">
        <v>2400</v>
      </c>
      <c r="F278" s="601"/>
      <c r="G278" s="708">
        <f t="shared" ref="G278" si="43">E278+F278</f>
        <v>2400</v>
      </c>
      <c r="H278" s="601">
        <v>880</v>
      </c>
      <c r="I278" s="601"/>
      <c r="J278" s="703">
        <f>AM278</f>
        <v>0</v>
      </c>
      <c r="K278" s="738">
        <f>+(D278+G278)-(H278+I278+J278)</f>
        <v>4705</v>
      </c>
      <c r="L278" s="253">
        <f>3695-510-880</f>
        <v>2305</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v>2400</v>
      </c>
      <c r="M279" s="254" t="s">
        <v>1704</v>
      </c>
      <c r="N279" s="254" t="s">
        <v>1812</v>
      </c>
      <c r="O279" s="255" t="s">
        <v>1763</v>
      </c>
      <c r="P279" s="256" t="str">
        <f ca="1">IF(O279=0," ",IFERROR(IF(DATEDIF(TODAY(),O279,"M")&lt;=5,"ROJO",IF(DATEDIF(TODAY(),O279,"M")&gt;=12,"VERDE",IF(AND(DATEDIF(TODAY(),O279,"M")&gt;=6,DATEDIF(TODAY(),O279,"M")&lt;=11),"AMARILLO"))),Q279))</f>
        <v>VERDE</v>
      </c>
      <c r="Q279" s="262" t="str">
        <f ca="1">IF(O279=0," ",IF(O279&lt;=$L$6,"VENCIDO","NO VENCIDO"))</f>
        <v>NO VENCIDO</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4705</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FEBRERO!K284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FEBRERO!K290</f>
        <v>10</v>
      </c>
      <c r="E290" s="601">
        <v>1530</v>
      </c>
      <c r="F290" s="601"/>
      <c r="G290" s="708">
        <f t="shared" ref="G290" si="45">E290+F290</f>
        <v>1530</v>
      </c>
      <c r="H290" s="601">
        <v>595</v>
      </c>
      <c r="I290" s="601"/>
      <c r="J290" s="703">
        <f>AM290</f>
        <v>0</v>
      </c>
      <c r="K290" s="738">
        <f>+(D290+G290)-(H290+I290+J290)</f>
        <v>945</v>
      </c>
      <c r="L290" s="253">
        <f>10+30-5</f>
        <v>35</v>
      </c>
      <c r="M290" s="254" t="s">
        <v>1708</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f>1500-590</f>
        <v>910</v>
      </c>
      <c r="M291" s="254" t="s">
        <v>1839</v>
      </c>
      <c r="N291" s="254" t="s">
        <v>1799</v>
      </c>
      <c r="O291" s="255" t="s">
        <v>1764</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945</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FEBRERO!K296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FEBRERO!K303</f>
        <v>14400</v>
      </c>
      <c r="E303" s="601"/>
      <c r="F303" s="731"/>
      <c r="G303" s="730">
        <f>E303+F303</f>
        <v>0</v>
      </c>
      <c r="H303" s="731">
        <v>1700</v>
      </c>
      <c r="I303" s="731"/>
      <c r="J303" s="732">
        <f>+AM303</f>
        <v>0</v>
      </c>
      <c r="K303" s="706">
        <f>+(D303+G303)-(H303+I303+J303)</f>
        <v>12700</v>
      </c>
      <c r="L303" s="253">
        <f>14900-500-1700</f>
        <v>12700</v>
      </c>
      <c r="M303" s="254" t="s">
        <v>1729</v>
      </c>
      <c r="N303" s="254" t="s">
        <v>1840</v>
      </c>
      <c r="O303" s="255" t="s">
        <v>1766</v>
      </c>
      <c r="P303" s="256" t="str">
        <f t="shared" ref="P303:P308" ca="1" si="47">IF(O303=0," ",IFERROR(IF(DATEDIF(TODAY(),O303,"M")&lt;=5,"ROJO",IF(DATEDIF(TODAY(),O303,"M")&gt;=12,"VERDE",IF(AND(DATEDIF(TODAY(),O303,"M")&gt;=6,DATEDIF(TODAY(),O303,"M")&lt;=11),"AMARILLO"))),Q303))</f>
        <v>VERDE</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12700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FEBRERO!K310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FEBRERO!K317</f>
        <v>6520</v>
      </c>
      <c r="E317" s="601">
        <v>6000</v>
      </c>
      <c r="F317" s="731"/>
      <c r="G317" s="730">
        <f t="shared" ref="G317" si="52">E317+F317</f>
        <v>6000</v>
      </c>
      <c r="H317" s="731">
        <v>3000</v>
      </c>
      <c r="I317" s="731"/>
      <c r="J317" s="732">
        <f>+AM317</f>
        <v>0</v>
      </c>
      <c r="K317" s="706">
        <f>+(D317+G317)-(H317+I317+J317)</f>
        <v>9520</v>
      </c>
      <c r="L317" s="253">
        <f>9000-2500-3000</f>
        <v>3500</v>
      </c>
      <c r="M317" s="254" t="s">
        <v>1711</v>
      </c>
      <c r="N317" s="254" t="s">
        <v>1841</v>
      </c>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1710</v>
      </c>
      <c r="N318" s="254" t="s">
        <v>1841</v>
      </c>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v>6000</v>
      </c>
      <c r="M319" s="254" t="s">
        <v>1866</v>
      </c>
      <c r="N319" s="254" t="s">
        <v>1874</v>
      </c>
      <c r="O319" s="255" t="s">
        <v>1761</v>
      </c>
      <c r="P319" s="256" t="str">
        <f t="shared" ca="1" si="53"/>
        <v>VERDE</v>
      </c>
      <c r="Q319" s="262" t="str">
        <f t="shared" ca="1" si="54"/>
        <v>NO VENCIDO</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9520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FEBRERO!K324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FEBRERO!K331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FEBRERO!K338</f>
        <v>4020</v>
      </c>
      <c r="E338" s="601">
        <v>30000</v>
      </c>
      <c r="F338" s="731"/>
      <c r="G338" s="730">
        <f t="shared" ref="G338" si="61">E338+F338</f>
        <v>30000</v>
      </c>
      <c r="H338" s="731">
        <v>3320</v>
      </c>
      <c r="I338" s="731"/>
      <c r="J338" s="732">
        <f>+AM338</f>
        <v>0</v>
      </c>
      <c r="K338" s="706">
        <f>+(D338+G338)-(H338+I338+J338)</f>
        <v>30700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f>3000-2300</f>
        <v>700</v>
      </c>
      <c r="M339" s="254" t="s">
        <v>1797</v>
      </c>
      <c r="N339" s="254" t="s">
        <v>1840</v>
      </c>
      <c r="O339" s="255" t="s">
        <v>1749</v>
      </c>
      <c r="P339" s="256" t="str">
        <f t="shared" ca="1" si="62"/>
        <v>AMARILLO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v>30000</v>
      </c>
      <c r="M340" s="254" t="s">
        <v>1713</v>
      </c>
      <c r="N340" s="254" t="s">
        <v>1842</v>
      </c>
      <c r="O340" s="255" t="s">
        <v>1750</v>
      </c>
      <c r="P340" s="256" t="str">
        <f t="shared" ca="1" si="62"/>
        <v>AMARILLO</v>
      </c>
      <c r="Q340" s="262" t="str">
        <f t="shared" ca="1" si="63"/>
        <v>NO VENCIDO</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30700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FEBRERO!K345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FEBRERO!K352</f>
        <v>25448</v>
      </c>
      <c r="E352" s="601"/>
      <c r="F352" s="731"/>
      <c r="G352" s="730">
        <f t="shared" ref="G352" si="65">E352+F352</f>
        <v>0</v>
      </c>
      <c r="H352" s="731">
        <v>5400</v>
      </c>
      <c r="I352" s="731"/>
      <c r="J352" s="732">
        <f>AM352</f>
        <v>0</v>
      </c>
      <c r="K352" s="706">
        <f>+(D352+G352)-(H352+I352+J352)</f>
        <v>20048</v>
      </c>
      <c r="L352" s="253">
        <f>32800-7400-5400</f>
        <v>20000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1840</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20048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FEBRERO!K359</f>
        <v>15990</v>
      </c>
      <c r="E359" s="601"/>
      <c r="F359" s="731"/>
      <c r="G359" s="730">
        <f t="shared" ref="G359" si="66">E359+F359</f>
        <v>0</v>
      </c>
      <c r="H359" s="731">
        <v>720</v>
      </c>
      <c r="I359" s="731"/>
      <c r="J359" s="732">
        <f>AM359</f>
        <v>0</v>
      </c>
      <c r="K359" s="706">
        <f>+(D359+G359)-(H359+I359+J359)</f>
        <v>15270</v>
      </c>
      <c r="L359" s="253">
        <f>5100-610</f>
        <v>4490</v>
      </c>
      <c r="M359" s="254" t="s">
        <v>1731</v>
      </c>
      <c r="N359" s="254" t="s">
        <v>1840</v>
      </c>
      <c r="O359" s="255" t="s">
        <v>1749</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5500</v>
      </c>
      <c r="M360" s="254" t="s">
        <v>1732</v>
      </c>
      <c r="N360" s="254" t="s">
        <v>1840</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f>3000-720</f>
        <v>2280</v>
      </c>
      <c r="M361" s="254" t="s">
        <v>1733</v>
      </c>
      <c r="N361" s="254" t="s">
        <v>1840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1840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15270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FEBRERO!K366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FEBRERO!K373</f>
        <v>12100</v>
      </c>
      <c r="E373" s="495"/>
      <c r="F373" s="495"/>
      <c r="G373" s="294">
        <f>E373+F373</f>
        <v>0</v>
      </c>
      <c r="H373" s="495">
        <v>1000</v>
      </c>
      <c r="I373" s="495"/>
      <c r="J373" s="461">
        <f t="shared" ref="J373:J378" si="68">AM373</f>
        <v>0</v>
      </c>
      <c r="K373" s="476">
        <f>+(D373+G373)-(H373+I373+J373)</f>
        <v>11100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FEBRERO!K374</f>
        <v>17300</v>
      </c>
      <c r="E374" s="495"/>
      <c r="F374" s="495"/>
      <c r="G374" s="294">
        <f t="shared" ref="G374:G379" si="73">E374+F374</f>
        <v>0</v>
      </c>
      <c r="H374" s="495">
        <v>1650</v>
      </c>
      <c r="I374" s="495"/>
      <c r="J374" s="461">
        <f t="shared" si="68"/>
        <v>0</v>
      </c>
      <c r="K374" s="476">
        <f t="shared" ref="K374:K379" si="74">+(D374+G374)-(H374+I374+J374)</f>
        <v>15650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FEBRERO!K375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FEBRERO!K376</f>
        <v>5950</v>
      </c>
      <c r="E376" s="495"/>
      <c r="F376" s="495"/>
      <c r="G376" s="294">
        <f t="shared" si="73"/>
        <v>0</v>
      </c>
      <c r="H376" s="495">
        <v>630</v>
      </c>
      <c r="I376" s="495"/>
      <c r="J376" s="461">
        <f t="shared" si="68"/>
        <v>0</v>
      </c>
      <c r="K376" s="476">
        <f t="shared" si="74"/>
        <v>5320</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FEBRERO!K377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FEBRERO!K378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FEBRERO!K379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FEBRERO!K385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FEBRERO!K390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FEBRERO!K395</f>
        <v>0</v>
      </c>
      <c r="E395" s="601"/>
      <c r="F395" s="601"/>
      <c r="G395" s="708">
        <f t="shared" ref="G395" si="77">E395+F395</f>
        <v>0</v>
      </c>
      <c r="H395" s="601">
        <v>0</v>
      </c>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FEBRERO!K400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FEBRERO!K405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FEBRERO!K417</f>
        <v>2545</v>
      </c>
      <c r="E417" s="595">
        <f>H13</f>
        <v>2110</v>
      </c>
      <c r="F417" s="644">
        <v>687</v>
      </c>
      <c r="G417" s="644">
        <v>28</v>
      </c>
      <c r="H417" s="574">
        <f>+F417+G417</f>
        <v>715</v>
      </c>
      <c r="I417" s="577">
        <f>+AM417</f>
        <v>1375</v>
      </c>
      <c r="J417" s="580">
        <f>+H417+I417</f>
        <v>2090</v>
      </c>
      <c r="K417" s="583">
        <f>+(D417+E417)-(J417)</f>
        <v>2565</v>
      </c>
      <c r="L417" s="253">
        <v>1615</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2.9230769230769234</v>
      </c>
      <c r="X417" s="425"/>
      <c r="Y417" s="232"/>
      <c r="Z417" s="648">
        <v>971</v>
      </c>
      <c r="AA417" s="648">
        <v>404</v>
      </c>
      <c r="AB417" s="649">
        <f>+Z417+AA417</f>
        <v>1375</v>
      </c>
      <c r="AC417" s="648">
        <v>0</v>
      </c>
      <c r="AD417" s="648">
        <v>0</v>
      </c>
      <c r="AE417" s="648">
        <v>0</v>
      </c>
      <c r="AF417" s="648">
        <v>0</v>
      </c>
      <c r="AG417" s="648">
        <v>0</v>
      </c>
      <c r="AH417" s="648">
        <v>0</v>
      </c>
      <c r="AI417" s="648">
        <v>0</v>
      </c>
      <c r="AJ417" s="648">
        <v>0</v>
      </c>
      <c r="AK417" s="648">
        <v>0</v>
      </c>
      <c r="AL417" s="648">
        <v>0</v>
      </c>
      <c r="AM417" s="630">
        <f>SUM(AB417:AL421)</f>
        <v>1375</v>
      </c>
      <c r="AN417" s="460"/>
      <c r="AQ417" s="604">
        <f>IFERROR(I417/J417*100,"0")</f>
        <v>65.789473684210535</v>
      </c>
      <c r="AR417" s="650">
        <f>IFERROR(1/(1-(AQ417/100)),"0")</f>
        <v>2.9230769230769234</v>
      </c>
      <c r="AS417" s="653">
        <v>75</v>
      </c>
      <c r="AT417" s="607">
        <v>20</v>
      </c>
      <c r="AU417" s="334"/>
      <c r="AV417" s="656"/>
      <c r="AW417" s="659">
        <f>+H417-AV417</f>
        <v>715</v>
      </c>
    </row>
    <row r="418" spans="1:49" ht="17.25" customHeight="1">
      <c r="A418" s="666"/>
      <c r="B418" s="670"/>
      <c r="C418" s="671"/>
      <c r="D418" s="642"/>
      <c r="E418" s="596"/>
      <c r="F418" s="645"/>
      <c r="G418" s="645"/>
      <c r="H418" s="575"/>
      <c r="I418" s="578"/>
      <c r="J418" s="581"/>
      <c r="K418" s="584"/>
      <c r="L418" s="253">
        <v>860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90</v>
      </c>
      <c r="M419" s="254" t="s">
        <v>1798</v>
      </c>
      <c r="N419" s="254" t="s">
        <v>1799</v>
      </c>
      <c r="O419" s="255" t="s">
        <v>1778</v>
      </c>
      <c r="P419" s="256" t="str">
        <f ca="1">IF(O419=0," ",IFERROR(IF(DATEDIF(TODAY(),O419,"M")&lt;=5,"ROJO",IF(DATEDIF(TODAY(),O419,"M")&gt;=12,"VERDE",IF(AND(DATEDIF(TODAY(),O419,"M")&gt;=6,DATEDIF(TODAY(),O419,"M")&lt;=11),"AMARILLO"))),Q419))</f>
        <v>NO VENCIDO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2565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FEBRERO!K423</f>
        <v>1004</v>
      </c>
      <c r="E423" s="595">
        <f>H19</f>
        <v>480</v>
      </c>
      <c r="F423" s="644">
        <v>677</v>
      </c>
      <c r="G423" s="644">
        <v>30</v>
      </c>
      <c r="H423" s="574">
        <f>+F423+G423</f>
        <v>707</v>
      </c>
      <c r="I423" s="577">
        <f>+AM423</f>
        <v>0</v>
      </c>
      <c r="J423" s="580">
        <f>+H423+I423</f>
        <v>707</v>
      </c>
      <c r="K423" s="583">
        <f>+(D423+E423)-(J423)</f>
        <v>777</v>
      </c>
      <c r="L423" s="253">
        <v>390</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707</v>
      </c>
    </row>
    <row r="424" spans="1:49" ht="17.25" customHeight="1">
      <c r="A424" s="666"/>
      <c r="B424" s="670"/>
      <c r="C424" s="671"/>
      <c r="D424" s="642"/>
      <c r="E424" s="596"/>
      <c r="F424" s="645"/>
      <c r="G424" s="645"/>
      <c r="H424" s="575"/>
      <c r="I424" s="578"/>
      <c r="J424" s="581"/>
      <c r="K424" s="584"/>
      <c r="L424" s="253">
        <v>139</v>
      </c>
      <c r="M424" s="254" t="s">
        <v>1635</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128</v>
      </c>
      <c r="M425" s="254" t="s">
        <v>1820</v>
      </c>
      <c r="N425" s="254" t="s">
        <v>1799</v>
      </c>
      <c r="O425" s="255" t="s">
        <v>1772</v>
      </c>
      <c r="P425" s="256" t="str">
        <f ca="1">IF(O425=0," ",IFERROR(IF(DATEDIF(TODAY(),O425,"M")&lt;=5,"ROJO",IF(DATEDIF(TODAY(),O425,"M")&gt;=12,"VERDE",IF(AND(DATEDIF(TODAY(),O425,"M")&gt;=6,DATEDIF(TODAY(),O425,"M")&lt;=11),"AMARILLO"))),Q425))</f>
        <v>NO VENCIDO</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99</v>
      </c>
      <c r="M426" s="254" t="s">
        <v>1634</v>
      </c>
      <c r="N426" s="254" t="s">
        <v>1799</v>
      </c>
      <c r="O426" s="255" t="s">
        <v>1765</v>
      </c>
      <c r="P426" s="256" t="str">
        <f ca="1">IF(O426=0," ",IFERROR(IF(DATEDIF(TODAY(),O426,"M")&lt;=5,"ROJO",IF(DATEDIF(TODAY(),O426,"M")&gt;=12,"VERDE",IF(AND(DATEDIF(TODAY(),O426,"M")&gt;=6,DATEDIF(TODAY(),O426,"M")&lt;=11),"AMARILLO"))),Q426))</f>
        <v>NO VENCIDO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v>21</v>
      </c>
      <c r="M427" s="254" t="s">
        <v>1637</v>
      </c>
      <c r="N427" s="254" t="s">
        <v>1799</v>
      </c>
      <c r="O427" s="255" t="s">
        <v>1751</v>
      </c>
      <c r="P427" s="256" t="str">
        <f ca="1">IF(O427=0," ",IFERROR(IF(DATEDIF(TODAY(),O427,"M")&lt;=5,"ROJO",IF(DATEDIF(TODAY(),O427,"M")&gt;=12,"VERDE",IF(AND(DATEDIF(TODAY(),O427,"M")&gt;=6,DATEDIF(TODAY(),O427,"M")&lt;=11),"AMARILLO"))),Q427))</f>
        <v>AMARILLO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777</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FEBRERO!K429</f>
        <v>330</v>
      </c>
      <c r="E429" s="595">
        <f>H25</f>
        <v>10</v>
      </c>
      <c r="F429" s="644">
        <v>96</v>
      </c>
      <c r="G429" s="644">
        <v>0</v>
      </c>
      <c r="H429" s="574">
        <f>+F429+G429</f>
        <v>96</v>
      </c>
      <c r="I429" s="577">
        <f>+AM429</f>
        <v>0</v>
      </c>
      <c r="J429" s="580">
        <f>+H429+I429</f>
        <v>96</v>
      </c>
      <c r="K429" s="583">
        <f>+(D429+E429)-(J429)</f>
        <v>244</v>
      </c>
      <c r="L429" s="253">
        <v>128</v>
      </c>
      <c r="M429" s="254" t="s">
        <v>1634</v>
      </c>
      <c r="N429" s="254" t="s">
        <v>1799</v>
      </c>
      <c r="O429" s="255" t="s">
        <v>1765</v>
      </c>
      <c r="P429" s="256" t="str">
        <f ca="1">IF(O429=0," ",IFERROR(IF(DATEDIF(TODAY(),O429,"M")&lt;=5,"ROJO",IF(DATEDIF(TODAY(),O429,"M")&gt;=12,"VERDE",IF(AND(DATEDIF(TODAY(),O429,"M")&gt;=6,DATEDIF(TODAY(),O429,"M")&lt;=11),"AMARILLO"))),Q429))</f>
        <v>NO VENCIDO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96</v>
      </c>
    </row>
    <row r="430" spans="1:49" ht="17.25" customHeight="1">
      <c r="A430" s="666"/>
      <c r="B430" s="670"/>
      <c r="C430" s="671"/>
      <c r="D430" s="642"/>
      <c r="E430" s="596"/>
      <c r="F430" s="645"/>
      <c r="G430" s="645"/>
      <c r="H430" s="575"/>
      <c r="I430" s="578"/>
      <c r="J430" s="581"/>
      <c r="K430" s="584"/>
      <c r="L430" s="253">
        <v>89</v>
      </c>
      <c r="M430" s="254" t="s">
        <v>1639</v>
      </c>
      <c r="N430" s="254" t="s">
        <v>1799</v>
      </c>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v>20</v>
      </c>
      <c r="M431" s="254" t="s">
        <v>1640</v>
      </c>
      <c r="N431" s="254" t="s">
        <v>1799</v>
      </c>
      <c r="O431" s="255" t="s">
        <v>1746</v>
      </c>
      <c r="P431" s="256" t="str">
        <f ca="1">IF(O431=0," ",IFERROR(IF(DATEDIF(TODAY(),O431,"M")&lt;=5,"ROJO",IF(DATEDIF(TODAY(),O431,"M")&gt;=12,"VERDE",IF(AND(DATEDIF(TODAY(),O431,"M")&gt;=6,DATEDIF(TODAY(),O431,"M")&lt;=11),"AMARILLO"))),Q431))</f>
        <v>AMARILLO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v>7</v>
      </c>
      <c r="M432" s="254" t="s">
        <v>1638</v>
      </c>
      <c r="N432" s="254" t="s">
        <v>1799</v>
      </c>
      <c r="O432" s="255" t="s">
        <v>1772</v>
      </c>
      <c r="P432" s="256" t="str">
        <f ca="1">IF(O432=0," ",IFERROR(IF(DATEDIF(TODAY(),O432,"M")&lt;=5,"ROJO",IF(DATEDIF(TODAY(),O432,"M")&gt;=12,"VERDE",IF(AND(DATEDIF(TODAY(),O432,"M")&gt;=6,DATEDIF(TODAY(),O432,"M")&lt;=11),"AMARILLO"))),Q432))</f>
        <v>NO VENCIDO</v>
      </c>
      <c r="Q432" s="262" t="str">
        <f ca="1">IF(O432=0," ",IF(O432&lt;=$L$6,"VENCIDO","NO VENCIDO"))</f>
        <v>NO VENCIDO</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244</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FEBRERO!K435</f>
        <v>2567</v>
      </c>
      <c r="E435" s="595">
        <f>H31</f>
        <v>2285</v>
      </c>
      <c r="F435" s="644">
        <v>3042</v>
      </c>
      <c r="G435" s="644">
        <v>37</v>
      </c>
      <c r="H435" s="574">
        <f>+F435+G435</f>
        <v>3079</v>
      </c>
      <c r="I435" s="577">
        <f>+AM435</f>
        <v>29</v>
      </c>
      <c r="J435" s="580">
        <f>+H435+I435</f>
        <v>3108</v>
      </c>
      <c r="K435" s="583">
        <f>+(D435+E435)-(J435)</f>
        <v>1744</v>
      </c>
      <c r="L435" s="253">
        <v>715</v>
      </c>
      <c r="M435" s="254" t="s">
        <v>1643</v>
      </c>
      <c r="N435" s="254" t="s">
        <v>1802</v>
      </c>
      <c r="O435" s="255" t="s">
        <v>1743</v>
      </c>
      <c r="P435" s="256" t="str">
        <f ca="1">IF(O435=0," ",IFERROR(IF(DATEDIF(TODAY(),O435,"M")&lt;=5,"ROJO",IF(DATEDIF(TODAY(),O435,"M")&gt;=12,"VERDE",IF(AND(DATEDIF(TODAY(),O435,"M")&gt;=6,DATEDIF(TODAY(),O435,"M")&lt;=11),"AMARILLO"))),Q435))</f>
        <v>AMARILLO</v>
      </c>
      <c r="Q435" s="256" t="str">
        <f ca="1">IF(O435=0," ",IF(O435&lt;=$L$6,"VENCIDO","NO VENCIDO"))</f>
        <v>NO VENCIDO</v>
      </c>
      <c r="R435" s="257"/>
      <c r="S435" s="258"/>
      <c r="T435" s="258"/>
      <c r="U435" s="259"/>
      <c r="V435" s="259"/>
      <c r="W435" s="634">
        <f>+AR435</f>
        <v>1.0094186424163689</v>
      </c>
      <c r="X435" s="425"/>
      <c r="Y435" s="232"/>
      <c r="Z435" s="648">
        <v>8</v>
      </c>
      <c r="AA435" s="648">
        <v>21</v>
      </c>
      <c r="AB435" s="649">
        <f>+Z435+AA435</f>
        <v>29</v>
      </c>
      <c r="AC435" s="648">
        <v>0</v>
      </c>
      <c r="AD435" s="648">
        <v>0</v>
      </c>
      <c r="AE435" s="648">
        <v>0</v>
      </c>
      <c r="AF435" s="648">
        <v>0</v>
      </c>
      <c r="AG435" s="648">
        <v>0</v>
      </c>
      <c r="AH435" s="648">
        <v>0</v>
      </c>
      <c r="AI435" s="648">
        <v>0</v>
      </c>
      <c r="AJ435" s="648">
        <v>0</v>
      </c>
      <c r="AK435" s="648">
        <v>0</v>
      </c>
      <c r="AL435" s="648">
        <v>0</v>
      </c>
      <c r="AM435" s="630">
        <f>SUM(AB435:AL439)</f>
        <v>29</v>
      </c>
      <c r="AN435" s="460"/>
      <c r="AQ435" s="604">
        <f>IFERROR(I435/J435*100,"0")</f>
        <v>0.93307593307593306</v>
      </c>
      <c r="AR435" s="650">
        <f>IFERROR(1/(1-(AQ435/100)),"0")</f>
        <v>1.0094186424163689</v>
      </c>
      <c r="AS435" s="653">
        <v>15</v>
      </c>
      <c r="AT435" s="607">
        <v>5</v>
      </c>
      <c r="AU435" s="334"/>
      <c r="AV435" s="656"/>
      <c r="AW435" s="659">
        <f>+H435-AV435</f>
        <v>3079</v>
      </c>
    </row>
    <row r="436" spans="1:49" ht="17.25" customHeight="1">
      <c r="A436" s="666"/>
      <c r="B436" s="670"/>
      <c r="C436" s="671"/>
      <c r="D436" s="642"/>
      <c r="E436" s="596"/>
      <c r="F436" s="645"/>
      <c r="G436" s="645"/>
      <c r="H436" s="575"/>
      <c r="I436" s="578"/>
      <c r="J436" s="581"/>
      <c r="K436" s="584"/>
      <c r="L436" s="253">
        <v>587</v>
      </c>
      <c r="M436" s="254" t="s">
        <v>1640</v>
      </c>
      <c r="N436" s="254" t="s">
        <v>1799</v>
      </c>
      <c r="O436" s="255" t="s">
        <v>1746</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369</v>
      </c>
      <c r="M437" s="254" t="s">
        <v>1718</v>
      </c>
      <c r="N437" s="254" t="s">
        <v>1802</v>
      </c>
      <c r="O437" s="255" t="s">
        <v>1744</v>
      </c>
      <c r="P437" s="256" t="str">
        <f ca="1">IF(O437=0," ",IFERROR(IF(DATEDIF(TODAY(),O437,"M")&lt;=5,"ROJO",IF(DATEDIF(TODAY(),O437,"M")&gt;=12,"VERDE",IF(AND(DATEDIF(TODAY(),O437,"M")&gt;=6,DATEDIF(TODAY(),O437,"M")&lt;=11),"AMARILLO"))),Q437))</f>
        <v>VERDE</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50</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v>23</v>
      </c>
      <c r="M439" s="254" t="s">
        <v>1821</v>
      </c>
      <c r="N439" s="254" t="s">
        <v>1807</v>
      </c>
      <c r="O439" s="255" t="s">
        <v>1772</v>
      </c>
      <c r="P439" s="256" t="str">
        <f ca="1">IF(O439=0," ",IFERROR(IF(DATEDIF(TODAY(),O439,"M")&lt;=5,"ROJO",IF(DATEDIF(TODAY(),O439,"M")&gt;=12,"VERDE",IF(AND(DATEDIF(TODAY(),O439,"M")&gt;=6,DATEDIF(TODAY(),O439,"M")&lt;=11),"AMARILLO"))),Q439))</f>
        <v>NO VENCIDO</v>
      </c>
      <c r="Q439" s="262" t="str">
        <f ca="1">IF(O439=0," ",IF(O439&lt;=$L$6,"VENCIDO","NO VENCIDO"))</f>
        <v>NO VENCIDO</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1744</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FEBRERO!K441</f>
        <v>1864</v>
      </c>
      <c r="E441" s="595">
        <f>H37</f>
        <v>1960</v>
      </c>
      <c r="F441" s="644">
        <v>2383</v>
      </c>
      <c r="G441" s="644">
        <v>15</v>
      </c>
      <c r="H441" s="574">
        <f>+F441+G441</f>
        <v>2398</v>
      </c>
      <c r="I441" s="577">
        <f>+AM441</f>
        <v>0</v>
      </c>
      <c r="J441" s="580">
        <f>+H441+I441</f>
        <v>2398</v>
      </c>
      <c r="K441" s="583">
        <f>+(D441+E441)-(J441)</f>
        <v>1426</v>
      </c>
      <c r="L441" s="253">
        <v>769</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2398</v>
      </c>
    </row>
    <row r="442" spans="1:49" ht="17.25" customHeight="1">
      <c r="A442" s="666"/>
      <c r="B442" s="640"/>
      <c r="C442" s="640"/>
      <c r="D442" s="642"/>
      <c r="E442" s="596"/>
      <c r="F442" s="645"/>
      <c r="G442" s="645"/>
      <c r="H442" s="575"/>
      <c r="I442" s="578"/>
      <c r="J442" s="581"/>
      <c r="K442" s="584"/>
      <c r="L442" s="253">
        <v>415</v>
      </c>
      <c r="M442" s="254" t="s">
        <v>1643</v>
      </c>
      <c r="N442" s="254" t="s">
        <v>1802</v>
      </c>
      <c r="O442" s="255" t="s">
        <v>1743</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242</v>
      </c>
      <c r="M443" s="254" t="s">
        <v>1646</v>
      </c>
      <c r="N443" s="254" t="s">
        <v>1799</v>
      </c>
      <c r="O443" s="255" t="s">
        <v>1745</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1426</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FEBRERO!K447</f>
        <v>104</v>
      </c>
      <c r="E447" s="595">
        <f>H43</f>
        <v>6</v>
      </c>
      <c r="F447" s="644">
        <v>29</v>
      </c>
      <c r="G447" s="644">
        <v>1</v>
      </c>
      <c r="H447" s="574">
        <f>+F447+G447</f>
        <v>30</v>
      </c>
      <c r="I447" s="577">
        <f>+AM447</f>
        <v>0</v>
      </c>
      <c r="J447" s="580">
        <f>+H447+I447</f>
        <v>30</v>
      </c>
      <c r="K447" s="583">
        <f>+(D447+E447)-(J447)</f>
        <v>80</v>
      </c>
      <c r="L447" s="253">
        <v>43</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30</v>
      </c>
    </row>
    <row r="448" spans="1:49" ht="17.25" customHeight="1">
      <c r="A448" s="666"/>
      <c r="B448" s="640"/>
      <c r="C448" s="640"/>
      <c r="D448" s="642"/>
      <c r="E448" s="596"/>
      <c r="F448" s="645"/>
      <c r="G448" s="645"/>
      <c r="H448" s="575"/>
      <c r="I448" s="578"/>
      <c r="J448" s="581"/>
      <c r="K448" s="584"/>
      <c r="L448" s="253">
        <v>37</v>
      </c>
      <c r="M448" s="254" t="s">
        <v>1822</v>
      </c>
      <c r="N448" s="254" t="s">
        <v>1823</v>
      </c>
      <c r="O448" s="255" t="s">
        <v>1778</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80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FEBRERO!K453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FEBRERO!K459</f>
        <v>2069</v>
      </c>
      <c r="E459" s="595">
        <f>H55</f>
        <v>620</v>
      </c>
      <c r="F459" s="644">
        <v>632</v>
      </c>
      <c r="G459" s="644">
        <v>20</v>
      </c>
      <c r="H459" s="574">
        <f>+F459+G459</f>
        <v>652</v>
      </c>
      <c r="I459" s="577">
        <f>+AM459</f>
        <v>304</v>
      </c>
      <c r="J459" s="580">
        <f>+H459+I459</f>
        <v>956</v>
      </c>
      <c r="K459" s="583">
        <f>+(D459+E459)-(J459)</f>
        <v>1733</v>
      </c>
      <c r="L459" s="253">
        <v>1733</v>
      </c>
      <c r="M459" s="254" t="s">
        <v>1649</v>
      </c>
      <c r="N459" s="254" t="s">
        <v>1808</v>
      </c>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1.4662576687116564</v>
      </c>
      <c r="X459" s="425"/>
      <c r="Y459" s="232"/>
      <c r="Z459" s="648">
        <v>131</v>
      </c>
      <c r="AA459" s="648">
        <v>173</v>
      </c>
      <c r="AB459" s="649">
        <f>+Z459+AA459</f>
        <v>304</v>
      </c>
      <c r="AC459" s="648">
        <v>0</v>
      </c>
      <c r="AD459" s="648">
        <v>0</v>
      </c>
      <c r="AE459" s="648">
        <v>0</v>
      </c>
      <c r="AF459" s="648">
        <v>0</v>
      </c>
      <c r="AG459" s="648">
        <v>0</v>
      </c>
      <c r="AH459" s="648">
        <v>0</v>
      </c>
      <c r="AI459" s="648">
        <v>0</v>
      </c>
      <c r="AJ459" s="648">
        <v>0</v>
      </c>
      <c r="AK459" s="648">
        <v>0</v>
      </c>
      <c r="AL459" s="648">
        <v>0</v>
      </c>
      <c r="AM459" s="630">
        <f>SUM(AB459:AL463)</f>
        <v>304</v>
      </c>
      <c r="AN459" s="460"/>
      <c r="AQ459" s="604">
        <f>IFERROR(I459/J459*100,"0")</f>
        <v>31.799163179916317</v>
      </c>
      <c r="AR459" s="650">
        <f>IFERROR(1/(1-(AQ459/100)),"0")</f>
        <v>1.4662576687116564</v>
      </c>
      <c r="AS459" s="653">
        <v>30</v>
      </c>
      <c r="AT459" s="607">
        <v>10</v>
      </c>
      <c r="AU459" s="334"/>
      <c r="AV459" s="656"/>
      <c r="AW459" s="659">
        <f>+H459-AV459</f>
        <v>652</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1733</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FEBRERO!K465</f>
        <v>59</v>
      </c>
      <c r="E465" s="595">
        <f>H61</f>
        <v>3</v>
      </c>
      <c r="F465" s="644">
        <v>5</v>
      </c>
      <c r="G465" s="644">
        <v>0</v>
      </c>
      <c r="H465" s="574">
        <f>+F465+G465</f>
        <v>5</v>
      </c>
      <c r="I465" s="577">
        <f>+AM465</f>
        <v>0</v>
      </c>
      <c r="J465" s="580">
        <f>+H465+I465</f>
        <v>5</v>
      </c>
      <c r="K465" s="583">
        <f>+(D465+E465)-(J465)</f>
        <v>57</v>
      </c>
      <c r="L465" s="253">
        <v>44</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5</v>
      </c>
    </row>
    <row r="466" spans="1:49" ht="17.25" customHeight="1">
      <c r="A466" s="666"/>
      <c r="B466" s="670"/>
      <c r="C466" s="671"/>
      <c r="D466" s="642"/>
      <c r="E466" s="596"/>
      <c r="F466" s="645"/>
      <c r="G466" s="645"/>
      <c r="H466" s="575"/>
      <c r="I466" s="578"/>
      <c r="J466" s="581"/>
      <c r="K466" s="584"/>
      <c r="L466" s="253">
        <v>10</v>
      </c>
      <c r="M466" s="254" t="s">
        <v>1649</v>
      </c>
      <c r="N466" s="254" t="s">
        <v>1808</v>
      </c>
      <c r="O466" s="255" t="s">
        <v>1747</v>
      </c>
      <c r="P466" s="256" t="str">
        <f ca="1">IF(O466=0," ",IFERROR(IF(DATEDIF(TODAY(),O466,"M")&lt;=5,"ROJO",IF(DATEDIF(TODAY(),O466,"M")&gt;=12,"VERDE",IF(AND(DATEDIF(TODAY(),O466,"M")&gt;=6,DATEDIF(TODAY(),O466,"M")&lt;=11),"AMARILLO"))),Q466))</f>
        <v>ROJO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3</v>
      </c>
      <c r="M467" s="254" t="s">
        <v>1681</v>
      </c>
      <c r="N467" s="254" t="s">
        <v>1807</v>
      </c>
      <c r="O467" s="255" t="s">
        <v>1756</v>
      </c>
      <c r="P467" s="256" t="str">
        <f ca="1">IF(O467=0," ",IFERROR(IF(DATEDIF(TODAY(),O467,"M")&lt;=5,"ROJO",IF(DATEDIF(TODAY(),O467,"M")&gt;=12,"VERDE",IF(AND(DATEDIF(TODAY(),O467,"M")&gt;=6,DATEDIF(TODAY(),O467,"M")&lt;=11),"AMARILLO"))),Q467))</f>
        <v>VERDE</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57</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FEBRERO!K471</f>
        <v>1399</v>
      </c>
      <c r="E471" s="595">
        <f>H67</f>
        <v>970</v>
      </c>
      <c r="F471" s="644">
        <v>1168</v>
      </c>
      <c r="G471" s="644">
        <v>5</v>
      </c>
      <c r="H471" s="574">
        <f>+F471+G471</f>
        <v>1173</v>
      </c>
      <c r="I471" s="577">
        <f>+AM471</f>
        <v>2</v>
      </c>
      <c r="J471" s="580">
        <f>+H471+I471</f>
        <v>1175</v>
      </c>
      <c r="K471" s="583">
        <f>+(D471+E471)-(J471)</f>
        <v>1194</v>
      </c>
      <c r="L471" s="253">
        <v>556</v>
      </c>
      <c r="M471" s="254" t="s">
        <v>1655</v>
      </c>
      <c r="N471" s="254" t="s">
        <v>1809</v>
      </c>
      <c r="O471" s="255" t="s">
        <v>1750</v>
      </c>
      <c r="P471" s="256" t="str">
        <f ca="1">IF(O471=0," ",IFERROR(IF(DATEDIF(TODAY(),O471,"M")&lt;=5,"ROJO",IF(DATEDIF(TODAY(),O471,"M")&gt;=12,"VERDE",IF(AND(DATEDIF(TODAY(),O471,"M")&gt;=6,DATEDIF(TODAY(),O471,"M")&lt;=11),"AMARILLO"))),Q471))</f>
        <v>AMARILLO</v>
      </c>
      <c r="Q471" s="256" t="str">
        <f ca="1">IF(O471=0," ",IF(O471&lt;=$L$6,"VENCIDO","NO VENCIDO"))</f>
        <v>NO VENCIDO</v>
      </c>
      <c r="R471" s="257"/>
      <c r="S471" s="258"/>
      <c r="T471" s="258"/>
      <c r="U471" s="259"/>
      <c r="V471" s="259"/>
      <c r="W471" s="634">
        <f>+AR471</f>
        <v>1.0017050298380221</v>
      </c>
      <c r="X471" s="425"/>
      <c r="Y471" s="232"/>
      <c r="Z471" s="648">
        <v>1</v>
      </c>
      <c r="AA471" s="648">
        <v>0</v>
      </c>
      <c r="AB471" s="649">
        <f>+Z471+AA471</f>
        <v>1</v>
      </c>
      <c r="AC471" s="648">
        <v>0</v>
      </c>
      <c r="AD471" s="648">
        <v>0</v>
      </c>
      <c r="AE471" s="648">
        <v>0</v>
      </c>
      <c r="AF471" s="648">
        <v>0</v>
      </c>
      <c r="AG471" s="648">
        <v>0</v>
      </c>
      <c r="AH471" s="648">
        <v>0</v>
      </c>
      <c r="AI471" s="648">
        <v>1</v>
      </c>
      <c r="AJ471" s="648">
        <v>0</v>
      </c>
      <c r="AK471" s="648">
        <v>0</v>
      </c>
      <c r="AL471" s="648">
        <v>0</v>
      </c>
      <c r="AM471" s="630">
        <f>SUM(AB471:AL475)</f>
        <v>2</v>
      </c>
      <c r="AN471" s="460"/>
      <c r="AQ471" s="604">
        <f>IFERROR(I471/J471*100,"0")</f>
        <v>0.1702127659574468</v>
      </c>
      <c r="AR471" s="650">
        <f>IFERROR(1/(1-(AQ471/100)),"0")</f>
        <v>1.0017050298380221</v>
      </c>
      <c r="AS471" s="653">
        <v>0</v>
      </c>
      <c r="AT471" s="607">
        <v>1</v>
      </c>
      <c r="AU471" s="334"/>
      <c r="AV471" s="656"/>
      <c r="AW471" s="659">
        <f>+H471-AV471</f>
        <v>1173</v>
      </c>
    </row>
    <row r="472" spans="1:49" ht="17.25" customHeight="1">
      <c r="A472" s="666"/>
      <c r="B472" s="670"/>
      <c r="C472" s="671"/>
      <c r="D472" s="642"/>
      <c r="E472" s="596"/>
      <c r="F472" s="645"/>
      <c r="G472" s="645"/>
      <c r="H472" s="575"/>
      <c r="I472" s="578"/>
      <c r="J472" s="581"/>
      <c r="K472" s="584"/>
      <c r="L472" s="253">
        <v>465</v>
      </c>
      <c r="M472" s="254" t="s">
        <v>1654</v>
      </c>
      <c r="N472" s="254" t="s">
        <v>1809</v>
      </c>
      <c r="O472" s="255" t="s">
        <v>1749</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121</v>
      </c>
      <c r="M473" s="254" t="s">
        <v>1824</v>
      </c>
      <c r="N473" s="254" t="s">
        <v>1809</v>
      </c>
      <c r="O473" s="255" t="s">
        <v>1756</v>
      </c>
      <c r="P473" s="256" t="str">
        <f ca="1">IF(O473=0," ",IFERROR(IF(DATEDIF(TODAY(),O473,"M")&lt;=5,"ROJO",IF(DATEDIF(TODAY(),O473,"M")&gt;=12,"VERDE",IF(AND(DATEDIF(TODAY(),O473,"M")&gt;=6,DATEDIF(TODAY(),O473,"M")&lt;=11),"AMARILLO"))),Q473))</f>
        <v>VERDE</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52</v>
      </c>
      <c r="M474" s="254" t="s">
        <v>1651</v>
      </c>
      <c r="N474" s="254" t="s">
        <v>1809</v>
      </c>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1194</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FEBRERO!K477</f>
        <v>2072</v>
      </c>
      <c r="E477" s="595">
        <f>H73</f>
        <v>1400</v>
      </c>
      <c r="F477" s="644">
        <v>1738</v>
      </c>
      <c r="G477" s="644">
        <v>31</v>
      </c>
      <c r="H477" s="574">
        <f>+F477+G477</f>
        <v>1769</v>
      </c>
      <c r="I477" s="577">
        <f>+AM477</f>
        <v>1</v>
      </c>
      <c r="J477" s="580">
        <f>+H477+I477</f>
        <v>1770</v>
      </c>
      <c r="K477" s="583">
        <f>+(D477+E477)-(J477)</f>
        <v>1702</v>
      </c>
      <c r="L477" s="253">
        <v>1520</v>
      </c>
      <c r="M477" s="254" t="s">
        <v>1660</v>
      </c>
      <c r="N477" s="254" t="s">
        <v>1810</v>
      </c>
      <c r="O477" s="255" t="s">
        <v>1751</v>
      </c>
      <c r="P477" s="256" t="str">
        <f ca="1">IF(O477=0," ",IFERROR(IF(DATEDIF(TODAY(),O477,"M")&lt;=5,"ROJO",IF(DATEDIF(TODAY(),O477,"M")&gt;=12,"VERDE",IF(AND(DATEDIF(TODAY(),O477,"M")&gt;=6,DATEDIF(TODAY(),O477,"M")&lt;=11),"AMARILLO"))),Q477))</f>
        <v>AMARILLO</v>
      </c>
      <c r="Q477" s="256" t="str">
        <f ca="1">IF(O477=0," ",IF(O477&lt;=$L$6,"VENCIDO","NO VENCIDO"))</f>
        <v>NO VENCIDO</v>
      </c>
      <c r="R477" s="257"/>
      <c r="S477" s="258"/>
      <c r="T477" s="258"/>
      <c r="U477" s="259"/>
      <c r="V477" s="259"/>
      <c r="W477" s="634">
        <f>+AR477</f>
        <v>1.0005652911249294</v>
      </c>
      <c r="X477" s="425"/>
      <c r="Y477" s="232"/>
      <c r="Z477" s="648">
        <v>0</v>
      </c>
      <c r="AA477" s="648">
        <v>0</v>
      </c>
      <c r="AB477" s="649">
        <f>+Z477+AA477</f>
        <v>0</v>
      </c>
      <c r="AC477" s="648">
        <v>0</v>
      </c>
      <c r="AD477" s="648">
        <v>0</v>
      </c>
      <c r="AE477" s="648">
        <v>0</v>
      </c>
      <c r="AF477" s="648">
        <v>0</v>
      </c>
      <c r="AG477" s="648">
        <v>0</v>
      </c>
      <c r="AH477" s="648">
        <v>0</v>
      </c>
      <c r="AI477" s="648">
        <v>0</v>
      </c>
      <c r="AJ477" s="648">
        <v>0</v>
      </c>
      <c r="AK477" s="648">
        <v>1</v>
      </c>
      <c r="AL477" s="648">
        <v>0</v>
      </c>
      <c r="AM477" s="630">
        <f>SUM(AB477:AL481)</f>
        <v>1</v>
      </c>
      <c r="AN477" s="460"/>
      <c r="AQ477" s="604">
        <f>IFERROR(I477/J477*100,"0")</f>
        <v>5.6497175141242938E-2</v>
      </c>
      <c r="AR477" s="650">
        <f>IFERROR(1/(1-(AQ477/100)),"0")</f>
        <v>1.0005652911249294</v>
      </c>
      <c r="AS477" s="653">
        <v>0</v>
      </c>
      <c r="AT477" s="607">
        <v>1</v>
      </c>
      <c r="AU477" s="334"/>
      <c r="AV477" s="656"/>
      <c r="AW477" s="659">
        <f>+H477-AV477</f>
        <v>1769</v>
      </c>
    </row>
    <row r="478" spans="1:49" ht="17.25" customHeight="1">
      <c r="A478" s="666"/>
      <c r="B478" s="670"/>
      <c r="C478" s="671"/>
      <c r="D478" s="642"/>
      <c r="E478" s="596"/>
      <c r="F478" s="645"/>
      <c r="G478" s="645"/>
      <c r="H478" s="575"/>
      <c r="I478" s="578"/>
      <c r="J478" s="581"/>
      <c r="K478" s="584"/>
      <c r="L478" s="253">
        <v>129</v>
      </c>
      <c r="M478" s="254" t="s">
        <v>1659</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53</v>
      </c>
      <c r="M479" s="254" t="s">
        <v>1656</v>
      </c>
      <c r="N479" s="254" t="s">
        <v>1810</v>
      </c>
      <c r="O479" s="255" t="s">
        <v>1774</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1702</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FEBRERO!K483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FEBRERO!K489</f>
        <v>2691</v>
      </c>
      <c r="E489" s="595">
        <f>H85</f>
        <v>1080</v>
      </c>
      <c r="F489" s="644">
        <v>1451</v>
      </c>
      <c r="G489" s="644">
        <v>39</v>
      </c>
      <c r="H489" s="574">
        <f>+F489+G489</f>
        <v>1490</v>
      </c>
      <c r="I489" s="577">
        <f>+AM489</f>
        <v>3</v>
      </c>
      <c r="J489" s="580">
        <f>+H489+I489</f>
        <v>1493</v>
      </c>
      <c r="K489" s="583">
        <f>+(D489+E489)-(J489)</f>
        <v>2278</v>
      </c>
      <c r="L489" s="253">
        <v>1921</v>
      </c>
      <c r="M489" s="254" t="s">
        <v>1662</v>
      </c>
      <c r="N489" s="254" t="s">
        <v>1799</v>
      </c>
      <c r="O489" s="255" t="s">
        <v>1752</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1.002013422818792</v>
      </c>
      <c r="X489" s="425"/>
      <c r="Y489" s="232"/>
      <c r="Z489" s="648">
        <v>0</v>
      </c>
      <c r="AA489" s="648">
        <v>0</v>
      </c>
      <c r="AB489" s="649">
        <f>+Z489+AA489</f>
        <v>0</v>
      </c>
      <c r="AC489" s="648">
        <v>0</v>
      </c>
      <c r="AD489" s="648">
        <v>0</v>
      </c>
      <c r="AE489" s="648">
        <v>1</v>
      </c>
      <c r="AF489" s="648">
        <v>2</v>
      </c>
      <c r="AG489" s="648">
        <v>0</v>
      </c>
      <c r="AH489" s="648">
        <v>0</v>
      </c>
      <c r="AI489" s="648">
        <v>0</v>
      </c>
      <c r="AJ489" s="648">
        <v>0</v>
      </c>
      <c r="AK489" s="648">
        <v>0</v>
      </c>
      <c r="AL489" s="648">
        <v>0</v>
      </c>
      <c r="AM489" s="630">
        <f>SUM(AB489:AL493)</f>
        <v>3</v>
      </c>
      <c r="AN489" s="460"/>
      <c r="AQ489" s="604">
        <f>IFERROR(I489/J489*100,"0")</f>
        <v>0.20093770931011384</v>
      </c>
      <c r="AR489" s="650">
        <f>IFERROR(1/(1-(AQ489/100)),"0")</f>
        <v>1.002013422818792</v>
      </c>
      <c r="AS489" s="653">
        <v>0</v>
      </c>
      <c r="AT489" s="607">
        <v>1</v>
      </c>
      <c r="AU489" s="334"/>
      <c r="AV489" s="656"/>
      <c r="AW489" s="659">
        <f>+H489-AV489</f>
        <v>1490</v>
      </c>
    </row>
    <row r="490" spans="1:49" ht="17.25" customHeight="1">
      <c r="A490" s="666"/>
      <c r="B490" s="640"/>
      <c r="C490" s="640"/>
      <c r="D490" s="642"/>
      <c r="E490" s="596"/>
      <c r="F490" s="645"/>
      <c r="G490" s="645"/>
      <c r="H490" s="575"/>
      <c r="I490" s="578"/>
      <c r="J490" s="581"/>
      <c r="K490" s="584"/>
      <c r="L490" s="253">
        <v>337</v>
      </c>
      <c r="M490" s="254" t="s">
        <v>1720</v>
      </c>
      <c r="N490" s="254" t="s">
        <v>1799</v>
      </c>
      <c r="O490" s="255" t="s">
        <v>1745</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20</v>
      </c>
      <c r="M491" s="254" t="s">
        <v>1661</v>
      </c>
      <c r="N491" s="254" t="s">
        <v>1799</v>
      </c>
      <c r="O491" s="255" t="s">
        <v>1779</v>
      </c>
      <c r="P491" s="256" t="str">
        <f ca="1">IF(O491=0," ",IFERROR(IF(DATEDIF(TODAY(),O491,"M")&lt;=5,"ROJO",IF(DATEDIF(TODAY(),O491,"M")&gt;=12,"VERDE",IF(AND(DATEDIF(TODAY(),O491,"M")&gt;=6,DATEDIF(TODAY(),O491,"M")&lt;=11),"AMARILLO"))),Q491))</f>
        <v>ROJO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2278</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FEBRERO!K495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FEBRERO!K501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FEBRERO!K507</f>
        <v>1157</v>
      </c>
      <c r="E507" s="595">
        <f>H103</f>
        <v>2622</v>
      </c>
      <c r="F507" s="644">
        <v>1863</v>
      </c>
      <c r="G507" s="644">
        <v>33</v>
      </c>
      <c r="H507" s="574">
        <f>+F507+G507</f>
        <v>1896</v>
      </c>
      <c r="I507" s="577">
        <f>+AM507</f>
        <v>1</v>
      </c>
      <c r="J507" s="580">
        <f>+H507+I507</f>
        <v>1897</v>
      </c>
      <c r="K507" s="583">
        <f>+(D507+E507)-(J507)</f>
        <v>1882</v>
      </c>
      <c r="L507" s="253">
        <v>955</v>
      </c>
      <c r="M507" s="254" t="s">
        <v>1721</v>
      </c>
      <c r="N507" s="254" t="s">
        <v>1799</v>
      </c>
      <c r="O507" s="255" t="s">
        <v>1747</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1.0005274261603374</v>
      </c>
      <c r="X507" s="425"/>
      <c r="Y507" s="232"/>
      <c r="Z507" s="648">
        <v>0</v>
      </c>
      <c r="AA507" s="648">
        <v>0</v>
      </c>
      <c r="AB507" s="649">
        <f>+Z507+AA507</f>
        <v>0</v>
      </c>
      <c r="AC507" s="648">
        <v>0</v>
      </c>
      <c r="AD507" s="648">
        <v>0</v>
      </c>
      <c r="AE507" s="648">
        <v>1</v>
      </c>
      <c r="AF507" s="648">
        <v>0</v>
      </c>
      <c r="AG507" s="648">
        <v>0</v>
      </c>
      <c r="AH507" s="648">
        <v>0</v>
      </c>
      <c r="AI507" s="648">
        <v>0</v>
      </c>
      <c r="AJ507" s="648">
        <v>0</v>
      </c>
      <c r="AK507" s="648">
        <v>0</v>
      </c>
      <c r="AL507" s="648">
        <v>0</v>
      </c>
      <c r="AM507" s="630">
        <f>SUM(AB507:AL511)</f>
        <v>1</v>
      </c>
      <c r="AN507" s="460"/>
      <c r="AQ507" s="604">
        <f>IFERROR(I507/J507*100,"0")</f>
        <v>5.2714812862414341E-2</v>
      </c>
      <c r="AR507" s="650">
        <f>IFERROR(1/(1-(AQ507/100)),"0")</f>
        <v>1.0005274261603374</v>
      </c>
      <c r="AS507" s="653">
        <v>0</v>
      </c>
      <c r="AT507" s="607">
        <v>1</v>
      </c>
      <c r="AU507" s="334"/>
      <c r="AV507" s="656"/>
      <c r="AW507" s="659">
        <f>+H507-AV507</f>
        <v>1896</v>
      </c>
    </row>
    <row r="508" spans="1:49" ht="17.25" customHeight="1">
      <c r="A508" s="666"/>
      <c r="B508" s="670"/>
      <c r="C508" s="671"/>
      <c r="D508" s="642"/>
      <c r="E508" s="596"/>
      <c r="F508" s="645"/>
      <c r="G508" s="645"/>
      <c r="H508" s="575"/>
      <c r="I508" s="578"/>
      <c r="J508" s="581"/>
      <c r="K508" s="584"/>
      <c r="L508" s="253">
        <v>506</v>
      </c>
      <c r="M508" s="254" t="s">
        <v>1722</v>
      </c>
      <c r="N508" s="254" t="s">
        <v>1799</v>
      </c>
      <c r="O508" s="255" t="s">
        <v>1753</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261</v>
      </c>
      <c r="M509" s="254" t="s">
        <v>1662</v>
      </c>
      <c r="N509" s="254" t="s">
        <v>1799</v>
      </c>
      <c r="O509" s="255" t="s">
        <v>1752</v>
      </c>
      <c r="P509" s="256" t="str">
        <f ca="1">IF(O509=0," ",IFERROR(IF(DATEDIF(TODAY(),O509,"M")&lt;=5,"ROJO",IF(DATEDIF(TODAY(),O509,"M")&gt;=12,"VERDE",IF(AND(DATEDIF(TODAY(),O509,"M")&gt;=6,DATEDIF(TODAY(),O509,"M")&lt;=11),"AMARILLO"))),Q509))</f>
        <v>ROJO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160</v>
      </c>
      <c r="M510" s="254" t="s">
        <v>1825</v>
      </c>
      <c r="N510" s="254" t="s">
        <v>1799</v>
      </c>
      <c r="O510" s="255" t="s">
        <v>1773</v>
      </c>
      <c r="P510" s="256" t="str">
        <f ca="1">IF(O510=0," ",IFERROR(IF(DATEDIF(TODAY(),O510,"M")&lt;=5,"ROJO",IF(DATEDIF(TODAY(),O510,"M")&gt;=12,"VERDE",IF(AND(DATEDIF(TODAY(),O510,"M")&gt;=6,DATEDIF(TODAY(),O510,"M")&lt;=11),"AMARILLO"))),Q510))</f>
        <v>VERDE</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1882</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FEBRERO!K513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FEBRERO!K519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FEBRERO!K525</f>
        <v>23826</v>
      </c>
      <c r="E525" s="595">
        <f>H121</f>
        <v>1200</v>
      </c>
      <c r="F525" s="644">
        <v>2756</v>
      </c>
      <c r="G525" s="644">
        <v>54</v>
      </c>
      <c r="H525" s="574">
        <f>+F525+G525</f>
        <v>2810</v>
      </c>
      <c r="I525" s="577">
        <f>+AM525</f>
        <v>3847</v>
      </c>
      <c r="J525" s="580">
        <f>+H525+I525</f>
        <v>6657</v>
      </c>
      <c r="K525" s="583">
        <f>+(D525+E525)-(J525)</f>
        <v>18369</v>
      </c>
      <c r="L525" s="253">
        <v>17480</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2.3690391459074731</v>
      </c>
      <c r="X525" s="425"/>
      <c r="Y525" s="232"/>
      <c r="Z525" s="648">
        <v>2812</v>
      </c>
      <c r="AA525" s="648">
        <v>1035</v>
      </c>
      <c r="AB525" s="649">
        <f>+Z525+AA525</f>
        <v>3847</v>
      </c>
      <c r="AC525" s="648">
        <v>0</v>
      </c>
      <c r="AD525" s="648">
        <v>0</v>
      </c>
      <c r="AE525" s="648">
        <v>0</v>
      </c>
      <c r="AF525" s="648">
        <v>0</v>
      </c>
      <c r="AG525" s="648">
        <v>0</v>
      </c>
      <c r="AH525" s="648">
        <v>0</v>
      </c>
      <c r="AI525" s="648">
        <v>0</v>
      </c>
      <c r="AJ525" s="648">
        <v>0</v>
      </c>
      <c r="AK525" s="648">
        <v>0</v>
      </c>
      <c r="AL525" s="648">
        <v>0</v>
      </c>
      <c r="AM525" s="630">
        <f>SUM(AB525:AL529)</f>
        <v>3847</v>
      </c>
      <c r="AN525" s="460"/>
      <c r="AQ525" s="604">
        <f>IFERROR(I525/J525*100,"0")</f>
        <v>57.788793750938858</v>
      </c>
      <c r="AR525" s="650">
        <f>IFERROR(1/(1-(AQ525/100)),"0")</f>
        <v>2.3690391459074731</v>
      </c>
      <c r="AS525" s="653">
        <v>70</v>
      </c>
      <c r="AT525" s="607">
        <v>10</v>
      </c>
      <c r="AU525" s="334"/>
      <c r="AV525" s="656"/>
      <c r="AW525" s="659">
        <f>+H525-AV525</f>
        <v>2810</v>
      </c>
    </row>
    <row r="526" spans="1:49" ht="17.25" customHeight="1">
      <c r="A526" s="666"/>
      <c r="B526" s="670"/>
      <c r="C526" s="671"/>
      <c r="D526" s="642"/>
      <c r="E526" s="596"/>
      <c r="F526" s="645"/>
      <c r="G526" s="645"/>
      <c r="H526" s="575"/>
      <c r="I526" s="578"/>
      <c r="J526" s="581"/>
      <c r="K526" s="584"/>
      <c r="L526" s="253">
        <v>420</v>
      </c>
      <c r="M526" s="254" t="s">
        <v>1739</v>
      </c>
      <c r="N526" s="254" t="s">
        <v>1811</v>
      </c>
      <c r="O526" s="255" t="s">
        <v>1751</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469</v>
      </c>
      <c r="M527" s="254" t="s">
        <v>1667</v>
      </c>
      <c r="N527" s="254" t="s">
        <v>1807</v>
      </c>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18369</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FEBRERO!K531</f>
        <v>2210</v>
      </c>
      <c r="E531" s="595">
        <f>H127</f>
        <v>320</v>
      </c>
      <c r="F531" s="644">
        <v>555</v>
      </c>
      <c r="G531" s="644">
        <v>29</v>
      </c>
      <c r="H531" s="574">
        <f>+F531+G531</f>
        <v>584</v>
      </c>
      <c r="I531" s="577">
        <f>+AM531</f>
        <v>0</v>
      </c>
      <c r="J531" s="580">
        <f>+H531+I531</f>
        <v>584</v>
      </c>
      <c r="K531" s="583">
        <f>+(D531+E531)-(J531)</f>
        <v>1946</v>
      </c>
      <c r="L531" s="253">
        <v>806</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584</v>
      </c>
    </row>
    <row r="532" spans="1:49" ht="17.25" customHeight="1">
      <c r="A532" s="666"/>
      <c r="B532" s="670"/>
      <c r="C532" s="671"/>
      <c r="D532" s="642"/>
      <c r="E532" s="596"/>
      <c r="F532" s="645"/>
      <c r="G532" s="645"/>
      <c r="H532" s="575"/>
      <c r="I532" s="578"/>
      <c r="J532" s="581"/>
      <c r="K532" s="584"/>
      <c r="L532" s="253">
        <v>643</v>
      </c>
      <c r="M532" s="254" t="s">
        <v>1669</v>
      </c>
      <c r="N532" s="254" t="s">
        <v>1812</v>
      </c>
      <c r="O532" s="255" t="s">
        <v>1741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497</v>
      </c>
      <c r="M533" s="254"/>
      <c r="N533" s="254"/>
      <c r="O533" s="255" t="s">
        <v>1782</v>
      </c>
      <c r="P533" s="256" t="str">
        <f ca="1">IF(O533=0," ",IFERROR(IF(DATEDIF(TODAY(),O533,"M")&lt;=5,"ROJO",IF(DATEDIF(TODAY(),O533,"M")&gt;=12,"VERDE",IF(AND(DATEDIF(TODAY(),O533,"M")&gt;=6,DATEDIF(TODAY(),O533,"M")&lt;=11),"AMARILLO"))),Q533))</f>
        <v>NO VENCIDO</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t="s">
        <v>1783</v>
      </c>
      <c r="P534" s="256" t="str">
        <f ca="1">IF(O534=0," ",IFERROR(IF(DATEDIF(TODAY(),O534,"M")&lt;=5,"ROJO",IF(DATEDIF(TODAY(),O534,"M")&gt;=12,"VERDE",IF(AND(DATEDIF(TODAY(),O534,"M")&gt;=6,DATEDIF(TODAY(),O534,"M")&lt;=11),"AMARILLO"))),Q534))</f>
        <v>NO VENCIDO</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1946</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FEBRERO!K537</f>
        <v>2038</v>
      </c>
      <c r="E537" s="595">
        <f>H133</f>
        <v>870</v>
      </c>
      <c r="F537" s="644">
        <v>1189</v>
      </c>
      <c r="G537" s="644">
        <v>39</v>
      </c>
      <c r="H537" s="574">
        <f>+F537+G537</f>
        <v>1228</v>
      </c>
      <c r="I537" s="577">
        <f>+AM537</f>
        <v>0</v>
      </c>
      <c r="J537" s="580">
        <f>+H537+I537</f>
        <v>1228</v>
      </c>
      <c r="K537" s="583">
        <f>+(D537+E537)-(J537)</f>
        <v>1680</v>
      </c>
      <c r="L537" s="253">
        <v>1596</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v>
      </c>
      <c r="X537" s="425"/>
      <c r="Y537" s="232"/>
      <c r="Z537" s="648">
        <v>0</v>
      </c>
      <c r="AA537" s="648">
        <v>0</v>
      </c>
      <c r="AB537" s="649">
        <f>+Z537+AA537</f>
        <v>0</v>
      </c>
      <c r="AC537" s="648">
        <v>0</v>
      </c>
      <c r="AD537" s="648">
        <v>0</v>
      </c>
      <c r="AE537" s="648">
        <v>0</v>
      </c>
      <c r="AF537" s="648">
        <v>0</v>
      </c>
      <c r="AG537" s="648">
        <v>0</v>
      </c>
      <c r="AH537" s="648">
        <v>0</v>
      </c>
      <c r="AI537" s="648">
        <v>0</v>
      </c>
      <c r="AJ537" s="648">
        <v>0</v>
      </c>
      <c r="AK537" s="648">
        <v>0</v>
      </c>
      <c r="AL537" s="648">
        <v>0</v>
      </c>
      <c r="AM537" s="630">
        <f>SUM(AB537:AL541)</f>
        <v>0</v>
      </c>
      <c r="AN537" s="460"/>
      <c r="AQ537" s="604">
        <f>IFERROR(I537/J537*100,"0")</f>
        <v>0</v>
      </c>
      <c r="AR537" s="650">
        <f>IFERROR(1/(1-(AQ537/100)),"0")</f>
        <v>1</v>
      </c>
      <c r="AS537" s="653">
        <v>0</v>
      </c>
      <c r="AT537" s="607">
        <v>1</v>
      </c>
      <c r="AU537" s="334"/>
      <c r="AV537" s="656"/>
      <c r="AW537" s="659">
        <f>+H537-AV537</f>
        <v>1228</v>
      </c>
    </row>
    <row r="538" spans="1:49" ht="17.25" customHeight="1">
      <c r="A538" s="666"/>
      <c r="B538" s="670"/>
      <c r="C538" s="671"/>
      <c r="D538" s="642"/>
      <c r="E538" s="596"/>
      <c r="F538" s="645"/>
      <c r="G538" s="645"/>
      <c r="H538" s="575"/>
      <c r="I538" s="578"/>
      <c r="J538" s="581"/>
      <c r="K538" s="584"/>
      <c r="L538" s="253">
        <v>66</v>
      </c>
      <c r="M538" s="254" t="s">
        <v>1815</v>
      </c>
      <c r="N538" s="254" t="s">
        <v>1814</v>
      </c>
      <c r="O538" s="255" t="s">
        <v>1816</v>
      </c>
      <c r="P538" s="256" t="str">
        <f ca="1">IF(O538=0," ",IFERROR(IF(DATEDIF(TODAY(),O538,"M")&lt;=5,"ROJO",IF(DATEDIF(TODAY(),O538,"M")&gt;=12,"VERDE",IF(AND(DATEDIF(TODAY(),O538,"M")&gt;=6,DATEDIF(TODAY(),O538,"M")&lt;=11),"AMARILLO"))),Q538))</f>
        <v>ROJO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18</v>
      </c>
      <c r="M539" s="254" t="s">
        <v>1675</v>
      </c>
      <c r="N539" s="254" t="s">
        <v>1814</v>
      </c>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1680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FEBRERO!K543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FEBRERO!K549</f>
        <v>2933</v>
      </c>
      <c r="E549" s="595">
        <f>H145</f>
        <v>900</v>
      </c>
      <c r="F549" s="644">
        <v>1305</v>
      </c>
      <c r="G549" s="644">
        <v>24</v>
      </c>
      <c r="H549" s="574">
        <f>+F549+G549</f>
        <v>1329</v>
      </c>
      <c r="I549" s="577">
        <f>+AM549</f>
        <v>240</v>
      </c>
      <c r="J549" s="580">
        <f>+H549+I549</f>
        <v>1569</v>
      </c>
      <c r="K549" s="583">
        <f>+(D549+E549)-(J549)</f>
        <v>2264</v>
      </c>
      <c r="L549" s="253">
        <v>1367</v>
      </c>
      <c r="M549" s="254" t="s">
        <v>1679</v>
      </c>
      <c r="N549" s="254" t="s">
        <v>1799</v>
      </c>
      <c r="O549" s="255" t="s">
        <v>1750</v>
      </c>
      <c r="P549" s="256" t="str">
        <f ca="1">IF(O549=0," ",IFERROR(IF(DATEDIF(TODAY(),O549,"M")&lt;=5,"ROJO",IF(DATEDIF(TODAY(),O549,"M")&gt;=12,"VERDE",IF(AND(DATEDIF(TODAY(),O549,"M")&gt;=6,DATEDIF(TODAY(),O549,"M")&lt;=11),"AMARILLO"))),Q549))</f>
        <v>AMARILLO</v>
      </c>
      <c r="Q549" s="256" t="str">
        <f ca="1">IF(O549=0," ",IF(O549&lt;=$L$6,"VENCIDO","NO VENCIDO"))</f>
        <v>NO VENCIDO</v>
      </c>
      <c r="R549" s="257"/>
      <c r="S549" s="258"/>
      <c r="T549" s="258"/>
      <c r="U549" s="259"/>
      <c r="V549" s="259"/>
      <c r="W549" s="634">
        <f>+AR549</f>
        <v>1.1805869074492099</v>
      </c>
      <c r="X549" s="425"/>
      <c r="Y549" s="232"/>
      <c r="Z549" s="648">
        <v>93</v>
      </c>
      <c r="AA549" s="648">
        <v>145</v>
      </c>
      <c r="AB549" s="649">
        <f>+Z549+AA549</f>
        <v>238</v>
      </c>
      <c r="AC549" s="648">
        <v>0</v>
      </c>
      <c r="AD549" s="648">
        <v>0</v>
      </c>
      <c r="AE549" s="648">
        <v>0</v>
      </c>
      <c r="AF549" s="648">
        <v>0</v>
      </c>
      <c r="AG549" s="648">
        <v>0</v>
      </c>
      <c r="AH549" s="648">
        <v>0</v>
      </c>
      <c r="AI549" s="648">
        <v>0</v>
      </c>
      <c r="AJ549" s="648">
        <v>2</v>
      </c>
      <c r="AK549" s="648">
        <v>0</v>
      </c>
      <c r="AL549" s="648">
        <v>0</v>
      </c>
      <c r="AM549" s="630">
        <f>SUM(AB549:AL553)</f>
        <v>240</v>
      </c>
      <c r="AN549" s="460"/>
      <c r="AQ549" s="604">
        <f>IFERROR(I549/J549*100,"0")</f>
        <v>15.296367112810708</v>
      </c>
      <c r="AR549" s="650">
        <f>IFERROR(1/(1-(AQ549/100)),"0")</f>
        <v>1.1805869074492099</v>
      </c>
      <c r="AS549" s="653">
        <v>15</v>
      </c>
      <c r="AT549" s="607">
        <v>10</v>
      </c>
      <c r="AU549" s="334"/>
      <c r="AV549" s="656"/>
      <c r="AW549" s="659">
        <f>+H549-AV549</f>
        <v>1329</v>
      </c>
    </row>
    <row r="550" spans="1:49" ht="17.25" customHeight="1">
      <c r="A550" s="666"/>
      <c r="B550" s="670"/>
      <c r="C550" s="671"/>
      <c r="D550" s="642"/>
      <c r="E550" s="596"/>
      <c r="F550" s="645"/>
      <c r="G550" s="645"/>
      <c r="H550" s="575"/>
      <c r="I550" s="578"/>
      <c r="J550" s="581"/>
      <c r="K550" s="584"/>
      <c r="L550" s="253">
        <v>780</v>
      </c>
      <c r="M550" s="254" t="s">
        <v>1678</v>
      </c>
      <c r="N550" s="254" t="s">
        <v>1799</v>
      </c>
      <c r="O550" s="255" t="s">
        <v>1753</v>
      </c>
      <c r="P550" s="256" t="str">
        <f ca="1">IF(O550=0," ",IFERROR(IF(DATEDIF(TODAY(),O550,"M")&lt;=5,"ROJO",IF(DATEDIF(TODAY(),O550,"M")&gt;=12,"VERDE",IF(AND(DATEDIF(TODAY(),O550,"M")&gt;=6,DATEDIF(TODAY(),O550,"M")&lt;=11),"AMARILLO"))),Q550))</f>
        <v>ROJO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49</v>
      </c>
      <c r="M551" s="254" t="s">
        <v>1677</v>
      </c>
      <c r="N551" s="254" t="s">
        <v>1799</v>
      </c>
      <c r="O551" s="255" t="s">
        <v>1748</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68</v>
      </c>
      <c r="M552" s="254" t="s">
        <v>1680</v>
      </c>
      <c r="N552" s="254" t="s">
        <v>1799</v>
      </c>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2264</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FEBRERO!K555</f>
        <v>1219</v>
      </c>
      <c r="E555" s="595">
        <f>H151</f>
        <v>470</v>
      </c>
      <c r="F555" s="644">
        <v>587</v>
      </c>
      <c r="G555" s="644">
        <v>26</v>
      </c>
      <c r="H555" s="574">
        <f>+F555+G555</f>
        <v>613</v>
      </c>
      <c r="I555" s="577">
        <f>+AM555</f>
        <v>9</v>
      </c>
      <c r="J555" s="580">
        <f>+H555+I555</f>
        <v>622</v>
      </c>
      <c r="K555" s="583">
        <f>+(D555+E555)-(J555)</f>
        <v>1067</v>
      </c>
      <c r="L555" s="253">
        <v>738</v>
      </c>
      <c r="M555" s="254" t="s">
        <v>1681</v>
      </c>
      <c r="N555" s="254" t="s">
        <v>1807</v>
      </c>
      <c r="O555" s="255" t="s">
        <v>1756</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1.0146818923327896</v>
      </c>
      <c r="X555" s="425"/>
      <c r="Y555" s="232"/>
      <c r="Z555" s="648">
        <v>9</v>
      </c>
      <c r="AA555" s="648">
        <v>0</v>
      </c>
      <c r="AB555" s="649">
        <f>+Z555+AA555</f>
        <v>9</v>
      </c>
      <c r="AC555" s="648">
        <v>0</v>
      </c>
      <c r="AD555" s="648">
        <v>0</v>
      </c>
      <c r="AE555" s="648">
        <v>0</v>
      </c>
      <c r="AF555" s="648">
        <v>0</v>
      </c>
      <c r="AG555" s="648">
        <v>0</v>
      </c>
      <c r="AH555" s="648">
        <v>0</v>
      </c>
      <c r="AI555" s="648">
        <v>0</v>
      </c>
      <c r="AJ555" s="648">
        <v>0</v>
      </c>
      <c r="AK555" s="648">
        <v>0</v>
      </c>
      <c r="AL555" s="648">
        <v>0</v>
      </c>
      <c r="AM555" s="630">
        <f>SUM(AB555:AL559)</f>
        <v>9</v>
      </c>
      <c r="AN555" s="460"/>
      <c r="AQ555" s="604">
        <f>IFERROR(I555/J555*100,"0")</f>
        <v>1.4469453376205788</v>
      </c>
      <c r="AR555" s="650">
        <f>IFERROR(1/(1-(AQ555/100)),"0")</f>
        <v>1.0146818923327896</v>
      </c>
      <c r="AS555" s="653">
        <v>0</v>
      </c>
      <c r="AT555" s="607">
        <v>1</v>
      </c>
      <c r="AU555" s="334"/>
      <c r="AV555" s="656"/>
      <c r="AW555" s="659">
        <f>+H555-AV555</f>
        <v>613</v>
      </c>
    </row>
    <row r="556" spans="1:49" ht="17.25" customHeight="1">
      <c r="A556" s="666"/>
      <c r="B556" s="670"/>
      <c r="C556" s="671"/>
      <c r="D556" s="642"/>
      <c r="E556" s="596"/>
      <c r="F556" s="645"/>
      <c r="G556" s="645"/>
      <c r="H556" s="575"/>
      <c r="I556" s="578"/>
      <c r="J556" s="581"/>
      <c r="K556" s="584"/>
      <c r="L556" s="253">
        <v>254</v>
      </c>
      <c r="M556" s="254" t="s">
        <v>1826</v>
      </c>
      <c r="N556" s="254" t="s">
        <v>1807</v>
      </c>
      <c r="O556" s="255" t="s">
        <v>1827</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57</v>
      </c>
      <c r="M557" s="254" t="s">
        <v>1684</v>
      </c>
      <c r="N557" s="254" t="s">
        <v>1809</v>
      </c>
      <c r="O557" s="255" t="s">
        <v>1750</v>
      </c>
      <c r="P557" s="256" t="str">
        <f ca="1">IF(O557=0," ",IFERROR(IF(DATEDIF(TODAY(),O557,"M")&lt;=5,"ROJO",IF(DATEDIF(TODAY(),O557,"M")&gt;=12,"VERDE",IF(AND(DATEDIF(TODAY(),O557,"M")&gt;=6,DATEDIF(TODAY(),O557,"M")&lt;=11),"AMARILLO"))),Q557))</f>
        <v>AMARILLO</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v>18</v>
      </c>
      <c r="M558" s="254" t="s">
        <v>1828</v>
      </c>
      <c r="N558" s="254" t="s">
        <v>1829</v>
      </c>
      <c r="O558" s="255" t="s">
        <v>1787</v>
      </c>
      <c r="P558" s="256" t="str">
        <f ca="1">IF(O558=0," ",IFERROR(IF(DATEDIF(TODAY(),O558,"M")&lt;=5,"ROJO",IF(DATEDIF(TODAY(),O558,"M")&gt;=12,"VERDE",IF(AND(DATEDIF(TODAY(),O558,"M")&gt;=6,DATEDIF(TODAY(),O558,"M")&lt;=11),"AMARILLO"))),Q558))</f>
        <v>NO VENCIDO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t="s">
        <v>1683</v>
      </c>
      <c r="N559" s="254" t="s">
        <v>1807</v>
      </c>
      <c r="O559" s="255" t="s">
        <v>1778</v>
      </c>
      <c r="P559" s="256" t="str">
        <f ca="1">IF(O559=0," ",IFERROR(IF(DATEDIF(TODAY(),O559,"M")&lt;=5,"ROJO",IF(DATEDIF(TODAY(),O559,"M")&gt;=12,"VERDE",IF(AND(DATEDIF(TODAY(),O559,"M")&gt;=6,DATEDIF(TODAY(),O559,"M")&lt;=11),"AMARILLO"))),Q559))</f>
        <v>NO VENCIDO</v>
      </c>
      <c r="Q559" s="262" t="str">
        <f ca="1">IF(O559=0," ",IF(O559&lt;=$L$6,"VENCIDO","NO VENCIDO"))</f>
        <v>NO VENCIDO</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1067</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FEBRERO!K561</f>
        <v>3998</v>
      </c>
      <c r="E561" s="595">
        <f>H157</f>
        <v>0</v>
      </c>
      <c r="F561" s="644">
        <v>332</v>
      </c>
      <c r="G561" s="644">
        <v>8</v>
      </c>
      <c r="H561" s="574">
        <f>+F561+G561</f>
        <v>340</v>
      </c>
      <c r="I561" s="577">
        <f>+AM561</f>
        <v>3594</v>
      </c>
      <c r="J561" s="580">
        <f>+H561+I561</f>
        <v>3934</v>
      </c>
      <c r="K561" s="583">
        <f>+(D561-D564+D565)+E561-J561</f>
        <v>0</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11.570588235294123</v>
      </c>
      <c r="X561" s="425"/>
      <c r="Y561" s="232"/>
      <c r="Z561" s="648">
        <v>278</v>
      </c>
      <c r="AA561" s="648">
        <f>114+216</f>
        <v>330</v>
      </c>
      <c r="AB561" s="649">
        <f>+Z561+AA561</f>
        <v>608</v>
      </c>
      <c r="AC561" s="648">
        <v>0</v>
      </c>
      <c r="AD561" s="648">
        <v>0</v>
      </c>
      <c r="AE561" s="648">
        <v>0</v>
      </c>
      <c r="AF561" s="648">
        <v>0</v>
      </c>
      <c r="AG561" s="648">
        <v>2986</v>
      </c>
      <c r="AH561" s="648">
        <v>0</v>
      </c>
      <c r="AI561" s="648">
        <v>0</v>
      </c>
      <c r="AJ561" s="648">
        <v>0</v>
      </c>
      <c r="AK561" s="648">
        <v>0</v>
      </c>
      <c r="AL561" s="648">
        <v>0</v>
      </c>
      <c r="AM561" s="630">
        <f>SUM(AB561:AL565)</f>
        <v>3594</v>
      </c>
      <c r="AN561" s="460"/>
      <c r="AQ561" s="604">
        <f>IFERROR(I561/J561*100,"0")</f>
        <v>91.357397051347235</v>
      </c>
      <c r="AR561" s="650">
        <f>IFERROR(1/(1-(AQ561/100)),"0")</f>
        <v>11.570588235294123</v>
      </c>
      <c r="AS561" s="653">
        <v>15</v>
      </c>
      <c r="AT561" s="607">
        <v>20</v>
      </c>
      <c r="AU561" s="334"/>
      <c r="AV561" s="656"/>
      <c r="AW561" s="659">
        <f>+H561-AV561</f>
        <v>340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v>64</v>
      </c>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3934</v>
      </c>
      <c r="E566" s="597"/>
      <c r="F566" s="646"/>
      <c r="G566" s="646"/>
      <c r="H566" s="576"/>
      <c r="I566" s="579"/>
      <c r="J566" s="582"/>
      <c r="K566" s="447" t="b">
        <f>K561=L566</f>
        <v>1</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FEBRERO!K567</f>
        <v>0</v>
      </c>
      <c r="E567" s="682">
        <f>H163</f>
        <v>0</v>
      </c>
      <c r="F567" s="644">
        <v>32</v>
      </c>
      <c r="G567" s="644">
        <v>0</v>
      </c>
      <c r="H567" s="574">
        <f>+F567+G567</f>
        <v>32</v>
      </c>
      <c r="I567" s="577">
        <f>+AM567</f>
        <v>0</v>
      </c>
      <c r="J567" s="580">
        <f>+H567+I567</f>
        <v>32</v>
      </c>
      <c r="K567" s="583">
        <f>(D567-D570+D571+E567)-(J567)</f>
        <v>0</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v>0</v>
      </c>
      <c r="AA567" s="648">
        <v>0</v>
      </c>
      <c r="AB567" s="649">
        <f>+Z567+AA567</f>
        <v>0</v>
      </c>
      <c r="AC567" s="648">
        <v>0</v>
      </c>
      <c r="AD567" s="648">
        <v>0</v>
      </c>
      <c r="AE567" s="648">
        <v>0</v>
      </c>
      <c r="AF567" s="648">
        <v>0</v>
      </c>
      <c r="AG567" s="648">
        <v>0</v>
      </c>
      <c r="AH567" s="648">
        <v>0</v>
      </c>
      <c r="AI567" s="648">
        <v>0</v>
      </c>
      <c r="AJ567" s="648">
        <v>0</v>
      </c>
      <c r="AK567" s="648">
        <v>0</v>
      </c>
      <c r="AL567" s="648">
        <v>0</v>
      </c>
      <c r="AM567" s="630">
        <f>SUM(AB567:AL571)</f>
        <v>0</v>
      </c>
      <c r="AN567" s="460"/>
      <c r="AQ567" s="604">
        <f>IFERROR(I567/J567*100,"0")</f>
        <v>0</v>
      </c>
      <c r="AR567" s="650">
        <f>IFERROR(1/(1-(AQ567/100)),"0")</f>
        <v>1</v>
      </c>
      <c r="AS567" s="653">
        <v>10</v>
      </c>
      <c r="AT567" s="607">
        <v>10</v>
      </c>
      <c r="AU567" s="334"/>
      <c r="AV567" s="656"/>
      <c r="AW567" s="659">
        <f>+H567-AV567</f>
        <v>32</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32</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32</v>
      </c>
      <c r="E572" s="684"/>
      <c r="F572" s="646"/>
      <c r="G572" s="646"/>
      <c r="H572" s="576"/>
      <c r="I572" s="579"/>
      <c r="J572" s="582"/>
      <c r="K572" s="447" t="b">
        <f>K567=L572</f>
        <v>1</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FEBRERO!K573</f>
        <v>228</v>
      </c>
      <c r="E573" s="595">
        <f>H169</f>
        <v>734</v>
      </c>
      <c r="F573" s="644">
        <v>496</v>
      </c>
      <c r="G573" s="644">
        <v>19</v>
      </c>
      <c r="H573" s="574">
        <f>+F573+G573</f>
        <v>515</v>
      </c>
      <c r="I573" s="577">
        <f>+AM573</f>
        <v>0</v>
      </c>
      <c r="J573" s="580">
        <f>+H573+I573</f>
        <v>515</v>
      </c>
      <c r="K573" s="583">
        <f>+(D573+E573)-(J573)</f>
        <v>447</v>
      </c>
      <c r="L573" s="253">
        <v>290</v>
      </c>
      <c r="M573" s="254" t="s">
        <v>1830</v>
      </c>
      <c r="N573" s="254" t="s">
        <v>1810</v>
      </c>
      <c r="O573" s="255" t="s">
        <v>1757</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515</v>
      </c>
    </row>
    <row r="574" spans="1:49" ht="17.25" customHeight="1">
      <c r="A574" s="666"/>
      <c r="B574" s="670"/>
      <c r="C574" s="671"/>
      <c r="D574" s="642"/>
      <c r="E574" s="596"/>
      <c r="F574" s="645"/>
      <c r="G574" s="645"/>
      <c r="H574" s="575"/>
      <c r="I574" s="578"/>
      <c r="J574" s="581"/>
      <c r="K574" s="584"/>
      <c r="L574" s="253">
        <v>115</v>
      </c>
      <c r="M574" s="254" t="s">
        <v>1685</v>
      </c>
      <c r="N574" s="254" t="s">
        <v>1810</v>
      </c>
      <c r="O574" s="255" t="s">
        <v>1746</v>
      </c>
      <c r="P574" s="256" t="str">
        <f ca="1">IF(O574=0," ",IFERROR(IF(DATEDIF(TODAY(),O574,"M")&lt;=5,"ROJO",IF(DATEDIF(TODAY(),O574,"M")&gt;=12,"VERDE",IF(AND(DATEDIF(TODAY(),O574,"M")&gt;=6,DATEDIF(TODAY(),O574,"M")&lt;=11),"AMARILLO"))),Q574))</f>
        <v>AMARILLO</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8</v>
      </c>
      <c r="M575" s="254" t="s">
        <v>1831</v>
      </c>
      <c r="N575" s="254" t="s">
        <v>1829</v>
      </c>
      <c r="O575" s="255" t="s">
        <v>1740</v>
      </c>
      <c r="P575" s="256" t="str">
        <f ca="1">IF(O575=0," ",IFERROR(IF(DATEDIF(TODAY(),O575,"M")&lt;=5,"ROJO",IF(DATEDIF(TODAY(),O575,"M")&gt;=12,"VERDE",IF(AND(DATEDIF(TODAY(),O575,"M")&gt;=6,DATEDIF(TODAY(),O575,"M")&lt;=11),"AMARILLO"))),Q575))</f>
        <v>ROJO</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v>34</v>
      </c>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447</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FEBRERO!K579</f>
        <v>3439</v>
      </c>
      <c r="E579" s="595">
        <f>H175</f>
        <v>900</v>
      </c>
      <c r="F579" s="644">
        <v>1479</v>
      </c>
      <c r="G579" s="644">
        <v>59</v>
      </c>
      <c r="H579" s="574">
        <f>+F579+G579</f>
        <v>1538</v>
      </c>
      <c r="I579" s="577">
        <f>+AM579</f>
        <v>0</v>
      </c>
      <c r="J579" s="580">
        <f>+H579+I579</f>
        <v>1538</v>
      </c>
      <c r="K579" s="583">
        <f>+(D579+E579)-(J579)</f>
        <v>2801</v>
      </c>
      <c r="L579" s="253">
        <v>2777</v>
      </c>
      <c r="M579" s="254" t="s">
        <v>1690</v>
      </c>
      <c r="N579" s="254" t="s">
        <v>1813</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1538</v>
      </c>
    </row>
    <row r="580" spans="1:49" ht="17.25" customHeight="1">
      <c r="A580" s="666"/>
      <c r="B580" s="670"/>
      <c r="C580" s="671"/>
      <c r="D580" s="642"/>
      <c r="E580" s="596"/>
      <c r="F580" s="645"/>
      <c r="G580" s="645"/>
      <c r="H580" s="575"/>
      <c r="I580" s="578"/>
      <c r="J580" s="581"/>
      <c r="K580" s="584"/>
      <c r="L580" s="253">
        <v>24</v>
      </c>
      <c r="M580" s="254" t="s">
        <v>1688</v>
      </c>
      <c r="N580" s="254" t="s">
        <v>1813</v>
      </c>
      <c r="O580" s="255" t="s">
        <v>1765</v>
      </c>
      <c r="P580" s="256" t="str">
        <f ca="1">IF(O580=0," ",IFERROR(IF(DATEDIF(TODAY(),O580,"M")&lt;=5,"ROJO",IF(DATEDIF(TODAY(),O580,"M")&gt;=12,"VERDE",IF(AND(DATEDIF(TODAY(),O580,"M")&gt;=6,DATEDIF(TODAY(),O580,"M")&lt;=11),"AMARILLO"))),Q580))</f>
        <v>NO VENCIDO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2801</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FEBRERO!K585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FEBRERO!K591</f>
        <v>362</v>
      </c>
      <c r="E591" s="595">
        <f>H187</f>
        <v>595</v>
      </c>
      <c r="F591" s="644">
        <v>300</v>
      </c>
      <c r="G591" s="644">
        <v>1</v>
      </c>
      <c r="H591" s="574">
        <f>+F591+G591</f>
        <v>301</v>
      </c>
      <c r="I591" s="577">
        <f>+AM591</f>
        <v>1</v>
      </c>
      <c r="J591" s="580">
        <f>+H591+I591</f>
        <v>302</v>
      </c>
      <c r="K591" s="583">
        <f>+(D591+E591)-(J591)</f>
        <v>655</v>
      </c>
      <c r="L591" s="253">
        <v>348</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1.0033222591362125</v>
      </c>
      <c r="X591" s="425"/>
      <c r="Y591" s="232"/>
      <c r="Z591" s="648">
        <v>0</v>
      </c>
      <c r="AA591" s="648">
        <v>0</v>
      </c>
      <c r="AB591" s="649">
        <f>+Z591+AA591</f>
        <v>0</v>
      </c>
      <c r="AC591" s="648">
        <v>0</v>
      </c>
      <c r="AD591" s="648">
        <v>0</v>
      </c>
      <c r="AE591" s="648">
        <v>0</v>
      </c>
      <c r="AF591" s="648">
        <v>1</v>
      </c>
      <c r="AG591" s="648">
        <v>0</v>
      </c>
      <c r="AH591" s="648">
        <v>0</v>
      </c>
      <c r="AI591" s="648">
        <v>0</v>
      </c>
      <c r="AJ591" s="648">
        <v>0</v>
      </c>
      <c r="AK591" s="648">
        <v>0</v>
      </c>
      <c r="AL591" s="648">
        <v>0</v>
      </c>
      <c r="AM591" s="630">
        <f>SUM(AB591:AL595)</f>
        <v>1</v>
      </c>
      <c r="AN591" s="460"/>
      <c r="AQ591" s="604">
        <f>IFERROR(I591/J591*100,"0")</f>
        <v>0.33112582781456956</v>
      </c>
      <c r="AR591" s="650">
        <f>IFERROR(1/(1-(AQ591/100)),"0")</f>
        <v>1.0033222591362125</v>
      </c>
      <c r="AS591" s="653">
        <v>0</v>
      </c>
      <c r="AT591" s="607">
        <v>1</v>
      </c>
      <c r="AU591" s="334"/>
      <c r="AV591" s="656"/>
      <c r="AW591" s="659">
        <f>+H591-AV591</f>
        <v>301</v>
      </c>
    </row>
    <row r="592" spans="1:49" ht="17.25" customHeight="1">
      <c r="A592" s="666"/>
      <c r="B592" s="670"/>
      <c r="C592" s="671"/>
      <c r="D592" s="642"/>
      <c r="E592" s="596"/>
      <c r="F592" s="645"/>
      <c r="G592" s="645"/>
      <c r="H592" s="575"/>
      <c r="I592" s="578"/>
      <c r="J592" s="581"/>
      <c r="K592" s="584"/>
      <c r="L592" s="253">
        <v>209</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75</v>
      </c>
      <c r="M593" s="254" t="s">
        <v>1834</v>
      </c>
      <c r="N593" s="254" t="s">
        <v>1829</v>
      </c>
      <c r="O593" s="255" t="s">
        <v>1835</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9</v>
      </c>
      <c r="M594" s="254" t="s">
        <v>1692</v>
      </c>
      <c r="N594" s="254" t="s">
        <v>1807</v>
      </c>
      <c r="O594" s="255" t="s">
        <v>1740</v>
      </c>
      <c r="P594" s="256" t="str">
        <f ca="1">IF(O594=0," ",IFERROR(IF(DATEDIF(TODAY(),O594,"M")&lt;=5,"ROJO",IF(DATEDIF(TODAY(),O594,"M")&gt;=12,"VERDE",IF(AND(DATEDIF(TODAY(),O594,"M")&gt;=6,DATEDIF(TODAY(),O594,"M")&lt;=11),"AMARILLO"))),Q594))</f>
        <v>ROJO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v>14</v>
      </c>
      <c r="M595" s="254" t="s">
        <v>1693</v>
      </c>
      <c r="N595" s="254" t="s">
        <v>1818</v>
      </c>
      <c r="O595" s="255" t="s">
        <v>1751</v>
      </c>
      <c r="P595" s="256" t="str">
        <f ca="1">IF(O595=0," ",IFERROR(IF(DATEDIF(TODAY(),O595,"M")&lt;=5,"ROJO",IF(DATEDIF(TODAY(),O595,"M")&gt;=12,"VERDE",IF(AND(DATEDIF(TODAY(),O595,"M")&gt;=6,DATEDIF(TODAY(),O595,"M")&lt;=11),"AMARILLO"))),Q595))</f>
        <v>AMARILLO</v>
      </c>
      <c r="Q595" s="262" t="str">
        <f ca="1">IF(O595=0," ",IF(O595&lt;=$L$6,"VENCIDO","NO VENCIDO"))</f>
        <v>NO VENCIDO</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655</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FEBRERO!K597</f>
        <v>30</v>
      </c>
      <c r="E597" s="595">
        <f>H193</f>
        <v>0</v>
      </c>
      <c r="F597" s="644">
        <v>4</v>
      </c>
      <c r="G597" s="644">
        <v>0</v>
      </c>
      <c r="H597" s="574">
        <f>+F597+G597</f>
        <v>4</v>
      </c>
      <c r="I597" s="577">
        <f>+AM597</f>
        <v>0</v>
      </c>
      <c r="J597" s="580">
        <f>+H597+I597</f>
        <v>4</v>
      </c>
      <c r="K597" s="583">
        <f>+(D597+E597)-(J597)</f>
        <v>26</v>
      </c>
      <c r="L597" s="253">
        <v>12</v>
      </c>
      <c r="M597" s="254" t="s">
        <v>1694</v>
      </c>
      <c r="N597" s="254" t="s">
        <v>1819</v>
      </c>
      <c r="O597" s="255" t="s">
        <v>1758</v>
      </c>
      <c r="P597" s="256" t="str">
        <f ca="1">IF(O597=0," ",IFERROR(IF(DATEDIF(TODAY(),O597,"M")&lt;=5,"ROJO",IF(DATEDIF(TODAY(),O597,"M")&gt;=12,"VERDE",IF(AND(DATEDIF(TODAY(),O597,"M")&gt;=6,DATEDIF(TODAY(),O597,"M")&lt;=11),"AMARILLO"))),Q597))</f>
        <v>VERDE</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4</v>
      </c>
    </row>
    <row r="598" spans="1:49" ht="17.25" customHeight="1">
      <c r="A598" s="666"/>
      <c r="B598" s="670"/>
      <c r="C598" s="671"/>
      <c r="D598" s="642"/>
      <c r="E598" s="596"/>
      <c r="F598" s="645"/>
      <c r="G598" s="645"/>
      <c r="H598" s="575"/>
      <c r="I598" s="578"/>
      <c r="J598" s="581"/>
      <c r="K598" s="584"/>
      <c r="L598" s="253">
        <v>8</v>
      </c>
      <c r="M598" s="254" t="s">
        <v>1691</v>
      </c>
      <c r="N598" s="254" t="s">
        <v>1799</v>
      </c>
      <c r="O598" s="255" t="s">
        <v>1757</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6</v>
      </c>
      <c r="M599" s="254" t="s">
        <v>1693</v>
      </c>
      <c r="N599" s="254" t="s">
        <v>1818</v>
      </c>
      <c r="O599" s="255" t="s">
        <v>1751</v>
      </c>
      <c r="P599" s="256" t="str">
        <f ca="1">IF(O599=0," ",IFERROR(IF(DATEDIF(TODAY(),O599,"M")&lt;=5,"ROJO",IF(DATEDIF(TODAY(),O599,"M")&gt;=12,"VERDE",IF(AND(DATEDIF(TODAY(),O599,"M")&gt;=6,DATEDIF(TODAY(),O599,"M")&lt;=11),"AMARILLO"))),Q599))</f>
        <v>AMARILLO</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26</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FEBRERO!K603</f>
        <v>249</v>
      </c>
      <c r="E603" s="595">
        <f>H199</f>
        <v>68</v>
      </c>
      <c r="F603" s="644">
        <v>97</v>
      </c>
      <c r="G603" s="644">
        <v>0</v>
      </c>
      <c r="H603" s="574">
        <f>+F603+G603</f>
        <v>97</v>
      </c>
      <c r="I603" s="577">
        <f>+AM603</f>
        <v>0</v>
      </c>
      <c r="J603" s="580">
        <f>+H603+I603</f>
        <v>97</v>
      </c>
      <c r="K603" s="583">
        <f>+(D603+E603)-(J603)</f>
        <v>220</v>
      </c>
      <c r="L603" s="253">
        <v>220</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97</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220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FEBRERO!K609</f>
        <v>103</v>
      </c>
      <c r="E609" s="595">
        <f>H205</f>
        <v>14</v>
      </c>
      <c r="F609" s="644">
        <v>28</v>
      </c>
      <c r="G609" s="644">
        <v>0</v>
      </c>
      <c r="H609" s="574">
        <f>+F609+G609</f>
        <v>28</v>
      </c>
      <c r="I609" s="577">
        <f>+AM609</f>
        <v>0</v>
      </c>
      <c r="J609" s="580">
        <f>+H609+I609</f>
        <v>28</v>
      </c>
      <c r="K609" s="583">
        <f>+(D609+E609)-(J609)</f>
        <v>89</v>
      </c>
      <c r="L609" s="253">
        <v>31</v>
      </c>
      <c r="M609" s="254" t="s">
        <v>1698</v>
      </c>
      <c r="N609" s="254" t="s">
        <v>1819</v>
      </c>
      <c r="O609" s="255" t="s">
        <v>1792</v>
      </c>
      <c r="P609" s="256" t="str">
        <f ca="1">IF(O609=0," ",IFERROR(IF(DATEDIF(TODAY(),O609,"M")&lt;=5,"ROJO",IF(DATEDIF(TODAY(),O609,"M")&gt;=12,"VERDE",IF(AND(DATEDIF(TODAY(),O609,"M")&gt;=6,DATEDIF(TODAY(),O609,"M")&lt;=11),"AMARILLO"))),Q609))</f>
        <v>ROJO</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28</v>
      </c>
    </row>
    <row r="610" spans="1:49" ht="17.25" customHeight="1">
      <c r="A610" s="666"/>
      <c r="B610" s="670"/>
      <c r="C610" s="671"/>
      <c r="D610" s="642"/>
      <c r="E610" s="596"/>
      <c r="F610" s="645"/>
      <c r="G610" s="645"/>
      <c r="H610" s="575"/>
      <c r="I610" s="578"/>
      <c r="J610" s="581"/>
      <c r="K610" s="584"/>
      <c r="L610" s="253">
        <v>31</v>
      </c>
      <c r="M610" s="254" t="s">
        <v>1699</v>
      </c>
      <c r="N610" s="254" t="s">
        <v>1819</v>
      </c>
      <c r="O610" s="255" t="s">
        <v>1759</v>
      </c>
      <c r="P610" s="256" t="str">
        <f ca="1">IF(O610=0," ",IFERROR(IF(DATEDIF(TODAY(),O610,"M")&lt;=5,"ROJO",IF(DATEDIF(TODAY(),O610,"M")&gt;=12,"VERDE",IF(AND(DATEDIF(TODAY(),O610,"M")&gt;=6,DATEDIF(TODAY(),O610,"M")&lt;=11),"AMARILLO"))),Q610))</f>
        <v>VERDE</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15</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6</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6</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89</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FEBRERO!K615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FEBRERO!K621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FEBRERO!K627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FEBRERO!K634</f>
        <v>2545</v>
      </c>
      <c r="E634" s="595">
        <f>H230</f>
        <v>2110</v>
      </c>
      <c r="F634" s="644">
        <v>687</v>
      </c>
      <c r="G634" s="644">
        <v>28</v>
      </c>
      <c r="H634" s="574">
        <f>+F634+G634</f>
        <v>715</v>
      </c>
      <c r="I634" s="577">
        <f>+AM634</f>
        <v>1375</v>
      </c>
      <c r="J634" s="580">
        <f>+H634+I634</f>
        <v>2090</v>
      </c>
      <c r="K634" s="583">
        <f>+(D634+E634)-(J634)</f>
        <v>2565</v>
      </c>
      <c r="L634" s="253">
        <v>2065</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971</v>
      </c>
      <c r="AA634" s="648">
        <v>404</v>
      </c>
      <c r="AB634" s="649">
        <f>+Z634+AA634</f>
        <v>1375</v>
      </c>
      <c r="AC634" s="648">
        <v>0</v>
      </c>
      <c r="AD634" s="648">
        <v>0</v>
      </c>
      <c r="AE634" s="648">
        <v>0</v>
      </c>
      <c r="AF634" s="648">
        <v>0</v>
      </c>
      <c r="AG634" s="648">
        <v>0</v>
      </c>
      <c r="AH634" s="648">
        <v>0</v>
      </c>
      <c r="AI634" s="648">
        <v>0</v>
      </c>
      <c r="AJ634" s="648">
        <v>0</v>
      </c>
      <c r="AK634" s="648">
        <v>0</v>
      </c>
      <c r="AL634" s="648">
        <v>0</v>
      </c>
      <c r="AM634" s="630">
        <f>SUM(AB634:AL638)</f>
        <v>1375</v>
      </c>
      <c r="AN634" s="460"/>
      <c r="AU634" s="334"/>
      <c r="AV634" s="334"/>
    </row>
    <row r="635" spans="1:49" ht="17.100000000000001" customHeight="1">
      <c r="A635" s="585"/>
      <c r="B635" s="640"/>
      <c r="C635" s="640"/>
      <c r="D635" s="642"/>
      <c r="E635" s="596"/>
      <c r="F635" s="645"/>
      <c r="G635" s="645"/>
      <c r="H635" s="575"/>
      <c r="I635" s="578"/>
      <c r="J635" s="581"/>
      <c r="K635" s="584"/>
      <c r="L635" s="253">
        <v>300</v>
      </c>
      <c r="M635" s="254" t="s">
        <v>1632</v>
      </c>
      <c r="N635" s="254" t="s">
        <v>1799</v>
      </c>
      <c r="O635" s="255" t="s">
        <v>1770</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200</v>
      </c>
      <c r="M636" s="254" t="s">
        <v>1631</v>
      </c>
      <c r="N636" s="254" t="s">
        <v>1799</v>
      </c>
      <c r="O636" s="255" t="s">
        <v>1749</v>
      </c>
      <c r="P636" s="256" t="str">
        <f ca="1">IF(O636=0," ",IFERROR(IF(DATEDIF(TODAY(),O636,"M")&lt;=5,"ROJO",IF(DATEDIF(TODAY(),O636,"M")&gt;=12,"VERDE",IF(AND(DATEDIF(TODAY(),O636,"M")&gt;=6,DATEDIF(TODAY(),O636,"M")&lt;=11),"AMARILLO"))),Q636))</f>
        <v>AMARILLO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2565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FEBRERO!K640</f>
        <v>2649</v>
      </c>
      <c r="E640" s="595">
        <f>H236</f>
        <v>1089</v>
      </c>
      <c r="F640" s="644">
        <v>1452</v>
      </c>
      <c r="G640" s="644">
        <v>35</v>
      </c>
      <c r="H640" s="574">
        <f>+F640+G640</f>
        <v>1487</v>
      </c>
      <c r="I640" s="577">
        <f>+AM640</f>
        <v>3</v>
      </c>
      <c r="J640" s="580">
        <f>+H640+I640</f>
        <v>1490</v>
      </c>
      <c r="K640" s="583">
        <f>+(D640+E640)-(J640)</f>
        <v>2248</v>
      </c>
      <c r="L640" s="253">
        <v>2211</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3</v>
      </c>
      <c r="AG640" s="648">
        <v>0</v>
      </c>
      <c r="AH640" s="648">
        <v>0</v>
      </c>
      <c r="AI640" s="648">
        <v>0</v>
      </c>
      <c r="AJ640" s="648">
        <v>0</v>
      </c>
      <c r="AK640" s="648">
        <v>0</v>
      </c>
      <c r="AL640" s="648">
        <v>0</v>
      </c>
      <c r="AM640" s="630">
        <f>SUM(AB640:AL644)</f>
        <v>3</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v>37</v>
      </c>
      <c r="M642" s="254" t="s">
        <v>1725</v>
      </c>
      <c r="N642" s="254" t="s">
        <v>1799</v>
      </c>
      <c r="O642" s="255" t="s">
        <v>1762</v>
      </c>
      <c r="P642" s="256" t="str">
        <f ca="1">IF(O642=0," ",IFERROR(IF(DATEDIF(TODAY(),O642,"M")&lt;=5,"ROJO",IF(DATEDIF(TODAY(),O642,"M")&gt;=12,"VERDE",IF(AND(DATEDIF(TODAY(),O642,"M")&gt;=6,DATEDIF(TODAY(),O642,"M")&lt;=11),"AMARILLO"))),Q642))</f>
        <v>VERDE</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2248</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FEBRERO!K646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FEBRERO!K652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FEBRERO!K658</f>
        <v>2273</v>
      </c>
      <c r="E658" s="595">
        <f>H254</f>
        <v>2022</v>
      </c>
      <c r="F658" s="644">
        <v>1862</v>
      </c>
      <c r="G658" s="644">
        <v>31</v>
      </c>
      <c r="H658" s="574">
        <f>+F658+G658</f>
        <v>1893</v>
      </c>
      <c r="I658" s="577">
        <f>+AM658</f>
        <v>1</v>
      </c>
      <c r="J658" s="580">
        <f>+H658+I658</f>
        <v>1894</v>
      </c>
      <c r="K658" s="583">
        <f>+(D658+E658)-(J658)</f>
        <v>2401</v>
      </c>
      <c r="L658" s="253">
        <v>1617</v>
      </c>
      <c r="M658" s="254" t="s">
        <v>1666</v>
      </c>
      <c r="N658" s="254" t="s">
        <v>1799</v>
      </c>
      <c r="O658" s="255" t="s">
        <v>1760</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1</v>
      </c>
      <c r="AF658" s="648">
        <v>0</v>
      </c>
      <c r="AG658" s="648">
        <v>0</v>
      </c>
      <c r="AH658" s="648">
        <v>0</v>
      </c>
      <c r="AI658" s="648">
        <v>0</v>
      </c>
      <c r="AJ658" s="648">
        <v>0</v>
      </c>
      <c r="AK658" s="648">
        <v>0</v>
      </c>
      <c r="AL658" s="648">
        <v>0</v>
      </c>
      <c r="AM658" s="630">
        <f>SUM(AB658:AL662)</f>
        <v>1</v>
      </c>
      <c r="AN658" s="460"/>
      <c r="AU658" s="334"/>
      <c r="AV658" s="334"/>
    </row>
    <row r="659" spans="1:48" ht="17.100000000000001" customHeight="1">
      <c r="A659" s="585"/>
      <c r="B659" s="640"/>
      <c r="C659" s="640"/>
      <c r="D659" s="642"/>
      <c r="E659" s="596"/>
      <c r="F659" s="645"/>
      <c r="G659" s="645"/>
      <c r="H659" s="575"/>
      <c r="I659" s="578"/>
      <c r="J659" s="581"/>
      <c r="K659" s="584"/>
      <c r="L659" s="253">
        <v>523</v>
      </c>
      <c r="M659" s="254" t="s">
        <v>1725</v>
      </c>
      <c r="N659" s="254" t="s">
        <v>1799</v>
      </c>
      <c r="O659" s="255" t="s">
        <v>1762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261</v>
      </c>
      <c r="M660" s="254" t="s">
        <v>1700</v>
      </c>
      <c r="N660" s="254" t="s">
        <v>1799</v>
      </c>
      <c r="O660" s="255" t="s">
        <v>1760</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2401</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FEBRERO!K664</f>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FEBRERO!K670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FEBRERO!K676</f>
        <v>23812</v>
      </c>
      <c r="E676" s="595">
        <f>H272</f>
        <v>1200</v>
      </c>
      <c r="F676" s="644">
        <v>2762</v>
      </c>
      <c r="G676" s="644">
        <v>48</v>
      </c>
      <c r="H676" s="574">
        <f>+F676+G676</f>
        <v>2810</v>
      </c>
      <c r="I676" s="577">
        <f>+AM676</f>
        <v>3847</v>
      </c>
      <c r="J676" s="580">
        <f>+H676+I676</f>
        <v>6657</v>
      </c>
      <c r="K676" s="583">
        <f>+(D676+E676)-(J676)</f>
        <v>18355</v>
      </c>
      <c r="L676" s="253">
        <v>15609</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2812</v>
      </c>
      <c r="AA676" s="648">
        <v>1035</v>
      </c>
      <c r="AB676" s="649">
        <f>+Z676+AA676</f>
        <v>3847</v>
      </c>
      <c r="AC676" s="648">
        <v>0</v>
      </c>
      <c r="AD676" s="648">
        <v>0</v>
      </c>
      <c r="AE676" s="648">
        <v>0</v>
      </c>
      <c r="AF676" s="648">
        <v>0</v>
      </c>
      <c r="AG676" s="648">
        <v>0</v>
      </c>
      <c r="AH676" s="648">
        <v>0</v>
      </c>
      <c r="AI676" s="648">
        <v>0</v>
      </c>
      <c r="AJ676" s="648">
        <v>0</v>
      </c>
      <c r="AK676" s="648">
        <v>0</v>
      </c>
      <c r="AL676" s="648">
        <v>0</v>
      </c>
      <c r="AM676" s="630">
        <f>SUM(AB676:AL680)</f>
        <v>3847</v>
      </c>
      <c r="AN676" s="460"/>
      <c r="AU676" s="334"/>
      <c r="AV676" s="334"/>
    </row>
    <row r="677" spans="1:48" ht="17.100000000000001" customHeight="1">
      <c r="A677" s="585"/>
      <c r="B677" s="640"/>
      <c r="C677" s="640"/>
      <c r="D677" s="642"/>
      <c r="E677" s="596"/>
      <c r="F677" s="645"/>
      <c r="G677" s="645"/>
      <c r="H677" s="575"/>
      <c r="I677" s="578"/>
      <c r="J677" s="581"/>
      <c r="K677" s="584"/>
      <c r="L677" s="253">
        <v>1310</v>
      </c>
      <c r="M677" s="254" t="s">
        <v>1701</v>
      </c>
      <c r="N677" s="254" t="s">
        <v>1807</v>
      </c>
      <c r="O677" s="255" t="s">
        <v>1794</v>
      </c>
      <c r="P677" s="256" t="str">
        <f ca="1">IF(O677=0," ",IFERROR(IF(DATEDIF(TODAY(),O677,"M")&lt;=5,"ROJO",IF(DATEDIF(TODAY(),O677,"M")&gt;=12,"VERDE",IF(AND(DATEDIF(TODAY(),O677,"M")&gt;=6,DATEDIF(TODAY(),O677,"M")&lt;=11),"AMARILLO"))),Q677))</f>
        <v>NO VENCIDO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1060</v>
      </c>
      <c r="M678" s="254" t="s">
        <v>1668</v>
      </c>
      <c r="N678" s="254" t="s">
        <v>1807</v>
      </c>
      <c r="O678" s="255" t="s">
        <v>1745</v>
      </c>
      <c r="P678" s="256" t="str">
        <f ca="1">IF(O678=0," ",IFERROR(IF(DATEDIF(TODAY(),O678,"M")&lt;=5,"ROJO",IF(DATEDIF(TODAY(),O678,"M")&gt;=12,"VERDE",IF(AND(DATEDIF(TODAY(),O678,"M")&gt;=6,DATEDIF(TODAY(),O678,"M")&lt;=11),"AMARILLO"))),Q678))</f>
        <v>AMARILLO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376</v>
      </c>
      <c r="M679" s="254" t="s">
        <v>1836</v>
      </c>
      <c r="N679" s="254" t="s">
        <v>1811</v>
      </c>
      <c r="O679" s="255" t="s">
        <v>1757</v>
      </c>
      <c r="P679" s="256" t="str">
        <f ca="1">IF(O679=0," ",IFERROR(IF(DATEDIF(TODAY(),O679,"M")&lt;=5,"ROJO",IF(DATEDIF(TODAY(),O679,"M")&gt;=12,"VERDE",IF(AND(DATEDIF(TODAY(),O679,"M")&gt;=6,DATEDIF(TODAY(),O679,"M")&lt;=11),"AMARILLO"))),Q679))</f>
        <v>VERDE</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18355</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FEBRERO!K682</f>
        <v>1959</v>
      </c>
      <c r="E682" s="595">
        <f>H278</f>
        <v>880</v>
      </c>
      <c r="F682" s="644">
        <v>1180</v>
      </c>
      <c r="G682" s="644">
        <v>37</v>
      </c>
      <c r="H682" s="574">
        <f>+F682+G682</f>
        <v>1217</v>
      </c>
      <c r="I682" s="577">
        <f>+AM682</f>
        <v>0</v>
      </c>
      <c r="J682" s="580">
        <f>+H682+I682</f>
        <v>1217</v>
      </c>
      <c r="K682" s="583">
        <f>+(D682+E682)-(J682)</f>
        <v>1622</v>
      </c>
      <c r="L682" s="253">
        <v>1577</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0</v>
      </c>
      <c r="AA682" s="648">
        <v>0</v>
      </c>
      <c r="AB682" s="649">
        <f>+Z682+AA682</f>
        <v>0</v>
      </c>
      <c r="AC682" s="648">
        <v>0</v>
      </c>
      <c r="AD682" s="648">
        <v>0</v>
      </c>
      <c r="AE682" s="648">
        <v>0</v>
      </c>
      <c r="AF682" s="648">
        <v>0</v>
      </c>
      <c r="AG682" s="648">
        <v>0</v>
      </c>
      <c r="AH682" s="648">
        <v>0</v>
      </c>
      <c r="AI682" s="648">
        <v>0</v>
      </c>
      <c r="AJ682" s="648">
        <v>0</v>
      </c>
      <c r="AK682" s="648">
        <v>0</v>
      </c>
      <c r="AL682" s="648">
        <v>0</v>
      </c>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v>15</v>
      </c>
      <c r="M683" s="254" t="s">
        <v>1706</v>
      </c>
      <c r="N683" s="254" t="s">
        <v>1814</v>
      </c>
      <c r="O683" s="255" t="s">
        <v>1796</v>
      </c>
      <c r="P683" s="256" t="str">
        <f ca="1">IF(O683=0," ",IFERROR(IF(DATEDIF(TODAY(),O683,"M")&lt;=5,"ROJO",IF(DATEDIF(TODAY(),O683,"M")&gt;=12,"VERDE",IF(AND(DATEDIF(TODAY(),O683,"M")&gt;=6,DATEDIF(TODAY(),O683,"M")&lt;=11),"AMARILLO"))),Q683))</f>
        <v>ROJO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v>30</v>
      </c>
      <c r="M684" s="254" t="s">
        <v>1837</v>
      </c>
      <c r="N684" s="254" t="s">
        <v>1814</v>
      </c>
      <c r="O684" s="255" t="s">
        <v>1838</v>
      </c>
      <c r="P684" s="256" t="str">
        <f ca="1">IF(O684=0," ",IFERROR(IF(DATEDIF(TODAY(),O684,"M")&lt;=5,"ROJO",IF(DATEDIF(TODAY(),O684,"M")&gt;=12,"VERDE",IF(AND(DATEDIF(TODAY(),O684,"M")&gt;=6,DATEDIF(TODAY(),O684,"M")&lt;=11),"AMARILLO"))),Q684))</f>
        <v>AMARILLO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1622</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FEBRERO!K688</f>
        <v>87</v>
      </c>
      <c r="E688" s="595">
        <f>H284</f>
        <v>0</v>
      </c>
      <c r="F688" s="644"/>
      <c r="G688" s="644">
        <v>0</v>
      </c>
      <c r="H688" s="574">
        <f>+F688+G688</f>
        <v>0</v>
      </c>
      <c r="I688" s="577">
        <f>+AM688</f>
        <v>0</v>
      </c>
      <c r="J688" s="580">
        <f>+H688+I688</f>
        <v>0</v>
      </c>
      <c r="K688" s="583">
        <f>+(D688+E688)-(J688)</f>
        <v>87</v>
      </c>
      <c r="L688" s="253">
        <v>87</v>
      </c>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FEBRERO!K694</f>
        <v>363</v>
      </c>
      <c r="E694" s="595">
        <f>H290</f>
        <v>595</v>
      </c>
      <c r="F694" s="644">
        <v>283</v>
      </c>
      <c r="G694" s="644">
        <v>1</v>
      </c>
      <c r="H694" s="574">
        <f>+F694+G694</f>
        <v>284</v>
      </c>
      <c r="I694" s="577">
        <f>+AM694</f>
        <v>1</v>
      </c>
      <c r="J694" s="580">
        <f>+H694+I694</f>
        <v>285</v>
      </c>
      <c r="K694" s="583">
        <f>+(D694+E694)-(J694)</f>
        <v>673</v>
      </c>
      <c r="L694" s="253">
        <v>289</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1</v>
      </c>
      <c r="AG694" s="648">
        <v>0</v>
      </c>
      <c r="AH694" s="648">
        <v>0</v>
      </c>
      <c r="AI694" s="648">
        <v>0</v>
      </c>
      <c r="AJ694" s="648">
        <v>0</v>
      </c>
      <c r="AK694" s="648">
        <v>0</v>
      </c>
      <c r="AL694" s="648">
        <v>0</v>
      </c>
      <c r="AM694" s="630">
        <f>SUM(AB694:AL698)</f>
        <v>1</v>
      </c>
      <c r="AN694" s="460"/>
      <c r="AU694" s="334"/>
      <c r="AV694" s="334"/>
    </row>
    <row r="695" spans="1:48" ht="17.100000000000001" customHeight="1">
      <c r="A695" s="585"/>
      <c r="B695" s="640"/>
      <c r="C695" s="640"/>
      <c r="D695" s="642"/>
      <c r="E695" s="596"/>
      <c r="F695" s="645"/>
      <c r="G695" s="645"/>
      <c r="H695" s="575"/>
      <c r="I695" s="578"/>
      <c r="J695" s="581"/>
      <c r="K695" s="584"/>
      <c r="L695" s="253">
        <v>186</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v>181</v>
      </c>
      <c r="M696" s="254" t="s">
        <v>1691</v>
      </c>
      <c r="N696" s="254" t="s">
        <v>1799</v>
      </c>
      <c r="O696" s="255" t="s">
        <v>1757</v>
      </c>
      <c r="P696" s="256" t="str">
        <f ca="1">IF(O696=0," ",IFERROR(IF(DATEDIF(TODAY(),O696,"M")&lt;=5,"ROJO",IF(DATEDIF(TODAY(),O696,"M")&gt;=12,"VERDE",IF(AND(DATEDIF(TODAY(),O696,"M")&gt;=6,DATEDIF(TODAY(),O696,"M")&lt;=11),"AMARILLO"))),Q696))</f>
        <v>VERDE</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v>9</v>
      </c>
      <c r="M697" s="254" t="s">
        <v>1709</v>
      </c>
      <c r="N697" s="254" t="s">
        <v>1807</v>
      </c>
      <c r="O697" s="255" t="s">
        <v>1778</v>
      </c>
      <c r="P697" s="256" t="str">
        <f ca="1">IF(O697=0," ",IFERROR(IF(DATEDIF(TODAY(),O697,"M")&lt;=5,"ROJO",IF(DATEDIF(TODAY(),O697,"M")&gt;=12,"VERDE",IF(AND(DATEDIF(TODAY(),O697,"M")&gt;=6,DATEDIF(TODAY(),O697,"M")&lt;=11),"AMARILLO"))),Q697))</f>
        <v>NO VENCIDO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v>8</v>
      </c>
      <c r="M698" s="254" t="s">
        <v>1693</v>
      </c>
      <c r="N698" s="254" t="s">
        <v>1818</v>
      </c>
      <c r="O698" s="255" t="s">
        <v>1751</v>
      </c>
      <c r="P698" s="256" t="str">
        <f ca="1">IF(O698=0," ",IFERROR(IF(DATEDIF(TODAY(),O698,"M")&lt;=5,"ROJO",IF(DATEDIF(TODAY(),O698,"M")&gt;=12,"VERDE",IF(AND(DATEDIF(TODAY(),O698,"M")&gt;=6,DATEDIF(TODAY(),O698,"M")&lt;=11),"AMARILLO"))),Q698))</f>
        <v>AMARILLO</v>
      </c>
      <c r="Q698" s="262" t="str">
        <f ca="1">IF(O698=0," ",IF(O698&lt;=$L$6,"VENCIDO","NO VENCIDO"))</f>
        <v>NO VENCIDO</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673</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FEBRERO!K700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FEBRERO!K707</f>
        <v>14350</v>
      </c>
      <c r="E707" s="595">
        <f>H303</f>
        <v>1700</v>
      </c>
      <c r="F707" s="644">
        <v>1980</v>
      </c>
      <c r="G707" s="644">
        <v>36</v>
      </c>
      <c r="H707" s="574">
        <f>+F707+G707</f>
        <v>2016</v>
      </c>
      <c r="I707" s="577">
        <f>+AM707</f>
        <v>41</v>
      </c>
      <c r="J707" s="580">
        <f>+H707+I707</f>
        <v>2057</v>
      </c>
      <c r="K707" s="583">
        <f>+(D707+E707)-(J707)</f>
        <v>13993</v>
      </c>
      <c r="L707" s="253">
        <v>9380</v>
      </c>
      <c r="M707" s="254" t="s">
        <v>1729</v>
      </c>
      <c r="N707" s="254" t="s">
        <v>1840</v>
      </c>
      <c r="O707" s="255" t="s">
        <v>1766</v>
      </c>
      <c r="P707" s="256" t="str">
        <f ca="1">IF(O707=0," ",IFERROR(IF(DATEDIF(TODAY(),O707,"M")&lt;=5,"ROJO",IF(DATEDIF(TODAY(),O707,"M")&gt;=12,"VERDE",IF(AND(DATEDIF(TODAY(),O707,"M")&gt;=6,DATEDIF(TODAY(),O707,"M")&lt;=11),"AMARILLO"))),Q707))</f>
        <v>VERDE</v>
      </c>
      <c r="Q707" s="256" t="str">
        <f t="shared" ref="Q707:Q712" ca="1" si="80">IF(O707=0," ",IF(O707&lt;=$L$6,"VENCIDO","NO VENCIDO"))</f>
        <v>NO VENCIDO</v>
      </c>
      <c r="R707" s="257"/>
      <c r="S707" s="258"/>
      <c r="T707" s="258"/>
      <c r="U707" s="259"/>
      <c r="V707" s="259"/>
      <c r="W707" s="634">
        <f>+AR707</f>
        <v>0</v>
      </c>
      <c r="X707" s="425"/>
      <c r="Y707" s="232"/>
      <c r="Z707" s="570">
        <v>37</v>
      </c>
      <c r="AA707" s="570">
        <v>0</v>
      </c>
      <c r="AB707" s="637">
        <f>+Z707+AA707</f>
        <v>37</v>
      </c>
      <c r="AC707" s="570">
        <v>0</v>
      </c>
      <c r="AD707" s="570">
        <v>0</v>
      </c>
      <c r="AE707" s="570">
        <v>0</v>
      </c>
      <c r="AF707" s="570">
        <v>0</v>
      </c>
      <c r="AG707" s="570">
        <v>2</v>
      </c>
      <c r="AH707" s="570">
        <v>2</v>
      </c>
      <c r="AI707" s="570">
        <v>0</v>
      </c>
      <c r="AJ707" s="570">
        <v>0</v>
      </c>
      <c r="AK707" s="570">
        <v>0</v>
      </c>
      <c r="AL707" s="570">
        <v>0</v>
      </c>
      <c r="AM707" s="630">
        <f>SUM(AB707:AL712)</f>
        <v>41</v>
      </c>
      <c r="AN707" s="460"/>
      <c r="AU707" s="334"/>
      <c r="AV707" s="334"/>
    </row>
    <row r="708" spans="1:48" ht="17.100000000000001" customHeight="1">
      <c r="A708" s="585"/>
      <c r="B708" s="640"/>
      <c r="C708" s="640"/>
      <c r="D708" s="642"/>
      <c r="E708" s="596"/>
      <c r="F708" s="645"/>
      <c r="G708" s="645"/>
      <c r="H708" s="575"/>
      <c r="I708" s="578"/>
      <c r="J708" s="581"/>
      <c r="K708" s="584"/>
      <c r="L708" s="253">
        <v>2739</v>
      </c>
      <c r="M708" s="254" t="s">
        <v>1711</v>
      </c>
      <c r="N708" s="254" t="s">
        <v>1841</v>
      </c>
      <c r="O708" s="255" t="s">
        <v>1752</v>
      </c>
      <c r="P708" s="256" t="str">
        <f t="shared" ref="P708:P712" ca="1" si="81">IF(O708=0," ",IFERROR(IF(DATEDIF(TODAY(),O708,"M")&lt;=5,"ROJO",IF(DATEDIF(TODAY(),O708,"M")&gt;=12,"VERDE",IF(AND(DATEDIF(TODAY(),O708,"M")&gt;=6,DATEDIF(TODAY(),O708,"M")&lt;=11),"AMARILLO"))),Q708))</f>
        <v>ROJO</v>
      </c>
      <c r="Q708" s="256" t="str">
        <f t="shared" ca="1" si="80"/>
        <v>NO VENCIDO</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v>1874</v>
      </c>
      <c r="M709" s="254" t="s">
        <v>1710</v>
      </c>
      <c r="N709" s="254" t="s">
        <v>1841</v>
      </c>
      <c r="O709" s="255" t="s">
        <v>1750</v>
      </c>
      <c r="P709" s="256" t="str">
        <f t="shared" ca="1" si="81"/>
        <v>AMARILLO</v>
      </c>
      <c r="Q709" s="256" t="str">
        <f t="shared" ca="1" si="80"/>
        <v>NO VENCIDO</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13993</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FEBRERO!K714</f>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FEBRERO!K721</f>
        <v>12656</v>
      </c>
      <c r="E721" s="595">
        <f>H317</f>
        <v>3000</v>
      </c>
      <c r="F721" s="644">
        <v>838</v>
      </c>
      <c r="G721" s="644">
        <v>9</v>
      </c>
      <c r="H721" s="574">
        <f>+F721+G721</f>
        <v>847</v>
      </c>
      <c r="I721" s="577">
        <f>+AM721</f>
        <v>143</v>
      </c>
      <c r="J721" s="580">
        <f>+H721+I721</f>
        <v>990</v>
      </c>
      <c r="K721" s="583">
        <f>+(D721+E721)-(J721)</f>
        <v>14666</v>
      </c>
      <c r="L721" s="253">
        <v>9298</v>
      </c>
      <c r="M721" s="254" t="s">
        <v>1715</v>
      </c>
      <c r="N721" s="254" t="s">
        <v>1841</v>
      </c>
      <c r="O721" s="255" t="s">
        <v>1753</v>
      </c>
      <c r="P721" s="256" t="str">
        <f ca="1">IF(O721=0," ",IFERROR(IF(DATEDIF(TODAY(),O721,"M")&lt;=5,"ROJO",IF(DATEDIF(TODAY(),O721,"M")&gt;=12,"VERDE",IF(AND(DATEDIF(TODAY(),O721,"M")&gt;=6,DATEDIF(TODAY(),O721,"M")&lt;=11),"AMARILLO"))),Q721))</f>
        <v>ROJO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143</v>
      </c>
      <c r="AI721" s="570">
        <v>0</v>
      </c>
      <c r="AJ721" s="570">
        <v>0</v>
      </c>
      <c r="AK721" s="570">
        <v>0</v>
      </c>
      <c r="AL721" s="570">
        <v>0</v>
      </c>
      <c r="AM721" s="630">
        <f t="shared" ref="AM721" si="88">SUM(AB721:AL726)</f>
        <v>143</v>
      </c>
      <c r="AN721" s="460"/>
      <c r="AU721" s="334"/>
      <c r="AV721" s="334"/>
    </row>
    <row r="722" spans="1:48" ht="17.100000000000001" customHeight="1">
      <c r="A722" s="585"/>
      <c r="B722" s="640"/>
      <c r="C722" s="640"/>
      <c r="D722" s="642"/>
      <c r="E722" s="596"/>
      <c r="F722" s="645"/>
      <c r="G722" s="645"/>
      <c r="H722" s="575"/>
      <c r="I722" s="578"/>
      <c r="J722" s="581"/>
      <c r="K722" s="584"/>
      <c r="L722" s="253">
        <v>2983</v>
      </c>
      <c r="M722" s="254" t="s">
        <v>1710</v>
      </c>
      <c r="N722" s="254" t="s">
        <v>1841</v>
      </c>
      <c r="O722" s="255" t="s">
        <v>1750</v>
      </c>
      <c r="P722" s="256" t="str">
        <f t="shared" ref="P722:P726" ca="1" si="89">IF(O722=0," ",IFERROR(IF(DATEDIF(TODAY(),O722,"M")&lt;=5,"ROJO",IF(DATEDIF(TODAY(),O722,"M")&gt;=12,"VERDE",IF(AND(DATEDIF(TODAY(),O722,"M")&gt;=6,DATEDIF(TODAY(),O722,"M")&lt;=11),"AMARILLO"))),Q722))</f>
        <v>AMARILLO</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1747</v>
      </c>
      <c r="M723" s="254" t="s">
        <v>1711</v>
      </c>
      <c r="N723" s="254" t="s">
        <v>1841</v>
      </c>
      <c r="O723" s="255" t="s">
        <v>1752</v>
      </c>
      <c r="P723" s="256" t="str">
        <f t="shared" ca="1" si="89"/>
        <v>ROJO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479</v>
      </c>
      <c r="M724" s="254" t="s">
        <v>1729</v>
      </c>
      <c r="N724" s="254" t="s">
        <v>1840</v>
      </c>
      <c r="O724" s="255" t="s">
        <v>1766</v>
      </c>
      <c r="P724" s="256" t="str">
        <f t="shared" ca="1" si="89"/>
        <v>VERDE</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159</v>
      </c>
      <c r="M725" s="254" t="s">
        <v>1843</v>
      </c>
      <c r="N725" s="254" t="s">
        <v>1844</v>
      </c>
      <c r="O725" s="255" t="s">
        <v>1845</v>
      </c>
      <c r="P725" s="256" t="str">
        <f t="shared" ca="1" si="89"/>
        <v>ROJO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14666</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FEBRERO!K728</f>
        <v>593</v>
      </c>
      <c r="E728" s="595">
        <f>H324</f>
        <v>0</v>
      </c>
      <c r="F728" s="644">
        <v>76</v>
      </c>
      <c r="G728" s="644">
        <v>0</v>
      </c>
      <c r="H728" s="574">
        <f>+F728+G728</f>
        <v>76</v>
      </c>
      <c r="I728" s="577">
        <f>+AM728</f>
        <v>0</v>
      </c>
      <c r="J728" s="580">
        <f>+H728+I728</f>
        <v>76</v>
      </c>
      <c r="K728" s="583">
        <f>+(D728+E728)-(J728)</f>
        <v>517</v>
      </c>
      <c r="L728" s="253">
        <v>400</v>
      </c>
      <c r="M728" s="254" t="s">
        <v>1710</v>
      </c>
      <c r="N728" s="254" t="s">
        <v>1841</v>
      </c>
      <c r="O728" s="255" t="s">
        <v>1750</v>
      </c>
      <c r="P728" s="256" t="str">
        <f ca="1">IF(O728=0," ",IFERROR(IF(DATEDIF(TODAY(),O728,"M")&lt;=5,"ROJO",IF(DATEDIF(TODAY(),O728,"M")&gt;=12,"VERDE",IF(AND(DATEDIF(TODAY(),O728,"M")&gt;=6,DATEDIF(TODAY(),O728,"M")&lt;=11),"AMARILLO"))),Q728))</f>
        <v>AMARILLO</v>
      </c>
      <c r="Q728" s="256" t="str">
        <f t="shared" ref="Q728:Q733" ca="1" si="90">IF(O728=0," ",IF(O728&lt;=$L$6,"VENCIDO","NO VENCIDO"))</f>
        <v>NO VENCIDO</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v>117</v>
      </c>
      <c r="M729" s="254" t="s">
        <v>1729</v>
      </c>
      <c r="N729" s="254" t="s">
        <v>1840</v>
      </c>
      <c r="O729" s="255" t="s">
        <v>1766</v>
      </c>
      <c r="P729" s="256" t="str">
        <f t="shared" ref="P729:P733" ca="1" si="93">IF(O729=0," ",IFERROR(IF(DATEDIF(TODAY(),O729,"M")&lt;=5,"ROJO",IF(DATEDIF(TODAY(),O729,"M")&gt;=12,"VERDE",IF(AND(DATEDIF(TODAY(),O729,"M")&gt;=6,DATEDIF(TODAY(),O729,"M")&lt;=11),"AMARILLO"))),Q729))</f>
        <v>VERDE</v>
      </c>
      <c r="Q729" s="256" t="str">
        <f t="shared" ca="1" si="90"/>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517</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FEBRERO!K735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FEBRERO!K742</f>
        <v>17176</v>
      </c>
      <c r="E742" s="595">
        <f>H338</f>
        <v>3320</v>
      </c>
      <c r="F742" s="644">
        <v>10961</v>
      </c>
      <c r="G742" s="644">
        <v>153</v>
      </c>
      <c r="H742" s="574">
        <f>+F742+G742</f>
        <v>11114</v>
      </c>
      <c r="I742" s="577">
        <f>+AM742</f>
        <v>124</v>
      </c>
      <c r="J742" s="580">
        <f>+H742+I742</f>
        <v>11238</v>
      </c>
      <c r="K742" s="583">
        <f>+(D742+E742)-(J742)</f>
        <v>9258</v>
      </c>
      <c r="L742" s="253">
        <v>4416</v>
      </c>
      <c r="M742" s="254" t="s">
        <v>1715</v>
      </c>
      <c r="N742" s="254" t="s">
        <v>1841</v>
      </c>
      <c r="O742" s="255" t="s">
        <v>1753</v>
      </c>
      <c r="P742" s="256" t="str">
        <f ca="1">IF(O742=0," ",IFERROR(IF(DATEDIF(TODAY(),O742,"M")&lt;=5,"ROJO",IF(DATEDIF(TODAY(),O742,"M")&gt;=12,"VERDE",IF(AND(DATEDIF(TODAY(),O742,"M")&gt;=6,DATEDIF(TODAY(),O742,"M")&lt;=11),"AMARILLO"))),Q742))</f>
        <v>ROJO</v>
      </c>
      <c r="Q742" s="256" t="str">
        <f t="shared" ref="Q742:Q747" ca="1" si="98">IF(O742=0," ",IF(O742&lt;=$L$6,"VENCIDO","NO VENCIDO"))</f>
        <v>NO VENCIDO</v>
      </c>
      <c r="R742" s="257"/>
      <c r="S742" s="258"/>
      <c r="T742" s="258"/>
      <c r="U742" s="259"/>
      <c r="V742" s="259"/>
      <c r="W742" s="634">
        <f>+AR742</f>
        <v>0</v>
      </c>
      <c r="X742" s="425"/>
      <c r="Y742" s="232"/>
      <c r="Z742" s="570">
        <v>61</v>
      </c>
      <c r="AA742" s="570">
        <v>0</v>
      </c>
      <c r="AB742" s="637">
        <f t="shared" ref="AB742" si="99">+Z742+AA742</f>
        <v>61</v>
      </c>
      <c r="AC742" s="570">
        <v>0</v>
      </c>
      <c r="AD742" s="570">
        <v>3</v>
      </c>
      <c r="AE742" s="570">
        <v>0</v>
      </c>
      <c r="AF742" s="570">
        <v>0</v>
      </c>
      <c r="AG742" s="570">
        <v>0</v>
      </c>
      <c r="AH742" s="570">
        <v>0</v>
      </c>
      <c r="AI742" s="570">
        <v>60</v>
      </c>
      <c r="AJ742" s="570">
        <v>0</v>
      </c>
      <c r="AK742" s="570">
        <v>0</v>
      </c>
      <c r="AL742" s="570">
        <v>0</v>
      </c>
      <c r="AM742" s="630">
        <f t="shared" ref="AM742" si="100">SUM(AB742:AL747)</f>
        <v>124</v>
      </c>
      <c r="AN742" s="460"/>
      <c r="AU742" s="334"/>
      <c r="AV742" s="334"/>
    </row>
    <row r="743" spans="1:48" ht="17.100000000000001" customHeight="1">
      <c r="A743" s="585"/>
      <c r="B743" s="640"/>
      <c r="C743" s="640"/>
      <c r="D743" s="642"/>
      <c r="E743" s="596"/>
      <c r="F743" s="645"/>
      <c r="G743" s="645"/>
      <c r="H743" s="575"/>
      <c r="I743" s="578"/>
      <c r="J743" s="581"/>
      <c r="K743" s="584"/>
      <c r="L743" s="253">
        <v>2060</v>
      </c>
      <c r="M743" s="254" t="s">
        <v>1714</v>
      </c>
      <c r="N743" s="254" t="s">
        <v>1841</v>
      </c>
      <c r="O743" s="255" t="s">
        <v>1753</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1455</v>
      </c>
      <c r="M744" s="254" t="s">
        <v>1797</v>
      </c>
      <c r="N744" s="254" t="s">
        <v>1840</v>
      </c>
      <c r="O744" s="255" t="s">
        <v>1749</v>
      </c>
      <c r="P744" s="256" t="str">
        <f t="shared" ca="1" si="101"/>
        <v>AMARILLO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992</v>
      </c>
      <c r="M745" s="254" t="s">
        <v>1713</v>
      </c>
      <c r="N745" s="254" t="s">
        <v>1842</v>
      </c>
      <c r="O745" s="255" t="s">
        <v>1750</v>
      </c>
      <c r="P745" s="256" t="str">
        <f t="shared" ca="1" si="101"/>
        <v>AMARILLO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v>335</v>
      </c>
      <c r="M746" s="254" t="s">
        <v>1711</v>
      </c>
      <c r="N746" s="254" t="s">
        <v>1841</v>
      </c>
      <c r="O746" s="255" t="s">
        <v>1752</v>
      </c>
      <c r="P746" s="256" t="str">
        <f t="shared" ca="1" si="101"/>
        <v>ROJO</v>
      </c>
      <c r="Q746" s="256" t="str">
        <f t="shared" ca="1" si="98"/>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9258</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FEBRERO!K749</f>
        <v>0</v>
      </c>
      <c r="E749" s="595">
        <f>H345</f>
        <v>0</v>
      </c>
      <c r="F749" s="644"/>
      <c r="G749" s="644">
        <v>0</v>
      </c>
      <c r="H749" s="574">
        <f>+F749+G749</f>
        <v>0</v>
      </c>
      <c r="I749" s="577">
        <f>+AM749</f>
        <v>0</v>
      </c>
      <c r="J749" s="580">
        <f>+H749+I749</f>
        <v>0</v>
      </c>
      <c r="K749" s="583">
        <f>+(D749+E749)-(J749)</f>
        <v>0</v>
      </c>
      <c r="L749" s="323"/>
      <c r="M749" s="323"/>
      <c r="N749" s="323"/>
      <c r="O749" s="323"/>
      <c r="P749" s="256" t="str">
        <f ca="1">IF(O760=0," ",IFERROR(IF(DATEDIF(TODAY(),O760,"M")&lt;=5,"ROJO",IF(DATEDIF(TODAY(),O760,"M")&gt;=12,"VERDE",IF(AND(DATEDIF(TODAY(),O760,"M")&gt;=6,DATEDIF(TODAY(),O760,"M")&lt;=11),"AMARILLO"))),Q749))</f>
        <v>VERDE</v>
      </c>
      <c r="Q749" s="256" t="str">
        <f ca="1">IF(O760=0," ",IF(O760&lt;=$L$6,"VENCIDO","NO VENCIDO"))</f>
        <v>NO VENCIDO</v>
      </c>
      <c r="R749" s="257"/>
      <c r="S749" s="258"/>
      <c r="T749" s="258"/>
      <c r="U749" s="259"/>
      <c r="V749" s="259"/>
      <c r="W749" s="634">
        <f>+AR749</f>
        <v>0</v>
      </c>
      <c r="X749" s="425"/>
      <c r="Y749" s="232"/>
      <c r="Z749" s="570">
        <v>0</v>
      </c>
      <c r="AA749" s="570">
        <v>0</v>
      </c>
      <c r="AB749" s="637">
        <f t="shared" ref="AB749" si="102">+Z749+AA749</f>
        <v>0</v>
      </c>
      <c r="AC749" s="570">
        <v>0</v>
      </c>
      <c r="AD749" s="570">
        <v>0</v>
      </c>
      <c r="AE749" s="570">
        <v>0</v>
      </c>
      <c r="AF749" s="570">
        <v>0</v>
      </c>
      <c r="AG749" s="570">
        <v>0</v>
      </c>
      <c r="AH749" s="570">
        <v>0</v>
      </c>
      <c r="AI749" s="570">
        <v>0</v>
      </c>
      <c r="AJ749" s="570">
        <v>0</v>
      </c>
      <c r="AK749" s="570">
        <v>0</v>
      </c>
      <c r="AL749" s="570">
        <v>0</v>
      </c>
      <c r="AM749" s="630">
        <f t="shared" ref="AM749" si="103">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4">IF(O750=0," ",IFERROR(IF(DATEDIF(TODAY(),O750,"M")&lt;=5,"ROJO",IF(DATEDIF(TODAY(),O750,"M")&gt;=12,"VERDE",IF(AND(DATEDIF(TODAY(),O750,"M")&gt;=6,DATEDIF(TODAY(),O750,"M")&lt;=11),"AMARILLO"))),Q750))</f>
        <v xml:space="preserve"> </v>
      </c>
      <c r="Q750" s="256" t="str">
        <f t="shared" ref="Q750:Q754" si="105">IF(O750=0," ",IF(O750&lt;=$L$6,"VENCIDO","NO VENCIDO"))</f>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4"/>
        <v xml:space="preserve"> </v>
      </c>
      <c r="Q751" s="256" t="str">
        <f t="shared" si="105"/>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4"/>
        <v xml:space="preserve"> </v>
      </c>
      <c r="Q752" s="256" t="str">
        <f t="shared" si="105"/>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4"/>
        <v xml:space="preserve"> </v>
      </c>
      <c r="Q753" s="256" t="str">
        <f t="shared" si="105"/>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4"/>
        <v xml:space="preserve"> </v>
      </c>
      <c r="Q754" s="256" t="str">
        <f t="shared" si="105"/>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FEBRERO!K756</f>
        <v>27760</v>
      </c>
      <c r="E756" s="595">
        <f>H352</f>
        <v>5400</v>
      </c>
      <c r="F756" s="644">
        <v>7208</v>
      </c>
      <c r="G756" s="644">
        <v>92</v>
      </c>
      <c r="H756" s="574">
        <f>+F756+G756</f>
        <v>7300</v>
      </c>
      <c r="I756" s="577">
        <f>+AM756</f>
        <v>367</v>
      </c>
      <c r="J756" s="580">
        <f>+H756+I756</f>
        <v>7667</v>
      </c>
      <c r="K756" s="583">
        <f>+(D756+E756)-(J756)</f>
        <v>25493</v>
      </c>
      <c r="L756" s="253">
        <v>11264</v>
      </c>
      <c r="M756" s="254" t="s">
        <v>1712</v>
      </c>
      <c r="N756" s="254" t="s">
        <v>1840</v>
      </c>
      <c r="O756" s="255" t="s">
        <v>1768</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72</v>
      </c>
      <c r="AA756" s="570">
        <v>0</v>
      </c>
      <c r="AB756" s="637">
        <f t="shared" ref="AB756" si="107">+Z756+AA756</f>
        <v>72</v>
      </c>
      <c r="AC756" s="570">
        <v>0</v>
      </c>
      <c r="AD756" s="570">
        <v>1</v>
      </c>
      <c r="AE756" s="570">
        <v>0</v>
      </c>
      <c r="AF756" s="570">
        <v>0</v>
      </c>
      <c r="AG756" s="570">
        <v>0</v>
      </c>
      <c r="AH756" s="570">
        <v>16</v>
      </c>
      <c r="AI756" s="570">
        <v>278</v>
      </c>
      <c r="AJ756" s="570">
        <v>0</v>
      </c>
      <c r="AK756" s="570">
        <v>0</v>
      </c>
      <c r="AL756" s="570">
        <v>0</v>
      </c>
      <c r="AM756" s="630">
        <f t="shared" ref="AM756" si="108">SUM(AB756:AL761)</f>
        <v>367</v>
      </c>
      <c r="AN756" s="460"/>
      <c r="AU756" s="334"/>
      <c r="AV756" s="334"/>
    </row>
    <row r="757" spans="1:48" ht="17.100000000000001" customHeight="1">
      <c r="A757" s="585"/>
      <c r="B757" s="640"/>
      <c r="C757" s="640"/>
      <c r="D757" s="642"/>
      <c r="E757" s="596"/>
      <c r="F757" s="645"/>
      <c r="G757" s="645"/>
      <c r="H757" s="575"/>
      <c r="I757" s="578"/>
      <c r="J757" s="581"/>
      <c r="K757" s="584"/>
      <c r="L757" s="253">
        <v>11052</v>
      </c>
      <c r="M757" s="254" t="s">
        <v>1730</v>
      </c>
      <c r="N757" s="254" t="s">
        <v>1844</v>
      </c>
      <c r="O757" s="255" t="s">
        <v>1767</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308</v>
      </c>
      <c r="M758" s="254" t="s">
        <v>1846</v>
      </c>
      <c r="N758" s="254" t="s">
        <v>1840</v>
      </c>
      <c r="O758" s="255" t="s">
        <v>1746</v>
      </c>
      <c r="P758" s="256" t="str">
        <f t="shared" ca="1" si="109"/>
        <v>AMARILLO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260</v>
      </c>
      <c r="M759" s="254" t="s">
        <v>1847</v>
      </c>
      <c r="N759" s="254" t="s">
        <v>1840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v>2609</v>
      </c>
      <c r="M760" s="254" t="s">
        <v>1730</v>
      </c>
      <c r="N760" s="254" t="s">
        <v>1844</v>
      </c>
      <c r="O760" s="255" t="s">
        <v>1767</v>
      </c>
      <c r="P760" s="256" t="e">
        <f ca="1">IF(#REF!=0," ",IFERROR(IF(DATEDIF(TODAY(),#REF!,"M")&lt;=5,"ROJO",IF(DATEDIF(TODAY(),#REF!,"M")&gt;=12,"VERDE",IF(AND(DATEDIF(TODAY(),#REF!,"M")&gt;=6,DATEDIF(TODAY(),#REF!,"M")&lt;=11),"AMARILLO"))),Q760))</f>
        <v>#REF!</v>
      </c>
      <c r="Q760" s="256" t="e">
        <f>IF(#REF!=0," ",IF(#REF!&lt;=$L$6,"VENCIDO","NO VENCIDO"))</f>
        <v>#REF!</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25493</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FEBRERO!K763</f>
        <v>4160</v>
      </c>
      <c r="E763" s="595">
        <f>H359</f>
        <v>720</v>
      </c>
      <c r="F763" s="644">
        <v>679</v>
      </c>
      <c r="G763" s="644">
        <v>28</v>
      </c>
      <c r="H763" s="574">
        <f>+F763+G763</f>
        <v>707</v>
      </c>
      <c r="I763" s="577">
        <f>+AM763</f>
        <v>88</v>
      </c>
      <c r="J763" s="580">
        <f>+H763+I763</f>
        <v>795</v>
      </c>
      <c r="K763" s="583">
        <f>+(D763+E763)-(J763)</f>
        <v>4085</v>
      </c>
      <c r="L763" s="253">
        <v>1888</v>
      </c>
      <c r="M763" s="254" t="s">
        <v>1731</v>
      </c>
      <c r="N763" s="254" t="s">
        <v>1840</v>
      </c>
      <c r="O763" s="255" t="s">
        <v>1749</v>
      </c>
      <c r="P763" s="256" t="str">
        <f ca="1">IF(O763=0," ",IFERROR(IF(DATEDIF(TODAY(),O763,"M")&lt;=5,"ROJO",IF(DATEDIF(TODAY(),O763,"M")&gt;=12,"VERDE",IF(AND(DATEDIF(TODAY(),O763,"M")&gt;=6,DATEDIF(TODAY(),O763,"M")&lt;=11),"AMARILLO"))),Q763))</f>
        <v>AMARILLO</v>
      </c>
      <c r="Q763" s="256" t="str">
        <f t="shared" ref="Q763:Q768" ca="1" si="110">IF(O763=0," ",IF(O763&lt;=$L$6,"VENCIDO","NO VENCIDO"))</f>
        <v>NO VENCIDO</v>
      </c>
      <c r="R763" s="257"/>
      <c r="S763" s="258"/>
      <c r="T763" s="258"/>
      <c r="U763" s="259"/>
      <c r="V763" s="259"/>
      <c r="W763" s="634">
        <f>+AR763</f>
        <v>0</v>
      </c>
      <c r="X763" s="425"/>
      <c r="Y763" s="232"/>
      <c r="Z763" s="570">
        <v>39</v>
      </c>
      <c r="AA763" s="570">
        <v>44</v>
      </c>
      <c r="AB763" s="637">
        <f t="shared" ref="AB763" si="111">+Z763+AA763</f>
        <v>83</v>
      </c>
      <c r="AC763" s="570">
        <v>0</v>
      </c>
      <c r="AD763" s="570">
        <v>2</v>
      </c>
      <c r="AE763" s="570">
        <v>0</v>
      </c>
      <c r="AF763" s="570">
        <v>0</v>
      </c>
      <c r="AG763" s="570">
        <v>0</v>
      </c>
      <c r="AH763" s="570">
        <v>3</v>
      </c>
      <c r="AI763" s="570">
        <v>0</v>
      </c>
      <c r="AJ763" s="570">
        <v>0</v>
      </c>
      <c r="AK763" s="570">
        <v>0</v>
      </c>
      <c r="AL763" s="570">
        <v>0</v>
      </c>
      <c r="AM763" s="630">
        <f t="shared" ref="AM763" si="112">SUM(AB763:AL768)</f>
        <v>88</v>
      </c>
      <c r="AN763" s="460"/>
      <c r="AU763" s="334"/>
      <c r="AV763" s="334"/>
    </row>
    <row r="764" spans="1:48" ht="17.100000000000001" customHeight="1">
      <c r="A764" s="585"/>
      <c r="B764" s="640"/>
      <c r="C764" s="640"/>
      <c r="D764" s="642"/>
      <c r="E764" s="596"/>
      <c r="F764" s="645"/>
      <c r="G764" s="645"/>
      <c r="H764" s="575"/>
      <c r="I764" s="578"/>
      <c r="J764" s="581"/>
      <c r="K764" s="584"/>
      <c r="L764" s="253">
        <v>1282</v>
      </c>
      <c r="M764" s="254" t="s">
        <v>1732</v>
      </c>
      <c r="N764" s="254" t="s">
        <v>1840</v>
      </c>
      <c r="O764" s="255" t="s">
        <v>1756</v>
      </c>
      <c r="P764" s="256" t="str">
        <f t="shared" ref="P764:P768" ca="1" si="113">IF(O764=0," ",IFERROR(IF(DATEDIF(TODAY(),O764,"M")&lt;=5,"ROJO",IF(DATEDIF(TODAY(),O764,"M")&gt;=12,"VERDE",IF(AND(DATEDIF(TODAY(),O764,"M")&gt;=6,DATEDIF(TODAY(),O764,"M")&lt;=11),"AMARILLO"))),Q764))</f>
        <v>VERDE</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689</v>
      </c>
      <c r="M765" s="254" t="s">
        <v>1733</v>
      </c>
      <c r="N765" s="254" t="s">
        <v>1840</v>
      </c>
      <c r="O765" s="255" t="s">
        <v>1756</v>
      </c>
      <c r="P765" s="256" t="str">
        <f t="shared" ca="1" si="113"/>
        <v>VERDE</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138</v>
      </c>
      <c r="M766" s="254" t="s">
        <v>1848</v>
      </c>
      <c r="N766" s="254" t="s">
        <v>1810</v>
      </c>
      <c r="O766" s="255" t="s">
        <v>1774</v>
      </c>
      <c r="P766" s="256" t="str">
        <f t="shared" ca="1" si="113"/>
        <v>NO VENCIDO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v>88</v>
      </c>
      <c r="M767" s="254" t="s">
        <v>1849</v>
      </c>
      <c r="N767" s="254" t="s">
        <v>1850</v>
      </c>
      <c r="O767" s="255" t="s">
        <v>1765</v>
      </c>
      <c r="P767" s="256" t="str">
        <f t="shared" ca="1" si="113"/>
        <v>NO VENCIDO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4085</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FEBRERO!K770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FEBRERO!K777</f>
        <v>2254</v>
      </c>
      <c r="E777" s="339">
        <f t="shared" ref="E777:E783" si="117">H373</f>
        <v>1000</v>
      </c>
      <c r="F777" s="338">
        <v>652</v>
      </c>
      <c r="G777" s="338">
        <v>31</v>
      </c>
      <c r="H777" s="456">
        <f t="shared" ref="H777:H783" si="118">+F777+G777</f>
        <v>683</v>
      </c>
      <c r="I777" s="340">
        <f t="shared" ref="I777:I783" si="119">+AM777</f>
        <v>6</v>
      </c>
      <c r="J777" s="341">
        <f t="shared" ref="J777:J783" si="120">+H777+I777</f>
        <v>689</v>
      </c>
      <c r="K777" s="477">
        <f>+(D777+E777)-(J777)</f>
        <v>2565</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6</v>
      </c>
      <c r="AA777" s="457">
        <v>0</v>
      </c>
      <c r="AB777" s="458">
        <f t="shared" ref="AB777:AB783" si="123">+Z777+AA777</f>
        <v>6</v>
      </c>
      <c r="AC777" s="457">
        <v>0</v>
      </c>
      <c r="AD777" s="457">
        <v>0</v>
      </c>
      <c r="AE777" s="457">
        <v>0</v>
      </c>
      <c r="AF777" s="457">
        <v>0</v>
      </c>
      <c r="AG777" s="457">
        <v>0</v>
      </c>
      <c r="AH777" s="457">
        <v>0</v>
      </c>
      <c r="AI777" s="457">
        <v>0</v>
      </c>
      <c r="AJ777" s="457">
        <v>0</v>
      </c>
      <c r="AK777" s="457">
        <v>0</v>
      </c>
      <c r="AL777" s="457">
        <v>0</v>
      </c>
      <c r="AM777" s="382">
        <f>SUM(AB777:AL777)</f>
        <v>6</v>
      </c>
      <c r="AN777" s="460"/>
      <c r="AU777" s="334"/>
      <c r="AV777" s="334"/>
    </row>
    <row r="778" spans="1:48" ht="30" customHeight="1">
      <c r="A778" s="293">
        <f t="shared" ref="A778:A783" si="124">A777+1</f>
        <v>12</v>
      </c>
      <c r="B778" s="629" t="s">
        <v>1419</v>
      </c>
      <c r="C778" s="629"/>
      <c r="D778" s="381">
        <f>FEBRERO!K778</f>
        <v>25076</v>
      </c>
      <c r="E778" s="339">
        <f t="shared" si="117"/>
        <v>1650</v>
      </c>
      <c r="F778" s="338">
        <v>3868</v>
      </c>
      <c r="G778" s="338">
        <v>165</v>
      </c>
      <c r="H778" s="456">
        <f t="shared" si="118"/>
        <v>4033</v>
      </c>
      <c r="I778" s="340">
        <f t="shared" si="119"/>
        <v>1</v>
      </c>
      <c r="J778" s="341">
        <f t="shared" si="120"/>
        <v>4034</v>
      </c>
      <c r="K778" s="477">
        <f>+(D778+E778)-(J778)</f>
        <v>22692</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1</v>
      </c>
      <c r="AA778" s="457">
        <v>0</v>
      </c>
      <c r="AB778" s="458">
        <f t="shared" si="123"/>
        <v>1</v>
      </c>
      <c r="AC778" s="457">
        <v>0</v>
      </c>
      <c r="AD778" s="457">
        <v>0</v>
      </c>
      <c r="AE778" s="457">
        <v>0</v>
      </c>
      <c r="AF778" s="457">
        <v>0</v>
      </c>
      <c r="AG778" s="457">
        <v>0</v>
      </c>
      <c r="AH778" s="457">
        <v>0</v>
      </c>
      <c r="AI778" s="457">
        <v>0</v>
      </c>
      <c r="AJ778" s="457">
        <v>0</v>
      </c>
      <c r="AK778" s="457">
        <v>0</v>
      </c>
      <c r="AL778" s="457">
        <v>0</v>
      </c>
      <c r="AM778" s="382">
        <f t="shared" ref="AM778:AM783" si="125">SUM(AB778:AL778)</f>
        <v>1</v>
      </c>
      <c r="AN778" s="460"/>
      <c r="AU778" s="334"/>
      <c r="AV778" s="334"/>
    </row>
    <row r="779" spans="1:48" ht="30" customHeight="1">
      <c r="A779" s="293">
        <f t="shared" si="124"/>
        <v>13</v>
      </c>
      <c r="B779" s="629" t="s">
        <v>1418</v>
      </c>
      <c r="C779" s="629"/>
      <c r="D779" s="381">
        <f>FEBRERO!K779</f>
        <v>3648</v>
      </c>
      <c r="E779" s="339">
        <f t="shared" si="117"/>
        <v>0</v>
      </c>
      <c r="F779" s="338">
        <v>20</v>
      </c>
      <c r="G779" s="338">
        <v>44</v>
      </c>
      <c r="H779" s="456">
        <f t="shared" si="118"/>
        <v>64</v>
      </c>
      <c r="I779" s="340">
        <f t="shared" si="119"/>
        <v>0</v>
      </c>
      <c r="J779" s="341">
        <f t="shared" si="120"/>
        <v>64</v>
      </c>
      <c r="K779" s="477">
        <f t="shared" ref="K779:K783" si="126">+(D779+E779)-(J779)</f>
        <v>3584</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FEBRERO!K780</f>
        <v>1266</v>
      </c>
      <c r="E780" s="339">
        <f t="shared" si="117"/>
        <v>630</v>
      </c>
      <c r="F780" s="338">
        <v>703</v>
      </c>
      <c r="G780" s="338">
        <v>7</v>
      </c>
      <c r="H780" s="456">
        <f t="shared" si="118"/>
        <v>710</v>
      </c>
      <c r="I780" s="340">
        <f t="shared" si="119"/>
        <v>1</v>
      </c>
      <c r="J780" s="341">
        <f t="shared" si="120"/>
        <v>711</v>
      </c>
      <c r="K780" s="477">
        <f>+(D780+E780)-(J780)</f>
        <v>1185</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v>1</v>
      </c>
      <c r="AA780" s="457">
        <v>0</v>
      </c>
      <c r="AB780" s="458">
        <f t="shared" si="123"/>
        <v>1</v>
      </c>
      <c r="AC780" s="457">
        <v>0</v>
      </c>
      <c r="AD780" s="457">
        <v>0</v>
      </c>
      <c r="AE780" s="457">
        <v>0</v>
      </c>
      <c r="AF780" s="457">
        <v>0</v>
      </c>
      <c r="AG780" s="457">
        <v>0</v>
      </c>
      <c r="AH780" s="457">
        <v>0</v>
      </c>
      <c r="AI780" s="457">
        <v>0</v>
      </c>
      <c r="AJ780" s="457">
        <v>0</v>
      </c>
      <c r="AK780" s="457">
        <v>0</v>
      </c>
      <c r="AL780" s="457">
        <v>0</v>
      </c>
      <c r="AM780" s="382">
        <f t="shared" si="125"/>
        <v>1</v>
      </c>
      <c r="AN780" s="460"/>
      <c r="AQ780" s="352"/>
      <c r="AR780" s="353"/>
      <c r="AS780" s="353"/>
      <c r="AT780" s="354"/>
      <c r="AU780" s="334"/>
      <c r="AV780" s="334"/>
    </row>
    <row r="781" spans="1:48" ht="30" customHeight="1">
      <c r="A781" s="293">
        <f t="shared" si="124"/>
        <v>15</v>
      </c>
      <c r="B781" s="629" t="s">
        <v>1398</v>
      </c>
      <c r="C781" s="629"/>
      <c r="D781" s="381">
        <f>FEBRERO!K781</f>
        <v>73</v>
      </c>
      <c r="E781" s="339">
        <f t="shared" si="117"/>
        <v>0</v>
      </c>
      <c r="F781" s="338">
        <v>0</v>
      </c>
      <c r="G781" s="338">
        <v>0</v>
      </c>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FEBRERO!K782</f>
        <v>142</v>
      </c>
      <c r="E782" s="339">
        <f t="shared" si="117"/>
        <v>0</v>
      </c>
      <c r="F782" s="338">
        <v>1</v>
      </c>
      <c r="G782" s="338">
        <v>0</v>
      </c>
      <c r="H782" s="456">
        <f t="shared" si="118"/>
        <v>1</v>
      </c>
      <c r="I782" s="340">
        <f t="shared" si="119"/>
        <v>0</v>
      </c>
      <c r="J782" s="341">
        <f t="shared" si="120"/>
        <v>1</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FEBRERO!K783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FEBRERO!K789</f>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v>0</v>
      </c>
      <c r="AA789" s="570">
        <v>0</v>
      </c>
      <c r="AB789" s="570"/>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FEBRERO!K794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FEBRERO!K799</f>
        <v>726</v>
      </c>
      <c r="E799" s="595">
        <f>H395</f>
        <v>0</v>
      </c>
      <c r="F799" s="601">
        <v>96</v>
      </c>
      <c r="G799" s="601">
        <v>2</v>
      </c>
      <c r="H799" s="574">
        <f t="shared" ref="H799:H809" si="130">SUM(F799,G799)</f>
        <v>98</v>
      </c>
      <c r="I799" s="577">
        <f>+AM799</f>
        <v>573</v>
      </c>
      <c r="J799" s="580">
        <f t="shared" si="127"/>
        <v>671</v>
      </c>
      <c r="K799" s="583">
        <f>+(D799+E799)-(J799)</f>
        <v>55</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v>45</v>
      </c>
      <c r="AA799" s="570">
        <v>0</v>
      </c>
      <c r="AB799" s="570"/>
      <c r="AC799" s="570">
        <v>0</v>
      </c>
      <c r="AD799" s="570">
        <v>0</v>
      </c>
      <c r="AE799" s="570">
        <v>0</v>
      </c>
      <c r="AF799" s="570">
        <v>0</v>
      </c>
      <c r="AG799" s="570">
        <v>0</v>
      </c>
      <c r="AH799" s="570">
        <f>150+378</f>
        <v>528</v>
      </c>
      <c r="AI799" s="570">
        <v>0</v>
      </c>
      <c r="AJ799" s="570">
        <v>0</v>
      </c>
      <c r="AK799" s="570">
        <v>0</v>
      </c>
      <c r="AL799" s="570">
        <v>0</v>
      </c>
      <c r="AM799" s="573">
        <f t="shared" ref="AM799" si="133">SUM(Z799:AL802)</f>
        <v>573</v>
      </c>
      <c r="AN799" s="304"/>
      <c r="AO799" s="485"/>
      <c r="AP799" s="416"/>
      <c r="AQ799" s="604">
        <f>IFERROR(I799/J799*100,"0")</f>
        <v>85.394932935916543</v>
      </c>
      <c r="AR799" s="604">
        <f>IFERROR(1/(1-(AQ799/100)),"0")</f>
        <v>6.8469387755102051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FEBRERO!K804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FEBRERO!K809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8475</v>
      </c>
      <c r="E821" s="373">
        <f>G13</f>
        <v>5000</v>
      </c>
      <c r="F821" s="373">
        <f>+F417</f>
        <v>687</v>
      </c>
      <c r="G821" s="373">
        <f>+G417</f>
        <v>28</v>
      </c>
      <c r="H821" s="374">
        <f>SUM(F821:G821)</f>
        <v>715</v>
      </c>
      <c r="I821" s="375">
        <f>+AM821</f>
        <v>1375</v>
      </c>
      <c r="J821" s="376">
        <f>SUM(H821:I821)</f>
        <v>2090</v>
      </c>
      <c r="K821" s="373">
        <f>+I13</f>
        <v>0</v>
      </c>
      <c r="L821" s="377">
        <f>(M821+N821)</f>
        <v>11385</v>
      </c>
      <c r="M821" s="378">
        <f>+K13</f>
        <v>8820</v>
      </c>
      <c r="N821" s="379">
        <f>+K417</f>
        <v>2565</v>
      </c>
      <c r="O821" s="424">
        <f t="shared" ref="O821:O822" si="147">IFERROR(L821/J821,"0")</f>
        <v>5.4473684210526319</v>
      </c>
      <c r="P821" s="380">
        <f>+R422+R18</f>
        <v>0</v>
      </c>
      <c r="Q821" s="258"/>
      <c r="R821" s="258"/>
      <c r="S821" s="259"/>
      <c r="T821" s="259"/>
      <c r="U821" s="516"/>
      <c r="V821" s="353"/>
      <c r="Y821" s="232"/>
      <c r="Z821" s="381">
        <f>+Z417+Z13</f>
        <v>971</v>
      </c>
      <c r="AA821" s="381">
        <f>+AA417+AA13</f>
        <v>404</v>
      </c>
      <c r="AB821" s="415">
        <f>Z821+AA821</f>
        <v>1375</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1375</v>
      </c>
      <c r="AN821" s="383"/>
      <c r="AO821" s="384"/>
      <c r="AQ821" s="342">
        <f t="shared" ref="AQ821:AQ856" si="150">IFERROR(I821/J821*100,"0")</f>
        <v>65.789473684210535</v>
      </c>
      <c r="AR821" s="343">
        <f>IFERROR(1/(1-(AQ821/100)),"0")</f>
        <v>2.9230769230769234</v>
      </c>
      <c r="AS821" s="344">
        <v>65</v>
      </c>
      <c r="AT821" s="345">
        <v>10</v>
      </c>
    </row>
    <row r="822" spans="1:46" ht="46.5" customHeight="1">
      <c r="A822" s="293">
        <f>A821+1</f>
        <v>2</v>
      </c>
      <c r="B822" s="527" t="s">
        <v>1489</v>
      </c>
      <c r="C822" s="528"/>
      <c r="D822" s="372">
        <f>+D423+D19</f>
        <v>2211</v>
      </c>
      <c r="E822" s="373">
        <f>G19</f>
        <v>900</v>
      </c>
      <c r="F822" s="373">
        <f>+F423</f>
        <v>677</v>
      </c>
      <c r="G822" s="373">
        <f>+G423</f>
        <v>30</v>
      </c>
      <c r="H822" s="374">
        <f t="shared" ref="H822:H856" si="151">SUM(F822:G822)</f>
        <v>707</v>
      </c>
      <c r="I822" s="375">
        <f>+AM822</f>
        <v>0</v>
      </c>
      <c r="J822" s="376">
        <f t="shared" ref="J822:J833" si="152">SUM(H822:I822)</f>
        <v>707</v>
      </c>
      <c r="K822" s="373">
        <f>+I19</f>
        <v>0</v>
      </c>
      <c r="L822" s="377">
        <f t="shared" ref="L822:L855" si="153">(M822+N822)</f>
        <v>2404</v>
      </c>
      <c r="M822" s="378">
        <f>+K19</f>
        <v>1627</v>
      </c>
      <c r="N822" s="379">
        <f>+K423</f>
        <v>777</v>
      </c>
      <c r="O822" s="424">
        <f t="shared" si="147"/>
        <v>3.4002828854314004</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330</v>
      </c>
      <c r="E823" s="373">
        <f>G25</f>
        <v>150</v>
      </c>
      <c r="F823" s="373">
        <f>+F429</f>
        <v>96</v>
      </c>
      <c r="G823" s="373">
        <f>+G429</f>
        <v>0</v>
      </c>
      <c r="H823" s="374">
        <f t="shared" si="151"/>
        <v>96</v>
      </c>
      <c r="I823" s="375">
        <f>+AM823</f>
        <v>0</v>
      </c>
      <c r="J823" s="376">
        <f t="shared" si="152"/>
        <v>96</v>
      </c>
      <c r="K823" s="373">
        <f>+I25</f>
        <v>0</v>
      </c>
      <c r="L823" s="377">
        <f t="shared" si="153"/>
        <v>384</v>
      </c>
      <c r="M823" s="378">
        <f>+K25</f>
        <v>140</v>
      </c>
      <c r="N823" s="379">
        <f>+K429</f>
        <v>244</v>
      </c>
      <c r="O823" s="424">
        <f>IFERROR(L823/J823,"0")</f>
        <v>4</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14062</v>
      </c>
      <c r="E824" s="373">
        <f>G31</f>
        <v>7000</v>
      </c>
      <c r="F824" s="373">
        <f>+F435</f>
        <v>3042</v>
      </c>
      <c r="G824" s="373">
        <f>+G435</f>
        <v>37</v>
      </c>
      <c r="H824" s="374">
        <f t="shared" si="151"/>
        <v>3079</v>
      </c>
      <c r="I824" s="375">
        <f t="shared" ref="I824:I856" si="159">+AM824</f>
        <v>29</v>
      </c>
      <c r="J824" s="376">
        <f t="shared" si="152"/>
        <v>3108</v>
      </c>
      <c r="K824" s="373">
        <f>+I31</f>
        <v>0</v>
      </c>
      <c r="L824" s="377">
        <f t="shared" si="153"/>
        <v>17954</v>
      </c>
      <c r="M824" s="378">
        <f>+K31</f>
        <v>16210</v>
      </c>
      <c r="N824" s="379">
        <f>+K435</f>
        <v>1744</v>
      </c>
      <c r="O824" s="424">
        <f t="shared" ref="O824:O887" si="160">IFERROR(L824/J824,"0")</f>
        <v>5.7767052767052771</v>
      </c>
      <c r="P824" s="380">
        <f>+R440+R36</f>
        <v>0</v>
      </c>
      <c r="Q824" s="258"/>
      <c r="R824" s="258"/>
      <c r="S824" s="259"/>
      <c r="T824" s="259"/>
      <c r="U824" s="516"/>
      <c r="V824" s="353"/>
      <c r="Y824" s="232"/>
      <c r="Z824" s="381">
        <f>+Z435+Z31</f>
        <v>8</v>
      </c>
      <c r="AA824" s="381">
        <f>+AA435+AA31</f>
        <v>21</v>
      </c>
      <c r="AB824" s="415">
        <f t="shared" si="154"/>
        <v>29</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29</v>
      </c>
      <c r="AN824" s="383"/>
      <c r="AO824" s="384"/>
      <c r="AQ824" s="342">
        <f t="shared" si="150"/>
        <v>0.93307593307593306</v>
      </c>
      <c r="AR824" s="343">
        <f t="shared" si="156"/>
        <v>1.0094186424163689</v>
      </c>
      <c r="AS824" s="344">
        <v>15</v>
      </c>
      <c r="AT824" s="345">
        <v>5</v>
      </c>
    </row>
    <row r="825" spans="1:46" ht="75.75" customHeight="1">
      <c r="A825" s="293">
        <f t="shared" si="157"/>
        <v>5</v>
      </c>
      <c r="B825" s="527" t="s">
        <v>1517</v>
      </c>
      <c r="C825" s="528"/>
      <c r="D825" s="372">
        <f>+D441+D37</f>
        <v>7799</v>
      </c>
      <c r="E825" s="373">
        <f>G37</f>
        <v>5500</v>
      </c>
      <c r="F825" s="373">
        <f>+F441</f>
        <v>2383</v>
      </c>
      <c r="G825" s="373">
        <f>+G441</f>
        <v>15</v>
      </c>
      <c r="H825" s="374">
        <f t="shared" si="151"/>
        <v>2398</v>
      </c>
      <c r="I825" s="375">
        <f t="shared" si="159"/>
        <v>0</v>
      </c>
      <c r="J825" s="376">
        <f t="shared" si="152"/>
        <v>2398</v>
      </c>
      <c r="K825" s="373">
        <f>+I37</f>
        <v>0</v>
      </c>
      <c r="L825" s="377">
        <f t="shared" si="153"/>
        <v>10901</v>
      </c>
      <c r="M825" s="378">
        <f>+K37</f>
        <v>9475</v>
      </c>
      <c r="N825" s="379">
        <f>+K441</f>
        <v>1426</v>
      </c>
      <c r="O825" s="424">
        <f t="shared" si="160"/>
        <v>4.5458715596330279</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104</v>
      </c>
      <c r="E826" s="373">
        <f>G43</f>
        <v>20</v>
      </c>
      <c r="F826" s="373">
        <f>+F447</f>
        <v>29</v>
      </c>
      <c r="G826" s="373">
        <f>+G447</f>
        <v>1</v>
      </c>
      <c r="H826" s="374">
        <f t="shared" si="151"/>
        <v>30</v>
      </c>
      <c r="I826" s="375">
        <f t="shared" si="159"/>
        <v>0</v>
      </c>
      <c r="J826" s="376">
        <f t="shared" si="152"/>
        <v>30</v>
      </c>
      <c r="K826" s="373">
        <f>+I43</f>
        <v>0</v>
      </c>
      <c r="L826" s="377">
        <f t="shared" si="153"/>
        <v>94</v>
      </c>
      <c r="M826" s="378">
        <f>+K43</f>
        <v>14</v>
      </c>
      <c r="N826" s="379">
        <f>+K447</f>
        <v>80</v>
      </c>
      <c r="O826" s="424">
        <f t="shared" si="160"/>
        <v>3.1333333333333333</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3399</v>
      </c>
      <c r="E828" s="373">
        <f>G55</f>
        <v>2640</v>
      </c>
      <c r="F828" s="373">
        <f>+F459</f>
        <v>632</v>
      </c>
      <c r="G828" s="373">
        <f>+G459</f>
        <v>20</v>
      </c>
      <c r="H828" s="374">
        <f t="shared" si="151"/>
        <v>652</v>
      </c>
      <c r="I828" s="375">
        <f t="shared" si="159"/>
        <v>304</v>
      </c>
      <c r="J828" s="376">
        <f t="shared" si="152"/>
        <v>956</v>
      </c>
      <c r="K828" s="373">
        <f>+I55</f>
        <v>0</v>
      </c>
      <c r="L828" s="377">
        <f t="shared" si="153"/>
        <v>5083</v>
      </c>
      <c r="M828" s="378">
        <f>+K55</f>
        <v>3350</v>
      </c>
      <c r="N828" s="379">
        <f>+K459</f>
        <v>1733</v>
      </c>
      <c r="O828" s="424">
        <f t="shared" si="160"/>
        <v>5.3169456066945608</v>
      </c>
      <c r="P828" s="380">
        <f>+R464+R60</f>
        <v>0</v>
      </c>
      <c r="Q828" s="258"/>
      <c r="R828" s="258"/>
      <c r="S828" s="259"/>
      <c r="T828" s="259"/>
      <c r="U828" s="516"/>
      <c r="V828" s="353"/>
      <c r="Y828" s="232"/>
      <c r="Z828" s="381">
        <f>+Z459+Z55</f>
        <v>131</v>
      </c>
      <c r="AA828" s="381">
        <f>+AA459+AA55</f>
        <v>173</v>
      </c>
      <c r="AB828" s="415">
        <f t="shared" si="154"/>
        <v>304</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304</v>
      </c>
      <c r="AN828" s="383"/>
      <c r="AO828" s="384"/>
      <c r="AQ828" s="342">
        <f t="shared" si="150"/>
        <v>31.799163179916317</v>
      </c>
      <c r="AR828" s="343">
        <f t="shared" si="156"/>
        <v>1.4662576687116564</v>
      </c>
      <c r="AS828" s="344">
        <v>15</v>
      </c>
      <c r="AT828" s="345">
        <v>10</v>
      </c>
    </row>
    <row r="829" spans="1:46" ht="46.5" customHeight="1">
      <c r="A829" s="293">
        <f t="shared" si="157"/>
        <v>9</v>
      </c>
      <c r="B829" s="527" t="s">
        <v>1496</v>
      </c>
      <c r="C829" s="528"/>
      <c r="D829" s="372">
        <f>+D465+D61</f>
        <v>60</v>
      </c>
      <c r="E829" s="373">
        <f>G61</f>
        <v>20</v>
      </c>
      <c r="F829" s="373">
        <f>+F465</f>
        <v>5</v>
      </c>
      <c r="G829" s="373">
        <f>+G465</f>
        <v>0</v>
      </c>
      <c r="H829" s="374">
        <f t="shared" si="151"/>
        <v>5</v>
      </c>
      <c r="I829" s="375">
        <f t="shared" si="159"/>
        <v>0</v>
      </c>
      <c r="J829" s="376">
        <f t="shared" si="152"/>
        <v>5</v>
      </c>
      <c r="K829" s="373">
        <f>+I61</f>
        <v>0</v>
      </c>
      <c r="L829" s="377">
        <f t="shared" si="153"/>
        <v>75</v>
      </c>
      <c r="M829" s="378">
        <f>+K61</f>
        <v>18</v>
      </c>
      <c r="N829" s="379">
        <f>+K465</f>
        <v>57</v>
      </c>
      <c r="O829" s="424">
        <f t="shared" si="160"/>
        <v>15</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2557</v>
      </c>
      <c r="E830" s="373">
        <f>G67</f>
        <v>3300</v>
      </c>
      <c r="F830" s="373">
        <f>+F471</f>
        <v>1168</v>
      </c>
      <c r="G830" s="373">
        <f>+G471</f>
        <v>5</v>
      </c>
      <c r="H830" s="374">
        <f t="shared" si="151"/>
        <v>1173</v>
      </c>
      <c r="I830" s="375">
        <f t="shared" si="159"/>
        <v>2</v>
      </c>
      <c r="J830" s="376">
        <f>SUM(H830:I830)</f>
        <v>1175</v>
      </c>
      <c r="K830" s="373">
        <f>+I67</f>
        <v>0</v>
      </c>
      <c r="L830" s="377">
        <f t="shared" si="153"/>
        <v>4682</v>
      </c>
      <c r="M830" s="378">
        <f>+K67</f>
        <v>3488</v>
      </c>
      <c r="N830" s="379">
        <f>+K471</f>
        <v>1194</v>
      </c>
      <c r="O830" s="424">
        <f t="shared" si="160"/>
        <v>3.9846808510638296</v>
      </c>
      <c r="P830" s="380">
        <f>+R476+R72</f>
        <v>0</v>
      </c>
      <c r="Q830" s="258"/>
      <c r="R830" s="258"/>
      <c r="S830" s="259"/>
      <c r="T830" s="259"/>
      <c r="U830" s="516"/>
      <c r="V830" s="353"/>
      <c r="Y830" s="232"/>
      <c r="Z830" s="381">
        <f>+Z471+Z67</f>
        <v>1</v>
      </c>
      <c r="AA830" s="381">
        <f>+AA471+AA67</f>
        <v>0</v>
      </c>
      <c r="AB830" s="415">
        <f t="shared" si="154"/>
        <v>1</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0</v>
      </c>
      <c r="AM830" s="382">
        <f t="shared" si="149"/>
        <v>2</v>
      </c>
      <c r="AN830" s="383"/>
      <c r="AO830" s="384"/>
      <c r="AQ830" s="342">
        <f t="shared" si="150"/>
        <v>0.1702127659574468</v>
      </c>
      <c r="AR830" s="343">
        <f t="shared" si="156"/>
        <v>1.0017050298380221</v>
      </c>
      <c r="AS830" s="344">
        <v>0</v>
      </c>
      <c r="AT830" s="345">
        <v>1</v>
      </c>
    </row>
    <row r="831" spans="1:46" ht="46.5" customHeight="1">
      <c r="A831" s="293">
        <f t="shared" si="157"/>
        <v>11</v>
      </c>
      <c r="B831" s="527" t="s">
        <v>1494</v>
      </c>
      <c r="C831" s="528"/>
      <c r="D831" s="372">
        <f>+D477+D73</f>
        <v>4917</v>
      </c>
      <c r="E831" s="373">
        <f>G73</f>
        <v>5000</v>
      </c>
      <c r="F831" s="373">
        <f>+F477</f>
        <v>1738</v>
      </c>
      <c r="G831" s="373">
        <f>+G477</f>
        <v>31</v>
      </c>
      <c r="H831" s="374">
        <f t="shared" si="151"/>
        <v>1769</v>
      </c>
      <c r="I831" s="375">
        <f t="shared" si="159"/>
        <v>1</v>
      </c>
      <c r="J831" s="376">
        <f t="shared" si="152"/>
        <v>1770</v>
      </c>
      <c r="K831" s="373">
        <f>+I73</f>
        <v>0</v>
      </c>
      <c r="L831" s="377">
        <f t="shared" si="153"/>
        <v>8147</v>
      </c>
      <c r="M831" s="378">
        <f>+K73</f>
        <v>6445</v>
      </c>
      <c r="N831" s="379">
        <f>+K477</f>
        <v>1702</v>
      </c>
      <c r="O831" s="424">
        <f t="shared" si="160"/>
        <v>4.6028248587570619</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1</v>
      </c>
      <c r="AL831" s="381">
        <f t="shared" si="168"/>
        <v>0</v>
      </c>
      <c r="AM831" s="382">
        <f t="shared" si="149"/>
        <v>1</v>
      </c>
      <c r="AN831" s="383"/>
      <c r="AO831" s="384"/>
      <c r="AQ831" s="342">
        <f t="shared" si="150"/>
        <v>5.6497175141242938E-2</v>
      </c>
      <c r="AR831" s="343">
        <f t="shared" si="156"/>
        <v>1.0005652911249294</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13514</v>
      </c>
      <c r="E833" s="373">
        <f>G85</f>
        <v>3000</v>
      </c>
      <c r="F833" s="373">
        <f>+F489</f>
        <v>1451</v>
      </c>
      <c r="G833" s="373">
        <f>+G489</f>
        <v>39</v>
      </c>
      <c r="H833" s="374">
        <f t="shared" si="151"/>
        <v>1490</v>
      </c>
      <c r="I833" s="375">
        <f t="shared" si="159"/>
        <v>3</v>
      </c>
      <c r="J833" s="376">
        <f t="shared" si="152"/>
        <v>1493</v>
      </c>
      <c r="K833" s="373">
        <f>+I85</f>
        <v>0</v>
      </c>
      <c r="L833" s="377">
        <f t="shared" si="153"/>
        <v>15021</v>
      </c>
      <c r="M833" s="378">
        <f>+K85</f>
        <v>12743</v>
      </c>
      <c r="N833" s="379">
        <f>+K489</f>
        <v>2278</v>
      </c>
      <c r="O833" s="424">
        <f t="shared" si="160"/>
        <v>10.0609511051574</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1</v>
      </c>
      <c r="AF833" s="381">
        <f t="shared" si="170"/>
        <v>2</v>
      </c>
      <c r="AG833" s="381">
        <f t="shared" si="170"/>
        <v>0</v>
      </c>
      <c r="AH833" s="381">
        <f t="shared" si="170"/>
        <v>0</v>
      </c>
      <c r="AI833" s="381">
        <f t="shared" si="170"/>
        <v>0</v>
      </c>
      <c r="AJ833" s="381">
        <f t="shared" si="170"/>
        <v>0</v>
      </c>
      <c r="AK833" s="381">
        <f t="shared" si="170"/>
        <v>0</v>
      </c>
      <c r="AL833" s="381">
        <f t="shared" si="170"/>
        <v>0</v>
      </c>
      <c r="AM833" s="382">
        <f t="shared" si="149"/>
        <v>3</v>
      </c>
      <c r="AN833" s="383"/>
      <c r="AO833" s="384"/>
      <c r="AQ833" s="342">
        <f t="shared" si="150"/>
        <v>0.20093770931011384</v>
      </c>
      <c r="AR833" s="343">
        <f t="shared" si="156"/>
        <v>1.002013422818792</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3634</v>
      </c>
      <c r="E836" s="373">
        <f>G103</f>
        <v>500</v>
      </c>
      <c r="F836" s="373">
        <f>+F507</f>
        <v>1863</v>
      </c>
      <c r="G836" s="373">
        <f>+G507</f>
        <v>33</v>
      </c>
      <c r="H836" s="374">
        <f>SUM(F836:G836)</f>
        <v>1896</v>
      </c>
      <c r="I836" s="375">
        <f>+AM836</f>
        <v>1</v>
      </c>
      <c r="J836" s="376">
        <f>SUM(H836:I836)</f>
        <v>1897</v>
      </c>
      <c r="K836" s="373">
        <f>+I103</f>
        <v>0</v>
      </c>
      <c r="L836" s="377">
        <f t="shared" si="153"/>
        <v>2237</v>
      </c>
      <c r="M836" s="378">
        <f>+K103</f>
        <v>355</v>
      </c>
      <c r="N836" s="379">
        <f>+K507</f>
        <v>1882</v>
      </c>
      <c r="O836" s="424">
        <f t="shared" si="160"/>
        <v>1.1792303637322088</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1</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1</v>
      </c>
      <c r="AN836" s="383"/>
      <c r="AO836" s="384"/>
      <c r="AQ836" s="342">
        <f t="shared" si="150"/>
        <v>5.2714812862414341E-2</v>
      </c>
      <c r="AR836" s="343">
        <f>IFERROR(1/(1-(AQ836/100)),"0")</f>
        <v>1.0005274261603374</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62426</v>
      </c>
      <c r="E839" s="373">
        <f>G121</f>
        <v>0</v>
      </c>
      <c r="F839" s="373">
        <f>+F525</f>
        <v>2756</v>
      </c>
      <c r="G839" s="373">
        <f>+G525</f>
        <v>54</v>
      </c>
      <c r="H839" s="374">
        <f t="shared" si="151"/>
        <v>2810</v>
      </c>
      <c r="I839" s="375">
        <f t="shared" si="159"/>
        <v>3847</v>
      </c>
      <c r="J839" s="376">
        <f t="shared" si="175"/>
        <v>6657</v>
      </c>
      <c r="K839" s="373">
        <f>+I121</f>
        <v>0</v>
      </c>
      <c r="L839" s="377">
        <f t="shared" si="153"/>
        <v>55769</v>
      </c>
      <c r="M839" s="378">
        <f>+K121</f>
        <v>37400</v>
      </c>
      <c r="N839" s="379">
        <f>+K525</f>
        <v>18369</v>
      </c>
      <c r="O839" s="424">
        <f t="shared" si="160"/>
        <v>8.3774973711882232</v>
      </c>
      <c r="P839" s="380">
        <f>+R530+R126</f>
        <v>0</v>
      </c>
      <c r="Q839" s="258"/>
      <c r="R839" s="259"/>
      <c r="S839" s="259"/>
      <c r="T839" s="259"/>
      <c r="U839" s="516"/>
      <c r="V839" s="353"/>
      <c r="Y839" s="232"/>
      <c r="Z839" s="381">
        <f>+Z525+Z121</f>
        <v>2812</v>
      </c>
      <c r="AA839" s="381">
        <f>+AA525+AA121</f>
        <v>1035</v>
      </c>
      <c r="AB839" s="415">
        <f t="shared" si="154"/>
        <v>3847</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3847</v>
      </c>
      <c r="AN839" s="383"/>
      <c r="AO839" s="384"/>
      <c r="AQ839" s="342">
        <f t="shared" si="150"/>
        <v>57.788793750938858</v>
      </c>
      <c r="AR839" s="343">
        <f t="shared" si="156"/>
        <v>2.3690391459074731</v>
      </c>
      <c r="AS839" s="344">
        <v>0</v>
      </c>
      <c r="AT839" s="345">
        <v>1</v>
      </c>
    </row>
    <row r="840" spans="1:46" ht="46.5" customHeight="1">
      <c r="A840" s="293">
        <f t="shared" si="157"/>
        <v>20</v>
      </c>
      <c r="B840" s="527" t="s">
        <v>1498</v>
      </c>
      <c r="C840" s="528"/>
      <c r="D840" s="372">
        <f>+D531+D127</f>
        <v>4025</v>
      </c>
      <c r="E840" s="373">
        <f>G127</f>
        <v>1500</v>
      </c>
      <c r="F840" s="373">
        <f>+F531</f>
        <v>555</v>
      </c>
      <c r="G840" s="373">
        <f>+G531</f>
        <v>29</v>
      </c>
      <c r="H840" s="374">
        <f t="shared" si="151"/>
        <v>584</v>
      </c>
      <c r="I840" s="375">
        <f t="shared" si="159"/>
        <v>0</v>
      </c>
      <c r="J840" s="376">
        <f t="shared" si="175"/>
        <v>584</v>
      </c>
      <c r="K840" s="373">
        <f>+I127</f>
        <v>0</v>
      </c>
      <c r="L840" s="377">
        <f t="shared" si="153"/>
        <v>4941</v>
      </c>
      <c r="M840" s="378">
        <f>+K127</f>
        <v>2995</v>
      </c>
      <c r="N840" s="379">
        <f>+K531</f>
        <v>1946</v>
      </c>
      <c r="O840" s="424">
        <f t="shared" si="160"/>
        <v>8.4606164383561637</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5233</v>
      </c>
      <c r="E841" s="373">
        <f>G133</f>
        <v>2400</v>
      </c>
      <c r="F841" s="373">
        <f>+F537</f>
        <v>1189</v>
      </c>
      <c r="G841" s="373">
        <f>+G537</f>
        <v>39</v>
      </c>
      <c r="H841" s="374">
        <f t="shared" si="151"/>
        <v>1228</v>
      </c>
      <c r="I841" s="375">
        <f t="shared" si="159"/>
        <v>0</v>
      </c>
      <c r="J841" s="376">
        <f t="shared" si="175"/>
        <v>1228</v>
      </c>
      <c r="K841" s="373">
        <f>+I133</f>
        <v>0</v>
      </c>
      <c r="L841" s="377">
        <f t="shared" si="153"/>
        <v>6405</v>
      </c>
      <c r="M841" s="378">
        <f>+K133</f>
        <v>4725</v>
      </c>
      <c r="N841" s="379">
        <f>+K537</f>
        <v>1680</v>
      </c>
      <c r="O841" s="424">
        <f t="shared" si="160"/>
        <v>5.2157980456026056</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6643</v>
      </c>
      <c r="E843" s="373">
        <f>G145</f>
        <v>3000</v>
      </c>
      <c r="F843" s="373">
        <f>+F549</f>
        <v>1305</v>
      </c>
      <c r="G843" s="373">
        <f>+G549</f>
        <v>24</v>
      </c>
      <c r="H843" s="374">
        <f t="shared" si="151"/>
        <v>1329</v>
      </c>
      <c r="I843" s="375">
        <f t="shared" si="159"/>
        <v>240</v>
      </c>
      <c r="J843" s="376">
        <f t="shared" si="175"/>
        <v>1569</v>
      </c>
      <c r="K843" s="373">
        <f>+I145</f>
        <v>0</v>
      </c>
      <c r="L843" s="377">
        <f t="shared" si="153"/>
        <v>8074</v>
      </c>
      <c r="M843" s="378">
        <f>+K145</f>
        <v>5810</v>
      </c>
      <c r="N843" s="379">
        <f>+K549</f>
        <v>2264</v>
      </c>
      <c r="O843" s="424">
        <f t="shared" si="160"/>
        <v>5.1459528362014018</v>
      </c>
      <c r="P843" s="380">
        <f>+R554+R150</f>
        <v>0</v>
      </c>
      <c r="Q843" s="258"/>
      <c r="R843" s="259"/>
      <c r="S843" s="259"/>
      <c r="T843" s="259"/>
      <c r="U843" s="516"/>
      <c r="V843" s="353"/>
      <c r="Y843" s="232"/>
      <c r="Z843" s="413">
        <f>+Z549+Z145</f>
        <v>93</v>
      </c>
      <c r="AA843" s="413">
        <f>+AA549+AA145</f>
        <v>145</v>
      </c>
      <c r="AB843" s="415">
        <f t="shared" si="154"/>
        <v>238</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2</v>
      </c>
      <c r="AK843" s="413">
        <f t="shared" si="182"/>
        <v>0</v>
      </c>
      <c r="AL843" s="413">
        <f t="shared" si="182"/>
        <v>0</v>
      </c>
      <c r="AM843" s="382">
        <f t="shared" si="177"/>
        <v>240</v>
      </c>
      <c r="AN843" s="383"/>
      <c r="AO843" s="384"/>
      <c r="AQ843" s="342">
        <f t="shared" si="150"/>
        <v>15.296367112810708</v>
      </c>
      <c r="AR843" s="343">
        <f t="shared" si="156"/>
        <v>1.1805869074492099</v>
      </c>
      <c r="AS843" s="344">
        <v>0</v>
      </c>
      <c r="AT843" s="345">
        <v>1</v>
      </c>
    </row>
    <row r="844" spans="1:46" ht="59.25" customHeight="1">
      <c r="A844" s="293">
        <f t="shared" si="157"/>
        <v>24</v>
      </c>
      <c r="B844" s="527" t="s">
        <v>1501</v>
      </c>
      <c r="C844" s="528"/>
      <c r="D844" s="372">
        <f>+D555+D151</f>
        <v>1219</v>
      </c>
      <c r="E844" s="373">
        <f>G151</f>
        <v>2880</v>
      </c>
      <c r="F844" s="373">
        <f>+F555</f>
        <v>587</v>
      </c>
      <c r="G844" s="373">
        <f>+G555</f>
        <v>26</v>
      </c>
      <c r="H844" s="374">
        <f t="shared" si="151"/>
        <v>613</v>
      </c>
      <c r="I844" s="375">
        <f t="shared" si="159"/>
        <v>9</v>
      </c>
      <c r="J844" s="376">
        <f t="shared" si="175"/>
        <v>622</v>
      </c>
      <c r="K844" s="373">
        <f>+I151</f>
        <v>0</v>
      </c>
      <c r="L844" s="377">
        <f t="shared" si="153"/>
        <v>3477</v>
      </c>
      <c r="M844" s="378">
        <f>+K151</f>
        <v>2410</v>
      </c>
      <c r="N844" s="379">
        <f>+K555</f>
        <v>1067</v>
      </c>
      <c r="O844" s="424">
        <f t="shared" si="160"/>
        <v>5.590032154340836</v>
      </c>
      <c r="P844" s="380">
        <f>+R560+R156</f>
        <v>0</v>
      </c>
      <c r="Q844" s="258"/>
      <c r="R844" s="259"/>
      <c r="S844" s="259"/>
      <c r="T844" s="259"/>
      <c r="U844" s="516"/>
      <c r="V844" s="353"/>
      <c r="Y844" s="232"/>
      <c r="Z844" s="413">
        <f>+Z555+Z151</f>
        <v>9</v>
      </c>
      <c r="AA844" s="413">
        <f>+AA555+AA151</f>
        <v>0</v>
      </c>
      <c r="AB844" s="415">
        <f>Z844+AA844</f>
        <v>9</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9</v>
      </c>
      <c r="AN844" s="383"/>
      <c r="AO844" s="384"/>
      <c r="AQ844" s="342">
        <f t="shared" si="150"/>
        <v>1.4469453376205788</v>
      </c>
      <c r="AR844" s="343">
        <f>IFERROR(1/(1-(AQ844/100)),"0")</f>
        <v>1.0146818923327896</v>
      </c>
      <c r="AS844" s="344">
        <v>0</v>
      </c>
      <c r="AT844" s="345">
        <v>1</v>
      </c>
    </row>
    <row r="845" spans="1:46" ht="59.25" customHeight="1">
      <c r="A845" s="293">
        <f t="shared" si="157"/>
        <v>25</v>
      </c>
      <c r="B845" s="527" t="s">
        <v>1546</v>
      </c>
      <c r="C845" s="528"/>
      <c r="D845" s="372">
        <f>+D561+D157</f>
        <v>3998</v>
      </c>
      <c r="E845" s="373">
        <f>G157</f>
        <v>0</v>
      </c>
      <c r="F845" s="373">
        <f>+F561</f>
        <v>332</v>
      </c>
      <c r="G845" s="373">
        <f>+G561</f>
        <v>8</v>
      </c>
      <c r="H845" s="374">
        <f t="shared" si="151"/>
        <v>340</v>
      </c>
      <c r="I845" s="375">
        <f t="shared" si="159"/>
        <v>3594</v>
      </c>
      <c r="J845" s="376">
        <f t="shared" si="175"/>
        <v>3934</v>
      </c>
      <c r="K845" s="373">
        <f>+I157</f>
        <v>0</v>
      </c>
      <c r="L845" s="377">
        <f t="shared" si="153"/>
        <v>0</v>
      </c>
      <c r="M845" s="378">
        <f>+K157</f>
        <v>0</v>
      </c>
      <c r="N845" s="379">
        <f>+K561</f>
        <v>0</v>
      </c>
      <c r="O845" s="424">
        <f t="shared" si="160"/>
        <v>0</v>
      </c>
      <c r="P845" s="380">
        <f>+R566+R162</f>
        <v>0</v>
      </c>
      <c r="Q845" s="258"/>
      <c r="R845" s="259"/>
      <c r="S845" s="259"/>
      <c r="T845" s="259"/>
      <c r="U845" s="516"/>
      <c r="V845" s="353"/>
      <c r="Y845" s="232"/>
      <c r="Z845" s="413">
        <f>+Z561+Z157</f>
        <v>278</v>
      </c>
      <c r="AA845" s="413">
        <f>+AA561+AA157</f>
        <v>330</v>
      </c>
      <c r="AB845" s="415">
        <f t="shared" si="154"/>
        <v>608</v>
      </c>
      <c r="AC845" s="413">
        <f t="shared" ref="AC845:AL845" si="184">+AC561+AC157</f>
        <v>0</v>
      </c>
      <c r="AD845" s="413">
        <f t="shared" si="184"/>
        <v>0</v>
      </c>
      <c r="AE845" s="413">
        <f t="shared" si="184"/>
        <v>0</v>
      </c>
      <c r="AF845" s="413">
        <f t="shared" si="184"/>
        <v>0</v>
      </c>
      <c r="AG845" s="413">
        <f t="shared" si="184"/>
        <v>2986</v>
      </c>
      <c r="AH845" s="413">
        <f t="shared" si="184"/>
        <v>0</v>
      </c>
      <c r="AI845" s="413">
        <f t="shared" si="184"/>
        <v>0</v>
      </c>
      <c r="AJ845" s="413">
        <f t="shared" si="184"/>
        <v>0</v>
      </c>
      <c r="AK845" s="413">
        <f t="shared" si="184"/>
        <v>0</v>
      </c>
      <c r="AL845" s="413">
        <f t="shared" si="184"/>
        <v>0</v>
      </c>
      <c r="AM845" s="382">
        <f t="shared" si="177"/>
        <v>3594</v>
      </c>
      <c r="AN845" s="383"/>
      <c r="AO845" s="384"/>
      <c r="AQ845" s="342">
        <f t="shared" si="150"/>
        <v>91.357397051347235</v>
      </c>
      <c r="AR845" s="343">
        <f t="shared" si="156"/>
        <v>11.570588235294123</v>
      </c>
      <c r="AS845" s="344">
        <v>10</v>
      </c>
      <c r="AT845" s="345">
        <v>10</v>
      </c>
    </row>
    <row r="846" spans="1:46" ht="59.25" customHeight="1">
      <c r="A846" s="293">
        <f t="shared" si="157"/>
        <v>26</v>
      </c>
      <c r="B846" s="527" t="s">
        <v>1547</v>
      </c>
      <c r="C846" s="528"/>
      <c r="D846" s="372">
        <f>+D567+D163</f>
        <v>0</v>
      </c>
      <c r="E846" s="373">
        <f>G163</f>
        <v>0</v>
      </c>
      <c r="F846" s="373">
        <f>+F567</f>
        <v>32</v>
      </c>
      <c r="G846" s="373">
        <f>+G567</f>
        <v>0</v>
      </c>
      <c r="H846" s="374">
        <f t="shared" si="151"/>
        <v>32</v>
      </c>
      <c r="I846" s="375">
        <f t="shared" si="159"/>
        <v>0</v>
      </c>
      <c r="J846" s="376">
        <f t="shared" si="175"/>
        <v>32</v>
      </c>
      <c r="K846" s="373">
        <f>+I163</f>
        <v>0</v>
      </c>
      <c r="L846" s="377">
        <f t="shared" si="153"/>
        <v>0</v>
      </c>
      <c r="M846" s="378">
        <f>+K163</f>
        <v>0</v>
      </c>
      <c r="N846" s="379">
        <f>+K567</f>
        <v>0</v>
      </c>
      <c r="O846" s="424">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f t="shared" si="150"/>
        <v>0</v>
      </c>
      <c r="AR846" s="343">
        <f t="shared" si="156"/>
        <v>1</v>
      </c>
      <c r="AS846" s="344">
        <v>0</v>
      </c>
      <c r="AT846" s="345">
        <v>1</v>
      </c>
    </row>
    <row r="847" spans="1:46" ht="46.5" customHeight="1">
      <c r="A847" s="293">
        <f t="shared" si="157"/>
        <v>27</v>
      </c>
      <c r="B847" s="527" t="s">
        <v>1507</v>
      </c>
      <c r="C847" s="528"/>
      <c r="D847" s="372">
        <f>+D573+D169</f>
        <v>228</v>
      </c>
      <c r="E847" s="373">
        <f>G169</f>
        <v>1200</v>
      </c>
      <c r="F847" s="373">
        <f>+F573</f>
        <v>496</v>
      </c>
      <c r="G847" s="373">
        <f>+G573</f>
        <v>19</v>
      </c>
      <c r="H847" s="374">
        <f t="shared" si="151"/>
        <v>515</v>
      </c>
      <c r="I847" s="375">
        <f t="shared" si="159"/>
        <v>0</v>
      </c>
      <c r="J847" s="376">
        <f t="shared" si="175"/>
        <v>515</v>
      </c>
      <c r="K847" s="373">
        <f>+I169</f>
        <v>0</v>
      </c>
      <c r="L847" s="377">
        <f t="shared" si="153"/>
        <v>913</v>
      </c>
      <c r="M847" s="378">
        <f>+K169</f>
        <v>466</v>
      </c>
      <c r="N847" s="379">
        <f>+K573</f>
        <v>447</v>
      </c>
      <c r="O847" s="424">
        <f t="shared" si="160"/>
        <v>1.7728155339805824</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4932</v>
      </c>
      <c r="E848" s="373">
        <f>G175</f>
        <v>2880</v>
      </c>
      <c r="F848" s="373">
        <f>+F579</f>
        <v>1479</v>
      </c>
      <c r="G848" s="373">
        <f>+G579</f>
        <v>59</v>
      </c>
      <c r="H848" s="374">
        <f t="shared" si="151"/>
        <v>1538</v>
      </c>
      <c r="I848" s="375">
        <f t="shared" si="159"/>
        <v>0</v>
      </c>
      <c r="J848" s="376">
        <f t="shared" si="175"/>
        <v>1538</v>
      </c>
      <c r="K848" s="373">
        <f>+I175</f>
        <v>0</v>
      </c>
      <c r="L848" s="377">
        <f t="shared" si="153"/>
        <v>6274</v>
      </c>
      <c r="M848" s="378">
        <f>+K175</f>
        <v>3473</v>
      </c>
      <c r="N848" s="379">
        <f>+K579</f>
        <v>2801</v>
      </c>
      <c r="O848" s="424">
        <f t="shared" si="160"/>
        <v>4.0793237971391418</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392</v>
      </c>
      <c r="E850" s="373">
        <f>G187</f>
        <v>1530</v>
      </c>
      <c r="F850" s="373">
        <f>+F591</f>
        <v>300</v>
      </c>
      <c r="G850" s="373">
        <f>+G591</f>
        <v>1</v>
      </c>
      <c r="H850" s="374">
        <f t="shared" si="151"/>
        <v>301</v>
      </c>
      <c r="I850" s="375">
        <f t="shared" si="159"/>
        <v>1</v>
      </c>
      <c r="J850" s="376">
        <f t="shared" si="175"/>
        <v>302</v>
      </c>
      <c r="K850" s="373">
        <f>+I187</f>
        <v>0</v>
      </c>
      <c r="L850" s="377">
        <f t="shared" si="153"/>
        <v>1620</v>
      </c>
      <c r="M850" s="378">
        <f>+K187</f>
        <v>965</v>
      </c>
      <c r="N850" s="379">
        <f>+K591</f>
        <v>655</v>
      </c>
      <c r="O850" s="424">
        <f t="shared" si="160"/>
        <v>5.3642384105960268</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1</v>
      </c>
      <c r="AG850" s="381">
        <f t="shared" si="189"/>
        <v>0</v>
      </c>
      <c r="AH850" s="381">
        <f t="shared" si="189"/>
        <v>0</v>
      </c>
      <c r="AI850" s="381">
        <f t="shared" si="189"/>
        <v>0</v>
      </c>
      <c r="AJ850" s="381">
        <f t="shared" si="189"/>
        <v>0</v>
      </c>
      <c r="AK850" s="381">
        <f t="shared" si="189"/>
        <v>0</v>
      </c>
      <c r="AL850" s="381">
        <f t="shared" si="189"/>
        <v>0</v>
      </c>
      <c r="AM850" s="382">
        <f t="shared" si="177"/>
        <v>1</v>
      </c>
      <c r="AN850" s="383"/>
      <c r="AO850" s="384"/>
      <c r="AQ850" s="342">
        <f t="shared" si="150"/>
        <v>0.33112582781456956</v>
      </c>
      <c r="AR850" s="343">
        <f t="shared" si="156"/>
        <v>1.0033222591362125</v>
      </c>
      <c r="AS850" s="344">
        <v>0</v>
      </c>
      <c r="AT850" s="345">
        <v>1</v>
      </c>
    </row>
    <row r="851" spans="1:46" ht="54" customHeight="1">
      <c r="A851" s="293">
        <f t="shared" si="157"/>
        <v>31</v>
      </c>
      <c r="B851" s="527" t="s">
        <v>1550</v>
      </c>
      <c r="C851" s="528"/>
      <c r="D851" s="372">
        <f>+D597+D193</f>
        <v>108</v>
      </c>
      <c r="E851" s="373">
        <f>G193</f>
        <v>0</v>
      </c>
      <c r="F851" s="373">
        <f>+F597</f>
        <v>4</v>
      </c>
      <c r="G851" s="373">
        <f>+G597</f>
        <v>0</v>
      </c>
      <c r="H851" s="374">
        <f t="shared" si="151"/>
        <v>4</v>
      </c>
      <c r="I851" s="375">
        <f t="shared" si="159"/>
        <v>0</v>
      </c>
      <c r="J851" s="376">
        <f t="shared" si="175"/>
        <v>4</v>
      </c>
      <c r="K851" s="373">
        <f>+I193</f>
        <v>0</v>
      </c>
      <c r="L851" s="377">
        <f t="shared" si="153"/>
        <v>104</v>
      </c>
      <c r="M851" s="378">
        <f>+K193</f>
        <v>78</v>
      </c>
      <c r="N851" s="379">
        <f>+K597</f>
        <v>26</v>
      </c>
      <c r="O851" s="424">
        <f t="shared" si="160"/>
        <v>26</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533</v>
      </c>
      <c r="E852" s="373">
        <f>G199</f>
        <v>300</v>
      </c>
      <c r="F852" s="373">
        <f>+F603</f>
        <v>97</v>
      </c>
      <c r="G852" s="373">
        <f>+G603</f>
        <v>0</v>
      </c>
      <c r="H852" s="374">
        <f t="shared" si="151"/>
        <v>97</v>
      </c>
      <c r="I852" s="375">
        <f t="shared" si="159"/>
        <v>0</v>
      </c>
      <c r="J852" s="376">
        <f t="shared" si="175"/>
        <v>97</v>
      </c>
      <c r="K852" s="373">
        <f>+I199</f>
        <v>0</v>
      </c>
      <c r="L852" s="377">
        <f t="shared" si="153"/>
        <v>736</v>
      </c>
      <c r="M852" s="378">
        <f>+K199</f>
        <v>516</v>
      </c>
      <c r="N852" s="379">
        <f>+K603</f>
        <v>220</v>
      </c>
      <c r="O852" s="424">
        <f t="shared" si="160"/>
        <v>7.5876288659793811</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135</v>
      </c>
      <c r="E853" s="373">
        <f>G205</f>
        <v>0</v>
      </c>
      <c r="F853" s="373">
        <f>+F609</f>
        <v>28</v>
      </c>
      <c r="G853" s="373">
        <f>+G609</f>
        <v>0</v>
      </c>
      <c r="H853" s="374">
        <f t="shared" si="151"/>
        <v>28</v>
      </c>
      <c r="I853" s="375">
        <f t="shared" si="159"/>
        <v>0</v>
      </c>
      <c r="J853" s="376">
        <f t="shared" si="175"/>
        <v>28</v>
      </c>
      <c r="K853" s="373">
        <f>+I205</f>
        <v>0</v>
      </c>
      <c r="L853" s="377">
        <f t="shared" si="153"/>
        <v>107</v>
      </c>
      <c r="M853" s="378">
        <f>+K205</f>
        <v>18</v>
      </c>
      <c r="N853" s="379">
        <f>+K609</f>
        <v>89</v>
      </c>
      <c r="O853" s="424">
        <f t="shared" si="160"/>
        <v>3.8214285714285716</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8835</v>
      </c>
      <c r="E858" s="373">
        <f>G230</f>
        <v>5000</v>
      </c>
      <c r="F858" s="373">
        <f>+F634</f>
        <v>687</v>
      </c>
      <c r="G858" s="373">
        <f>+G634</f>
        <v>28</v>
      </c>
      <c r="H858" s="374">
        <f>SUM(F858:G858)</f>
        <v>715</v>
      </c>
      <c r="I858" s="375">
        <f t="shared" ref="I858:I868" si="196">+AM858</f>
        <v>1375</v>
      </c>
      <c r="J858" s="376">
        <f t="shared" ref="J858:J868" si="197">SUM(H858:I858)</f>
        <v>2090</v>
      </c>
      <c r="K858" s="373">
        <f>+I230</f>
        <v>0</v>
      </c>
      <c r="L858" s="377">
        <f>(M858+N858)</f>
        <v>11745</v>
      </c>
      <c r="M858" s="378">
        <f>+K230</f>
        <v>9180</v>
      </c>
      <c r="N858" s="379">
        <f>+K634</f>
        <v>2565</v>
      </c>
      <c r="O858" s="424">
        <f t="shared" si="160"/>
        <v>5.6196172248803826</v>
      </c>
      <c r="P858" s="380">
        <f>+R639+R235</f>
        <v>0</v>
      </c>
      <c r="Q858" s="258"/>
      <c r="R858" s="259"/>
      <c r="S858" s="259"/>
      <c r="T858" s="259"/>
      <c r="U858" s="516"/>
      <c r="V858" s="353"/>
      <c r="Y858" s="232"/>
      <c r="Z858" s="381">
        <f>+Z634+Z230</f>
        <v>971</v>
      </c>
      <c r="AA858" s="381">
        <f>+AA634+AA230</f>
        <v>404</v>
      </c>
      <c r="AB858" s="415">
        <f>+Z858+AA858</f>
        <v>1375</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1375</v>
      </c>
      <c r="AN858" s="383"/>
      <c r="AO858" s="384"/>
    </row>
    <row r="859" spans="1:46" ht="59.25" customHeight="1">
      <c r="A859" s="293">
        <f t="shared" ref="A859:A869" si="200">A858+1</f>
        <v>2</v>
      </c>
      <c r="B859" s="527" t="s">
        <v>1526</v>
      </c>
      <c r="C859" s="528"/>
      <c r="D859" s="372">
        <f>+D640+D236</f>
        <v>16587</v>
      </c>
      <c r="E859" s="373">
        <f>G236</f>
        <v>3000</v>
      </c>
      <c r="F859" s="373">
        <f>+F640</f>
        <v>1452</v>
      </c>
      <c r="G859" s="373">
        <f>+G640</f>
        <v>35</v>
      </c>
      <c r="H859" s="374">
        <f>SUM(F859:G859)</f>
        <v>1487</v>
      </c>
      <c r="I859" s="375">
        <f t="shared" si="196"/>
        <v>3</v>
      </c>
      <c r="J859" s="376">
        <f t="shared" si="197"/>
        <v>1490</v>
      </c>
      <c r="K859" s="373">
        <f>+I236</f>
        <v>0</v>
      </c>
      <c r="L859" s="377">
        <f t="shared" ref="L859:L869" si="201">(M859+N859)</f>
        <v>18097</v>
      </c>
      <c r="M859" s="378">
        <f>+K236</f>
        <v>15849</v>
      </c>
      <c r="N859" s="379">
        <f>+K640</f>
        <v>2248</v>
      </c>
      <c r="O859" s="424">
        <f t="shared" si="160"/>
        <v>12.145637583892617</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3</v>
      </c>
      <c r="AG859" s="381">
        <f t="shared" si="203"/>
        <v>0</v>
      </c>
      <c r="AH859" s="381">
        <f t="shared" si="203"/>
        <v>0</v>
      </c>
      <c r="AI859" s="381">
        <f t="shared" si="203"/>
        <v>0</v>
      </c>
      <c r="AJ859" s="381">
        <f t="shared" si="203"/>
        <v>0</v>
      </c>
      <c r="AK859" s="381">
        <f t="shared" si="203"/>
        <v>0</v>
      </c>
      <c r="AL859" s="381">
        <f t="shared" si="203"/>
        <v>0</v>
      </c>
      <c r="AM859" s="382">
        <f t="shared" si="199"/>
        <v>3</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5087</v>
      </c>
      <c r="E862" s="373">
        <f>G254</f>
        <v>500</v>
      </c>
      <c r="F862" s="373">
        <f>+F658</f>
        <v>1862</v>
      </c>
      <c r="G862" s="373">
        <f>+G658</f>
        <v>31</v>
      </c>
      <c r="H862" s="374">
        <f t="shared" si="204"/>
        <v>1893</v>
      </c>
      <c r="I862" s="375">
        <f t="shared" si="196"/>
        <v>1</v>
      </c>
      <c r="J862" s="376">
        <f t="shared" si="197"/>
        <v>1894</v>
      </c>
      <c r="K862" s="373">
        <f>+I254</f>
        <v>0</v>
      </c>
      <c r="L862" s="377">
        <f t="shared" si="201"/>
        <v>3693</v>
      </c>
      <c r="M862" s="378">
        <f>+K254</f>
        <v>1292</v>
      </c>
      <c r="N862" s="379">
        <f>+K658</f>
        <v>2401</v>
      </c>
      <c r="O862" s="424">
        <f t="shared" si="160"/>
        <v>1.9498416050686378</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1</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1</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63012</v>
      </c>
      <c r="E865" s="373">
        <f>G272</f>
        <v>0</v>
      </c>
      <c r="F865" s="373">
        <f>+F676</f>
        <v>2762</v>
      </c>
      <c r="G865" s="373">
        <f>+G676</f>
        <v>48</v>
      </c>
      <c r="H865" s="374">
        <f t="shared" si="204"/>
        <v>2810</v>
      </c>
      <c r="I865" s="375">
        <f t="shared" si="196"/>
        <v>3847</v>
      </c>
      <c r="J865" s="376">
        <f t="shared" si="197"/>
        <v>6657</v>
      </c>
      <c r="K865" s="373">
        <f>+I272</f>
        <v>0</v>
      </c>
      <c r="L865" s="377">
        <f t="shared" si="201"/>
        <v>56355</v>
      </c>
      <c r="M865" s="378">
        <f>+K272</f>
        <v>38000</v>
      </c>
      <c r="N865" s="379">
        <f>+K676</f>
        <v>18355</v>
      </c>
      <c r="O865" s="424">
        <f t="shared" si="160"/>
        <v>8.4655250112663367</v>
      </c>
      <c r="P865" s="380">
        <f>+R681+R277</f>
        <v>0</v>
      </c>
      <c r="Q865" s="258"/>
      <c r="R865" s="259"/>
      <c r="S865" s="259"/>
      <c r="T865" s="259"/>
      <c r="U865" s="516"/>
      <c r="V865" s="353"/>
      <c r="Y865" s="232"/>
      <c r="Z865" s="381">
        <f>+Z676+Z272</f>
        <v>2812</v>
      </c>
      <c r="AA865" s="381">
        <f>+AA676+AA272</f>
        <v>1035</v>
      </c>
      <c r="AB865" s="415">
        <f t="shared" si="202"/>
        <v>3847</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3847</v>
      </c>
      <c r="AN865" s="383"/>
      <c r="AO865" s="384"/>
    </row>
    <row r="866" spans="1:41" ht="51.75" customHeight="1">
      <c r="A866" s="293">
        <f t="shared" si="200"/>
        <v>9</v>
      </c>
      <c r="B866" s="527" t="s">
        <v>1534</v>
      </c>
      <c r="C866" s="528"/>
      <c r="D866" s="372">
        <f>+D682+D278</f>
        <v>5144</v>
      </c>
      <c r="E866" s="373">
        <f>G278</f>
        <v>2400</v>
      </c>
      <c r="F866" s="373">
        <f>+F682</f>
        <v>1180</v>
      </c>
      <c r="G866" s="373">
        <f>+G682</f>
        <v>37</v>
      </c>
      <c r="H866" s="374">
        <f t="shared" si="204"/>
        <v>1217</v>
      </c>
      <c r="I866" s="375">
        <f t="shared" si="196"/>
        <v>0</v>
      </c>
      <c r="J866" s="376">
        <f t="shared" si="197"/>
        <v>1217</v>
      </c>
      <c r="K866" s="373">
        <f>+I278</f>
        <v>0</v>
      </c>
      <c r="L866" s="377">
        <f t="shared" si="201"/>
        <v>6327</v>
      </c>
      <c r="M866" s="378">
        <f>+K278</f>
        <v>4705</v>
      </c>
      <c r="N866" s="379">
        <f>+K682</f>
        <v>1622</v>
      </c>
      <c r="O866" s="424">
        <f t="shared" si="160"/>
        <v>5.1988496302382909</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87</v>
      </c>
      <c r="E867" s="373">
        <f>G284</f>
        <v>0</v>
      </c>
      <c r="F867" s="373">
        <f>+F688</f>
        <v>0</v>
      </c>
      <c r="G867" s="373">
        <f>+G688</f>
        <v>0</v>
      </c>
      <c r="H867" s="374">
        <f>SUM(F867:G867)</f>
        <v>0</v>
      </c>
      <c r="I867" s="375">
        <f>+AM867</f>
        <v>0</v>
      </c>
      <c r="J867" s="376">
        <f>SUM(H867:I867)</f>
        <v>0</v>
      </c>
      <c r="K867" s="373">
        <f>+I284</f>
        <v>0</v>
      </c>
      <c r="L867" s="377">
        <f t="shared" si="201"/>
        <v>87</v>
      </c>
      <c r="M867" s="378">
        <f>+K284</f>
        <v>0</v>
      </c>
      <c r="N867" s="379">
        <f>+K688</f>
        <v>87</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373</v>
      </c>
      <c r="E868" s="373">
        <f>G290</f>
        <v>1530</v>
      </c>
      <c r="F868" s="373">
        <f>+F694</f>
        <v>283</v>
      </c>
      <c r="G868" s="373">
        <f>+G694</f>
        <v>1</v>
      </c>
      <c r="H868" s="374">
        <f t="shared" si="204"/>
        <v>284</v>
      </c>
      <c r="I868" s="375">
        <f t="shared" si="196"/>
        <v>1</v>
      </c>
      <c r="J868" s="376">
        <f t="shared" si="197"/>
        <v>285</v>
      </c>
      <c r="K868" s="373">
        <f>+I290</f>
        <v>0</v>
      </c>
      <c r="L868" s="377">
        <f t="shared" si="201"/>
        <v>1618</v>
      </c>
      <c r="M868" s="378">
        <f>+K290</f>
        <v>945</v>
      </c>
      <c r="N868" s="379">
        <f>+K694</f>
        <v>673</v>
      </c>
      <c r="O868" s="424">
        <f t="shared" si="160"/>
        <v>5.6771929824561402</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1</v>
      </c>
      <c r="AG868" s="381">
        <f t="shared" si="213"/>
        <v>0</v>
      </c>
      <c r="AH868" s="381">
        <f t="shared" si="213"/>
        <v>0</v>
      </c>
      <c r="AI868" s="381">
        <f t="shared" si="213"/>
        <v>0</v>
      </c>
      <c r="AJ868" s="381">
        <f t="shared" si="213"/>
        <v>0</v>
      </c>
      <c r="AK868" s="381">
        <f t="shared" si="213"/>
        <v>0</v>
      </c>
      <c r="AL868" s="381">
        <f t="shared" si="213"/>
        <v>0</v>
      </c>
      <c r="AM868" s="382">
        <f t="shared" si="199"/>
        <v>1</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28750</v>
      </c>
      <c r="E871" s="373">
        <f>G303</f>
        <v>0</v>
      </c>
      <c r="F871" s="373">
        <f>+F707</f>
        <v>1980</v>
      </c>
      <c r="G871" s="373">
        <f>+G707</f>
        <v>36</v>
      </c>
      <c r="H871" s="374">
        <f>SUM(F871:G871)</f>
        <v>2016</v>
      </c>
      <c r="I871" s="375">
        <f t="shared" ref="I871:I887" si="215">+AM871</f>
        <v>41</v>
      </c>
      <c r="J871" s="376">
        <f t="shared" ref="J871:J887" si="216">SUM(H871:I871)</f>
        <v>2057</v>
      </c>
      <c r="K871" s="373">
        <f>+I303</f>
        <v>0</v>
      </c>
      <c r="L871" s="377">
        <f>(M871+N871)</f>
        <v>26693</v>
      </c>
      <c r="M871" s="378">
        <f>+K303</f>
        <v>12700</v>
      </c>
      <c r="N871" s="379">
        <f>+K707</f>
        <v>13993</v>
      </c>
      <c r="O871" s="424">
        <f t="shared" si="160"/>
        <v>12.976665046183763</v>
      </c>
      <c r="P871" s="380">
        <f>+R713+R309</f>
        <v>0</v>
      </c>
      <c r="Q871" s="258"/>
      <c r="R871" s="259"/>
      <c r="S871" s="259"/>
      <c r="T871" s="259"/>
      <c r="U871" s="516"/>
      <c r="V871" s="353"/>
      <c r="Y871" s="232"/>
      <c r="Z871" s="381">
        <f>+Z707+Z303</f>
        <v>37</v>
      </c>
      <c r="AA871" s="381">
        <f>+AA707+AA303</f>
        <v>0</v>
      </c>
      <c r="AB871" s="415">
        <f>+Z871+AA871</f>
        <v>37</v>
      </c>
      <c r="AC871" s="381">
        <f t="shared" ref="AC871:AL871" si="217">+AC707+AC303</f>
        <v>0</v>
      </c>
      <c r="AD871" s="381">
        <f t="shared" si="217"/>
        <v>0</v>
      </c>
      <c r="AE871" s="381">
        <f t="shared" si="217"/>
        <v>0</v>
      </c>
      <c r="AF871" s="381">
        <f t="shared" si="217"/>
        <v>0</v>
      </c>
      <c r="AG871" s="381">
        <f t="shared" si="217"/>
        <v>2</v>
      </c>
      <c r="AH871" s="381">
        <f t="shared" si="217"/>
        <v>2</v>
      </c>
      <c r="AI871" s="381">
        <f t="shared" si="217"/>
        <v>0</v>
      </c>
      <c r="AJ871" s="381">
        <f t="shared" si="217"/>
        <v>0</v>
      </c>
      <c r="AK871" s="381">
        <f t="shared" si="217"/>
        <v>0</v>
      </c>
      <c r="AL871" s="381">
        <f t="shared" si="217"/>
        <v>0</v>
      </c>
      <c r="AM871" s="382">
        <f t="shared" ref="AM871:AM887" si="218">SUM(AB871:AL871)</f>
        <v>41</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19176</v>
      </c>
      <c r="E873" s="373">
        <f>G317</f>
        <v>6000</v>
      </c>
      <c r="F873" s="373">
        <f>+F721</f>
        <v>838</v>
      </c>
      <c r="G873" s="373">
        <f>+G721</f>
        <v>9</v>
      </c>
      <c r="H873" s="374">
        <f t="shared" ref="H873:H887" si="222">SUM(F873:G873)</f>
        <v>847</v>
      </c>
      <c r="I873" s="375">
        <f t="shared" si="215"/>
        <v>143</v>
      </c>
      <c r="J873" s="376">
        <f t="shared" si="216"/>
        <v>990</v>
      </c>
      <c r="K873" s="373">
        <f>+I317</f>
        <v>0</v>
      </c>
      <c r="L873" s="377">
        <f t="shared" si="219"/>
        <v>24186</v>
      </c>
      <c r="M873" s="378">
        <f>+K317</f>
        <v>9520</v>
      </c>
      <c r="N873" s="379">
        <f>+K721</f>
        <v>14666</v>
      </c>
      <c r="O873" s="424">
        <f t="shared" si="160"/>
        <v>24.43030303030303</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143</v>
      </c>
      <c r="AI873" s="381">
        <f t="shared" si="224"/>
        <v>0</v>
      </c>
      <c r="AJ873" s="381">
        <f t="shared" si="224"/>
        <v>0</v>
      </c>
      <c r="AK873" s="381">
        <f t="shared" si="224"/>
        <v>0</v>
      </c>
      <c r="AL873" s="381">
        <f t="shared" si="224"/>
        <v>0</v>
      </c>
      <c r="AM873" s="382">
        <f t="shared" si="218"/>
        <v>143</v>
      </c>
      <c r="AN873" s="383"/>
      <c r="AO873" s="384"/>
    </row>
    <row r="874" spans="1:41" ht="47.25" customHeight="1">
      <c r="A874" s="293">
        <f t="shared" si="221"/>
        <v>4</v>
      </c>
      <c r="B874" s="527" t="str">
        <f>+B728</f>
        <v>Jeringa Desechable de 1 ml/cc con aguja incorporada No. 22G x 1 ½" de Prevención de Reuso o Bloqueo</v>
      </c>
      <c r="C874" s="528"/>
      <c r="D874" s="372">
        <f>+D728+D324</f>
        <v>593</v>
      </c>
      <c r="E874" s="373">
        <f>G324</f>
        <v>0</v>
      </c>
      <c r="F874" s="373">
        <f>+F728</f>
        <v>76</v>
      </c>
      <c r="G874" s="373">
        <f>+G728</f>
        <v>0</v>
      </c>
      <c r="H874" s="374">
        <f>SUM(F874:G874)</f>
        <v>76</v>
      </c>
      <c r="I874" s="375">
        <f>+AM874</f>
        <v>0</v>
      </c>
      <c r="J874" s="376">
        <f>SUM(H874:I874)</f>
        <v>76</v>
      </c>
      <c r="K874" s="373">
        <f>+I324</f>
        <v>0</v>
      </c>
      <c r="L874" s="377">
        <f t="shared" si="219"/>
        <v>517</v>
      </c>
      <c r="M874" s="378">
        <f>+K324</f>
        <v>0</v>
      </c>
      <c r="N874" s="379">
        <f>+K728</f>
        <v>517</v>
      </c>
      <c r="O874" s="424">
        <f t="shared" si="160"/>
        <v>6.8026315789473681</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21196</v>
      </c>
      <c r="E876" s="373">
        <f>G338</f>
        <v>30000</v>
      </c>
      <c r="F876" s="373">
        <f>+F742</f>
        <v>10961</v>
      </c>
      <c r="G876" s="373">
        <f>+G742</f>
        <v>153</v>
      </c>
      <c r="H876" s="374">
        <f t="shared" si="222"/>
        <v>11114</v>
      </c>
      <c r="I876" s="375">
        <f t="shared" si="215"/>
        <v>124</v>
      </c>
      <c r="J876" s="376">
        <f t="shared" si="216"/>
        <v>11238</v>
      </c>
      <c r="K876" s="373">
        <f>+I338</f>
        <v>0</v>
      </c>
      <c r="L876" s="377">
        <f t="shared" si="219"/>
        <v>39958</v>
      </c>
      <c r="M876" s="378">
        <f>+K338</f>
        <v>30700</v>
      </c>
      <c r="N876" s="379">
        <f>+K742</f>
        <v>9258</v>
      </c>
      <c r="O876" s="424">
        <f t="shared" si="160"/>
        <v>3.5556148780921872</v>
      </c>
      <c r="P876" s="380">
        <f>+R748+R344</f>
        <v>0</v>
      </c>
      <c r="Q876" s="258"/>
      <c r="R876" s="259"/>
      <c r="S876" s="259"/>
      <c r="T876" s="259"/>
      <c r="U876" s="516"/>
      <c r="V876" s="353"/>
      <c r="Y876" s="232"/>
      <c r="Z876" s="381">
        <f>+Z742+Z338</f>
        <v>61</v>
      </c>
      <c r="AA876" s="381">
        <f>+AA742+AA338</f>
        <v>0</v>
      </c>
      <c r="AB876" s="415">
        <f t="shared" si="223"/>
        <v>61</v>
      </c>
      <c r="AC876" s="381">
        <f t="shared" ref="AC876:AL876" si="227">+AC742+AC338</f>
        <v>0</v>
      </c>
      <c r="AD876" s="381">
        <f t="shared" si="227"/>
        <v>3</v>
      </c>
      <c r="AE876" s="381">
        <f t="shared" si="227"/>
        <v>0</v>
      </c>
      <c r="AF876" s="381">
        <f t="shared" si="227"/>
        <v>0</v>
      </c>
      <c r="AG876" s="381">
        <f t="shared" si="227"/>
        <v>0</v>
      </c>
      <c r="AH876" s="381">
        <f t="shared" si="227"/>
        <v>0</v>
      </c>
      <c r="AI876" s="381">
        <f t="shared" si="227"/>
        <v>60</v>
      </c>
      <c r="AJ876" s="381">
        <f t="shared" si="227"/>
        <v>0</v>
      </c>
      <c r="AK876" s="381">
        <f t="shared" si="227"/>
        <v>0</v>
      </c>
      <c r="AL876" s="381">
        <f t="shared" si="227"/>
        <v>0</v>
      </c>
      <c r="AM876" s="382">
        <f t="shared" si="218"/>
        <v>124</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53208</v>
      </c>
      <c r="E878" s="373">
        <f>G352</f>
        <v>0</v>
      </c>
      <c r="F878" s="373">
        <f>+F756</f>
        <v>7208</v>
      </c>
      <c r="G878" s="373">
        <f>+G756</f>
        <v>92</v>
      </c>
      <c r="H878" s="374">
        <f t="shared" si="222"/>
        <v>7300</v>
      </c>
      <c r="I878" s="375">
        <f t="shared" si="215"/>
        <v>367</v>
      </c>
      <c r="J878" s="376">
        <f t="shared" si="216"/>
        <v>7667</v>
      </c>
      <c r="K878" s="373">
        <f>+I352</f>
        <v>0</v>
      </c>
      <c r="L878" s="377">
        <f t="shared" si="219"/>
        <v>45541</v>
      </c>
      <c r="M878" s="378">
        <f>+K352</f>
        <v>20048</v>
      </c>
      <c r="N878" s="379">
        <f>+K756</f>
        <v>25493</v>
      </c>
      <c r="O878" s="424">
        <f t="shared" si="160"/>
        <v>5.9398721794704574</v>
      </c>
      <c r="P878" s="380">
        <f>+R762+R358</f>
        <v>0</v>
      </c>
      <c r="Q878" s="258"/>
      <c r="R878" s="259"/>
      <c r="S878" s="259"/>
      <c r="T878" s="259"/>
      <c r="U878" s="516"/>
      <c r="V878" s="353"/>
      <c r="Y878" s="232"/>
      <c r="Z878" s="381">
        <f>+Z756+Z352</f>
        <v>72</v>
      </c>
      <c r="AA878" s="381">
        <f>+AA756+AA352</f>
        <v>0</v>
      </c>
      <c r="AB878" s="415">
        <f t="shared" si="223"/>
        <v>72</v>
      </c>
      <c r="AC878" s="381">
        <f t="shared" ref="AC878:AL878" si="229">+AC756+AC352</f>
        <v>0</v>
      </c>
      <c r="AD878" s="381">
        <f t="shared" si="229"/>
        <v>1</v>
      </c>
      <c r="AE878" s="381">
        <f t="shared" si="229"/>
        <v>0</v>
      </c>
      <c r="AF878" s="381">
        <f t="shared" si="229"/>
        <v>0</v>
      </c>
      <c r="AG878" s="381">
        <f t="shared" si="229"/>
        <v>0</v>
      </c>
      <c r="AH878" s="381">
        <f t="shared" si="229"/>
        <v>16</v>
      </c>
      <c r="AI878" s="381">
        <f t="shared" si="229"/>
        <v>278</v>
      </c>
      <c r="AJ878" s="381">
        <f t="shared" si="229"/>
        <v>0</v>
      </c>
      <c r="AK878" s="381">
        <f t="shared" si="229"/>
        <v>0</v>
      </c>
      <c r="AL878" s="381">
        <f t="shared" si="229"/>
        <v>0</v>
      </c>
      <c r="AM878" s="382">
        <f t="shared" si="218"/>
        <v>367</v>
      </c>
      <c r="AN878" s="383"/>
      <c r="AO878" s="384"/>
    </row>
    <row r="879" spans="1:41" ht="47.25" customHeight="1">
      <c r="A879" s="293">
        <f t="shared" si="221"/>
        <v>9</v>
      </c>
      <c r="B879" s="527" t="str">
        <f>+B763</f>
        <v>Jeringa Desechable de 0.05 ml/cc con aguja incorporada No. 26G x 3/8" Auto Descartable (AD)</v>
      </c>
      <c r="C879" s="528"/>
      <c r="D879" s="372">
        <f>+D763+D359</f>
        <v>20150</v>
      </c>
      <c r="E879" s="373">
        <f>G359</f>
        <v>0</v>
      </c>
      <c r="F879" s="373">
        <f>+F763</f>
        <v>679</v>
      </c>
      <c r="G879" s="373">
        <f>+G763</f>
        <v>28</v>
      </c>
      <c r="H879" s="374">
        <f t="shared" si="222"/>
        <v>707</v>
      </c>
      <c r="I879" s="375">
        <f t="shared" si="215"/>
        <v>88</v>
      </c>
      <c r="J879" s="376">
        <f t="shared" si="216"/>
        <v>795</v>
      </c>
      <c r="K879" s="373">
        <f>+I359</f>
        <v>0</v>
      </c>
      <c r="L879" s="377">
        <f t="shared" si="219"/>
        <v>19355</v>
      </c>
      <c r="M879" s="378">
        <f>+K359</f>
        <v>15270</v>
      </c>
      <c r="N879" s="379">
        <f>+K763</f>
        <v>4085</v>
      </c>
      <c r="O879" s="424">
        <f t="shared" si="160"/>
        <v>24.345911949685533</v>
      </c>
      <c r="P879" s="380">
        <f>+R769+R365</f>
        <v>0</v>
      </c>
      <c r="Q879" s="258"/>
      <c r="R879" s="259"/>
      <c r="S879" s="259"/>
      <c r="T879" s="259"/>
      <c r="U879" s="516"/>
      <c r="V879" s="353"/>
      <c r="Y879" s="232"/>
      <c r="Z879" s="381">
        <f>+Z763+Z359</f>
        <v>39</v>
      </c>
      <c r="AA879" s="381">
        <f>+AA763+AA359</f>
        <v>44</v>
      </c>
      <c r="AB879" s="415">
        <f t="shared" si="223"/>
        <v>83</v>
      </c>
      <c r="AC879" s="381">
        <f t="shared" ref="AC879:AL879" si="230">+AC763+AC359</f>
        <v>0</v>
      </c>
      <c r="AD879" s="381">
        <f t="shared" si="230"/>
        <v>2</v>
      </c>
      <c r="AE879" s="381">
        <f t="shared" si="230"/>
        <v>0</v>
      </c>
      <c r="AF879" s="381">
        <f t="shared" si="230"/>
        <v>0</v>
      </c>
      <c r="AG879" s="381">
        <f t="shared" si="230"/>
        <v>0</v>
      </c>
      <c r="AH879" s="381">
        <f t="shared" si="230"/>
        <v>3</v>
      </c>
      <c r="AI879" s="381">
        <f t="shared" si="230"/>
        <v>0</v>
      </c>
      <c r="AJ879" s="381">
        <f t="shared" si="230"/>
        <v>0</v>
      </c>
      <c r="AK879" s="381">
        <f t="shared" si="230"/>
        <v>0</v>
      </c>
      <c r="AL879" s="381">
        <f t="shared" si="230"/>
        <v>0</v>
      </c>
      <c r="AM879" s="382">
        <f t="shared" si="218"/>
        <v>88</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14354</v>
      </c>
      <c r="E881" s="373">
        <f t="shared" ref="E881:E887" si="234">G373</f>
        <v>0</v>
      </c>
      <c r="F881" s="373">
        <f t="shared" ref="F881:G887" si="235">+F777</f>
        <v>652</v>
      </c>
      <c r="G881" s="373">
        <f t="shared" si="235"/>
        <v>31</v>
      </c>
      <c r="H881" s="374">
        <f t="shared" si="222"/>
        <v>683</v>
      </c>
      <c r="I881" s="375">
        <f t="shared" si="215"/>
        <v>6</v>
      </c>
      <c r="J881" s="376">
        <f t="shared" si="216"/>
        <v>689</v>
      </c>
      <c r="K881" s="373">
        <f t="shared" ref="K881:K887" si="236">+I373</f>
        <v>0</v>
      </c>
      <c r="L881" s="377">
        <f t="shared" si="219"/>
        <v>13665</v>
      </c>
      <c r="M881" s="378">
        <f t="shared" ref="M881:M887" si="237">+K373</f>
        <v>11100</v>
      </c>
      <c r="N881" s="379">
        <f t="shared" ref="N881:N887" si="238">+K777</f>
        <v>2565</v>
      </c>
      <c r="O881" s="424">
        <f t="shared" si="160"/>
        <v>19.833091436865022</v>
      </c>
      <c r="P881" s="380">
        <f t="shared" si="231"/>
        <v>0</v>
      </c>
      <c r="Q881" s="258"/>
      <c r="R881" s="259"/>
      <c r="S881" s="259"/>
      <c r="T881" s="259"/>
      <c r="U881" s="516"/>
      <c r="V881" s="353"/>
      <c r="Y881" s="232"/>
      <c r="Z881" s="381">
        <f t="shared" ref="Z881:AA887" si="239">+Z777+Z373</f>
        <v>6</v>
      </c>
      <c r="AA881" s="381">
        <f t="shared" si="239"/>
        <v>0</v>
      </c>
      <c r="AB881" s="415">
        <f t="shared" si="223"/>
        <v>6</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6</v>
      </c>
      <c r="AN881" s="383"/>
      <c r="AO881" s="384"/>
    </row>
    <row r="882" spans="1:48" ht="47.25" customHeight="1">
      <c r="A882" s="293">
        <f t="shared" si="221"/>
        <v>12</v>
      </c>
      <c r="B882" s="527" t="s">
        <v>1419</v>
      </c>
      <c r="C882" s="528"/>
      <c r="D882" s="372">
        <f t="shared" si="233"/>
        <v>42376</v>
      </c>
      <c r="E882" s="373">
        <f t="shared" si="234"/>
        <v>0</v>
      </c>
      <c r="F882" s="373">
        <f t="shared" si="235"/>
        <v>3868</v>
      </c>
      <c r="G882" s="373">
        <f t="shared" si="235"/>
        <v>165</v>
      </c>
      <c r="H882" s="374">
        <f t="shared" si="222"/>
        <v>4033</v>
      </c>
      <c r="I882" s="375">
        <f t="shared" si="215"/>
        <v>1</v>
      </c>
      <c r="J882" s="376">
        <f t="shared" si="216"/>
        <v>4034</v>
      </c>
      <c r="K882" s="373">
        <f t="shared" si="236"/>
        <v>0</v>
      </c>
      <c r="L882" s="377">
        <f t="shared" si="219"/>
        <v>38342</v>
      </c>
      <c r="M882" s="378">
        <f t="shared" si="237"/>
        <v>15650</v>
      </c>
      <c r="N882" s="379">
        <f t="shared" si="238"/>
        <v>22692</v>
      </c>
      <c r="O882" s="424">
        <f t="shared" si="160"/>
        <v>9.5047099652949925</v>
      </c>
      <c r="P882" s="380">
        <f t="shared" si="231"/>
        <v>0</v>
      </c>
      <c r="Q882" s="258"/>
      <c r="R882" s="259"/>
      <c r="S882" s="259"/>
      <c r="T882" s="259"/>
      <c r="U882" s="516"/>
      <c r="V882" s="353"/>
      <c r="Y882" s="232"/>
      <c r="Z882" s="381">
        <f t="shared" si="239"/>
        <v>1</v>
      </c>
      <c r="AA882" s="381">
        <f t="shared" si="239"/>
        <v>0</v>
      </c>
      <c r="AB882" s="415">
        <f t="shared" si="223"/>
        <v>1</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1</v>
      </c>
      <c r="AN882" s="383"/>
      <c r="AO882" s="384"/>
    </row>
    <row r="883" spans="1:48" ht="47.25" customHeight="1">
      <c r="A883" s="293">
        <f t="shared" si="221"/>
        <v>13</v>
      </c>
      <c r="B883" s="527" t="s">
        <v>1418</v>
      </c>
      <c r="C883" s="528"/>
      <c r="D883" s="372">
        <f t="shared" si="233"/>
        <v>3648</v>
      </c>
      <c r="E883" s="373">
        <f t="shared" si="234"/>
        <v>0</v>
      </c>
      <c r="F883" s="373">
        <f t="shared" si="235"/>
        <v>20</v>
      </c>
      <c r="G883" s="373">
        <f t="shared" si="235"/>
        <v>44</v>
      </c>
      <c r="H883" s="374">
        <f t="shared" si="222"/>
        <v>64</v>
      </c>
      <c r="I883" s="375">
        <f t="shared" si="215"/>
        <v>0</v>
      </c>
      <c r="J883" s="376">
        <f t="shared" si="216"/>
        <v>64</v>
      </c>
      <c r="K883" s="373">
        <f t="shared" si="236"/>
        <v>0</v>
      </c>
      <c r="L883" s="377">
        <f t="shared" si="219"/>
        <v>3584</v>
      </c>
      <c r="M883" s="378">
        <f t="shared" si="237"/>
        <v>0</v>
      </c>
      <c r="N883" s="379">
        <f t="shared" si="238"/>
        <v>3584</v>
      </c>
      <c r="O883" s="424">
        <f t="shared" si="160"/>
        <v>56</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7216</v>
      </c>
      <c r="E884" s="373">
        <f t="shared" si="234"/>
        <v>0</v>
      </c>
      <c r="F884" s="373">
        <f t="shared" si="235"/>
        <v>703</v>
      </c>
      <c r="G884" s="373">
        <f t="shared" si="235"/>
        <v>7</v>
      </c>
      <c r="H884" s="374">
        <f t="shared" si="222"/>
        <v>710</v>
      </c>
      <c r="I884" s="375">
        <f t="shared" si="215"/>
        <v>1</v>
      </c>
      <c r="J884" s="376">
        <f t="shared" si="216"/>
        <v>711</v>
      </c>
      <c r="K884" s="373">
        <f t="shared" si="236"/>
        <v>0</v>
      </c>
      <c r="L884" s="377">
        <f t="shared" si="219"/>
        <v>6505</v>
      </c>
      <c r="M884" s="378">
        <f t="shared" si="237"/>
        <v>5320</v>
      </c>
      <c r="N884" s="379">
        <f t="shared" si="238"/>
        <v>1185</v>
      </c>
      <c r="O884" s="424">
        <f t="shared" si="160"/>
        <v>9.1490857946554147</v>
      </c>
      <c r="P884" s="380">
        <f t="shared" si="231"/>
        <v>0</v>
      </c>
      <c r="Q884" s="258"/>
      <c r="R884" s="259"/>
      <c r="S884" s="259"/>
      <c r="T884" s="259"/>
      <c r="U884" s="516"/>
      <c r="V884" s="353"/>
      <c r="Y884" s="232"/>
      <c r="Z884" s="381">
        <f t="shared" si="239"/>
        <v>1</v>
      </c>
      <c r="AA884" s="381">
        <f t="shared" si="239"/>
        <v>0</v>
      </c>
      <c r="AB884" s="415">
        <f t="shared" si="223"/>
        <v>1</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1</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142</v>
      </c>
      <c r="E886" s="373">
        <f t="shared" si="234"/>
        <v>0</v>
      </c>
      <c r="F886" s="373">
        <f t="shared" si="235"/>
        <v>1</v>
      </c>
      <c r="G886" s="373">
        <f t="shared" si="235"/>
        <v>0</v>
      </c>
      <c r="H886" s="374">
        <f t="shared" si="222"/>
        <v>1</v>
      </c>
      <c r="I886" s="375">
        <f t="shared" si="215"/>
        <v>0</v>
      </c>
      <c r="J886" s="376">
        <f t="shared" si="216"/>
        <v>1</v>
      </c>
      <c r="K886" s="373">
        <f t="shared" si="236"/>
        <v>0</v>
      </c>
      <c r="L886" s="377">
        <f t="shared" si="219"/>
        <v>141</v>
      </c>
      <c r="M886" s="378">
        <f t="shared" si="237"/>
        <v>0</v>
      </c>
      <c r="N886" s="379">
        <f t="shared" si="238"/>
        <v>141</v>
      </c>
      <c r="O886" s="424">
        <f t="shared" si="160"/>
        <v>141</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726</v>
      </c>
      <c r="E895" s="373">
        <f>G395</f>
        <v>0</v>
      </c>
      <c r="F895" s="373">
        <f t="shared" ref="F895:G895" si="246">+F799</f>
        <v>96</v>
      </c>
      <c r="G895" s="373">
        <f t="shared" si="246"/>
        <v>2</v>
      </c>
      <c r="H895" s="374">
        <f t="shared" ref="H895:H897" si="247">SUM(F895:G895)</f>
        <v>98</v>
      </c>
      <c r="I895" s="375">
        <f t="shared" si="243"/>
        <v>573</v>
      </c>
      <c r="J895" s="376">
        <f t="shared" ref="J895:J897" si="248">SUM(H895:I895)</f>
        <v>671</v>
      </c>
      <c r="K895" s="373">
        <f>+I395</f>
        <v>0</v>
      </c>
      <c r="L895" s="377">
        <f t="shared" si="244"/>
        <v>55</v>
      </c>
      <c r="M895" s="378">
        <f>+K395</f>
        <v>0</v>
      </c>
      <c r="N895" s="379">
        <f>+K799</f>
        <v>55</v>
      </c>
      <c r="O895" s="424">
        <f t="shared" si="241"/>
        <v>8.1967213114754092E-2</v>
      </c>
      <c r="P895" s="380">
        <f>+R803+R399</f>
        <v>0</v>
      </c>
      <c r="Q895" s="258"/>
      <c r="R895" s="259"/>
      <c r="S895" s="259"/>
      <c r="T895" s="259"/>
      <c r="U895" s="516"/>
      <c r="V895" s="353"/>
      <c r="Y895" s="232"/>
      <c r="Z895" s="423">
        <f t="shared" ref="Z895:AL895" si="249">+Z799+Z395</f>
        <v>45</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528</v>
      </c>
      <c r="AI895" s="423">
        <f t="shared" si="249"/>
        <v>0</v>
      </c>
      <c r="AJ895" s="423">
        <f t="shared" si="249"/>
        <v>0</v>
      </c>
      <c r="AK895" s="423">
        <f t="shared" si="249"/>
        <v>0</v>
      </c>
      <c r="AL895" s="423">
        <f t="shared" si="249"/>
        <v>0</v>
      </c>
      <c r="AM895" s="517">
        <f>SUM(X895:AL895)</f>
        <v>573</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KBOXFJTQIwA4N+kfdApRBhUI5VJGMRsu6+rAtJniXyXdlYwOgm0h2XLc58TQU9xOF+8UUMWibqv5Pi8wGN5cAg==" saltValue="R54iE0mMay5F++tRY3z+4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536" priority="768" operator="containsText" text="VERDE">
      <formula>NOT(ISERROR(SEARCH("VERDE",D229)))</formula>
    </cfRule>
    <cfRule type="containsText" dxfId="3535" priority="769" operator="containsText" text="AMARILLO">
      <formula>NOT(ISERROR(SEARCH("AMARILLO",D229)))</formula>
    </cfRule>
    <cfRule type="containsText" dxfId="3534" priority="770" operator="containsText" text="ROJO">
      <formula>NOT(ISERROR(SEARCH("ROJO",D229)))</formula>
    </cfRule>
  </conditionalFormatting>
  <conditionalFormatting sqref="D821:D856">
    <cfRule type="cellIs" dxfId="3533" priority="766" stopIfTrue="1" operator="lessThan">
      <formula>0</formula>
    </cfRule>
  </conditionalFormatting>
  <conditionalFormatting sqref="D858:D869">
    <cfRule type="cellIs" dxfId="3532" priority="765" stopIfTrue="1" operator="lessThan">
      <formula>0</formula>
    </cfRule>
  </conditionalFormatting>
  <conditionalFormatting sqref="D871:D888">
    <cfRule type="cellIs" dxfId="3531" priority="764" stopIfTrue="1" operator="lessThan">
      <formula>0</formula>
    </cfRule>
  </conditionalFormatting>
  <conditionalFormatting sqref="D893:D894">
    <cfRule type="cellIs" dxfId="3530" priority="767" stopIfTrue="1" operator="lessThan">
      <formula>0</formula>
    </cfRule>
  </conditionalFormatting>
  <conditionalFormatting sqref="D566">
    <cfRule type="cellIs" dxfId="3529" priority="624" stopIfTrue="1" operator="lessThan">
      <formula>0</formula>
    </cfRule>
  </conditionalFormatting>
  <conditionalFormatting sqref="D572">
    <cfRule type="cellIs" dxfId="3528" priority="569" stopIfTrue="1" operator="lessThan">
      <formula>0</formula>
    </cfRule>
  </conditionalFormatting>
  <conditionalFormatting sqref="D895:D897">
    <cfRule type="cellIs" dxfId="3527" priority="499" stopIfTrue="1" operator="lessThan">
      <formula>0</formula>
    </cfRule>
  </conditionalFormatting>
  <conditionalFormatting sqref="E229 P410">
    <cfRule type="containsText" dxfId="3526" priority="378" operator="containsText" text="VERDE">
      <formula>NOT(ISERROR(SEARCH("VERDE",E229)))</formula>
    </cfRule>
    <cfRule type="containsText" dxfId="3525" priority="379" operator="containsText" text="AMARILLO">
      <formula>NOT(ISERROR(SEARCH("AMARILLO",E229)))</formula>
    </cfRule>
    <cfRule type="containsText" dxfId="3524" priority="380" operator="containsText" text="ROJO">
      <formula>NOT(ISERROR(SEARCH("ROJO",E229)))</formula>
    </cfRule>
  </conditionalFormatting>
  <conditionalFormatting sqref="E821:I856">
    <cfRule type="cellIs" dxfId="3523" priority="255" stopIfTrue="1" operator="lessThan">
      <formula>0</formula>
    </cfRule>
  </conditionalFormatting>
  <conditionalFormatting sqref="E858:I869">
    <cfRule type="cellIs" dxfId="3522" priority="254" stopIfTrue="1" operator="lessThan">
      <formula>0</formula>
    </cfRule>
  </conditionalFormatting>
  <conditionalFormatting sqref="E871:I888">
    <cfRule type="cellIs" dxfId="3521" priority="253" stopIfTrue="1" operator="lessThan">
      <formula>0</formula>
    </cfRule>
  </conditionalFormatting>
  <conditionalFormatting sqref="E893:I893 E894:G894 H894:I897">
    <cfRule type="cellIs" dxfId="3520" priority="371" stopIfTrue="1" operator="lessThan">
      <formula>0</formula>
    </cfRule>
  </conditionalFormatting>
  <conditionalFormatting sqref="K13:K17">
    <cfRule type="cellIs" dxfId="3519" priority="381" stopIfTrue="1" operator="lessThan">
      <formula>0</formula>
    </cfRule>
  </conditionalFormatting>
  <conditionalFormatting sqref="K303:K308 K777:K783">
    <cfRule type="cellIs" dxfId="3518" priority="367" stopIfTrue="1" operator="lessThan">
      <formula>0</formula>
    </cfRule>
  </conditionalFormatting>
  <conditionalFormatting sqref="K309">
    <cfRule type="containsText" dxfId="3517" priority="377" operator="containsText" text="Falso">
      <formula>NOT(ISERROR(SEARCH("Falso",K309)))</formula>
    </cfRule>
  </conditionalFormatting>
  <conditionalFormatting sqref="K373:K380">
    <cfRule type="cellIs" dxfId="3516" priority="374" stopIfTrue="1" operator="lessThan">
      <formula>0</formula>
    </cfRule>
  </conditionalFormatting>
  <conditionalFormatting sqref="K385:K388">
    <cfRule type="cellIs" dxfId="3515" priority="382" stopIfTrue="1" operator="lessThan">
      <formula>0</formula>
    </cfRule>
  </conditionalFormatting>
  <conditionalFormatting sqref="K389">
    <cfRule type="containsText" dxfId="3514" priority="383" operator="containsText" text="Falso">
      <formula>NOT(ISERROR(SEARCH("Falso",K389)))</formula>
    </cfRule>
  </conditionalFormatting>
  <conditionalFormatting sqref="K394">
    <cfRule type="containsText" dxfId="3513" priority="373" operator="containsText" text="Falso">
      <formula>NOT(ISERROR(SEARCH("Falso",K394)))</formula>
    </cfRule>
  </conditionalFormatting>
  <conditionalFormatting sqref="K399 K404 K409">
    <cfRule type="containsText" dxfId="3512" priority="372" operator="containsText" text="Falso">
      <formula>NOT(ISERROR(SEARCH("Falso",K399)))</formula>
    </cfRule>
  </conditionalFormatting>
  <conditionalFormatting sqref="K714:K719 K721:K726">
    <cfRule type="cellIs" dxfId="3511" priority="275" stopIfTrue="1" operator="lessThan">
      <formula>0</formula>
    </cfRule>
  </conditionalFormatting>
  <conditionalFormatting sqref="K634:K638">
    <cfRule type="cellIs" dxfId="3510" priority="281" stopIfTrue="1" operator="lessThan">
      <formula>0</formula>
    </cfRule>
  </conditionalFormatting>
  <conditionalFormatting sqref="K749:K754 K756:K761">
    <cfRule type="cellIs" dxfId="3509" priority="273" stopIfTrue="1" operator="lessThan">
      <formula>0</formula>
    </cfRule>
  </conditionalFormatting>
  <conditionalFormatting sqref="K763:K768">
    <cfRule type="cellIs" dxfId="3508" priority="272" stopIfTrue="1" operator="lessThan">
      <formula>0</formula>
    </cfRule>
  </conditionalFormatting>
  <conditionalFormatting sqref="K770:K775">
    <cfRule type="cellIs" dxfId="3507" priority="271" stopIfTrue="1" operator="lessThan">
      <formula>0</formula>
    </cfRule>
  </conditionalFormatting>
  <conditionalFormatting sqref="K707:K712">
    <cfRule type="cellIs" dxfId="3506" priority="280" stopIfTrue="1" operator="lessThan">
      <formula>0</formula>
    </cfRule>
  </conditionalFormatting>
  <conditionalFormatting sqref="K728:K733 K735:K740 K742:K747">
    <cfRule type="cellIs" dxfId="3505" priority="274" stopIfTrue="1" operator="lessThan">
      <formula>0</formula>
    </cfRule>
  </conditionalFormatting>
  <conditionalFormatting sqref="K821:K856 M821:O856">
    <cfRule type="cellIs" dxfId="3504" priority="252" stopIfTrue="1" operator="lessThan">
      <formula>0</formula>
    </cfRule>
  </conditionalFormatting>
  <conditionalFormatting sqref="K858:K869 M858:N869">
    <cfRule type="cellIs" dxfId="3503" priority="251" stopIfTrue="1" operator="lessThan">
      <formula>0</formula>
    </cfRule>
  </conditionalFormatting>
  <conditionalFormatting sqref="K871:K888 M871:N887 M888:O888">
    <cfRule type="cellIs" dxfId="3502" priority="250" stopIfTrue="1" operator="lessThan">
      <formula>0</formula>
    </cfRule>
  </conditionalFormatting>
  <conditionalFormatting sqref="K893:K894 M893:N894">
    <cfRule type="cellIs" dxfId="3501" priority="249" stopIfTrue="1" operator="lessThan">
      <formula>0</formula>
    </cfRule>
  </conditionalFormatting>
  <conditionalFormatting sqref="P13:P17 P303:P308">
    <cfRule type="containsText" dxfId="3500" priority="363" operator="containsText" text="VENCIDO">
      <formula>NOT(ISERROR(SEARCH("VENCIDO",P13)))</formula>
    </cfRule>
    <cfRule type="containsText" dxfId="3499" priority="364" operator="containsText" text="VERDE">
      <formula>NOT(ISERROR(SEARCH("VERDE",P13)))</formula>
    </cfRule>
    <cfRule type="containsText" dxfId="3498" priority="365" stopIfTrue="1" operator="containsText" text="AMARILLO">
      <formula>NOT(ISERROR(SEARCH("AMARILLO",P13)))</formula>
    </cfRule>
    <cfRule type="containsText" dxfId="3497" priority="366" operator="containsText" text="ROJO">
      <formula>NOT(ISERROR(SEARCH("ROJO",P13)))</formula>
    </cfRule>
  </conditionalFormatting>
  <conditionalFormatting sqref="P373:P379">
    <cfRule type="containsText" dxfId="3496" priority="359" operator="containsText" text="VENCIDO">
      <formula>NOT(ISERROR(SEARCH("VENCIDO",P373)))</formula>
    </cfRule>
    <cfRule type="containsText" dxfId="3495" priority="360" operator="containsText" text="VERDE">
      <formula>NOT(ISERROR(SEARCH("VERDE",P373)))</formula>
    </cfRule>
    <cfRule type="containsText" dxfId="3494" priority="361" stopIfTrue="1" operator="containsText" text="AMARILLO">
      <formula>NOT(ISERROR(SEARCH("AMARILLO",P373)))</formula>
    </cfRule>
    <cfRule type="containsText" dxfId="3493" priority="362" operator="containsText" text="ROJO">
      <formula>NOT(ISERROR(SEARCH("ROJO",P373)))</formula>
    </cfRule>
  </conditionalFormatting>
  <conditionalFormatting sqref="P385:P388">
    <cfRule type="containsText" dxfId="3492" priority="355" operator="containsText" text="VENCIDO">
      <formula>NOT(ISERROR(SEARCH("VENCIDO",P385)))</formula>
    </cfRule>
    <cfRule type="containsText" dxfId="3491" priority="356" operator="containsText" text="VERDE">
      <formula>NOT(ISERROR(SEARCH("VERDE",P385)))</formula>
    </cfRule>
    <cfRule type="containsText" dxfId="3490" priority="357" stopIfTrue="1" operator="containsText" text="AMARILLO">
      <formula>NOT(ISERROR(SEARCH("AMARILLO",P385)))</formula>
    </cfRule>
    <cfRule type="containsText" dxfId="3489" priority="358" operator="containsText" text="ROJO">
      <formula>NOT(ISERROR(SEARCH("ROJO",P385)))</formula>
    </cfRule>
  </conditionalFormatting>
  <conditionalFormatting sqref="P417:P421">
    <cfRule type="containsText" dxfId="3488" priority="348" operator="containsText" text="VENCIDO">
      <formula>NOT(ISERROR(SEARCH("VENCIDO",P417)))</formula>
    </cfRule>
    <cfRule type="containsText" dxfId="3487" priority="349" operator="containsText" text="VERDE">
      <formula>NOT(ISERROR(SEARCH("VERDE",P417)))</formula>
    </cfRule>
    <cfRule type="containsText" dxfId="3486" priority="350" stopIfTrue="1" operator="containsText" text="AMARILLO">
      <formula>NOT(ISERROR(SEARCH("AMARILLO",P417)))</formula>
    </cfRule>
    <cfRule type="containsText" dxfId="3485" priority="351" operator="containsText" text="ROJO">
      <formula>NOT(ISERROR(SEARCH("ROJO",P417)))</formula>
    </cfRule>
  </conditionalFormatting>
  <conditionalFormatting sqref="P561:P565">
    <cfRule type="containsText" dxfId="3484" priority="344" operator="containsText" text="VENCIDO">
      <formula>NOT(ISERROR(SEARCH("VENCIDO",P561)))</formula>
    </cfRule>
    <cfRule type="containsText" dxfId="3483" priority="345" operator="containsText" text="VERDE">
      <formula>NOT(ISERROR(SEARCH("VERDE",P561)))</formula>
    </cfRule>
    <cfRule type="containsText" dxfId="3482" priority="346" stopIfTrue="1" operator="containsText" text="AMARILLO">
      <formula>NOT(ISERROR(SEARCH("AMARILLO",P561)))</formula>
    </cfRule>
    <cfRule type="containsText" dxfId="3481" priority="347" operator="containsText" text="ROJO">
      <formula>NOT(ISERROR(SEARCH("ROJO",P561)))</formula>
    </cfRule>
  </conditionalFormatting>
  <conditionalFormatting sqref="P707:P712">
    <cfRule type="containsText" dxfId="3480" priority="276" operator="containsText" text="VENCIDO">
      <formula>NOT(ISERROR(SEARCH("VENCIDO",P707)))</formula>
    </cfRule>
    <cfRule type="containsText" dxfId="3479" priority="277" operator="containsText" text="VERDE">
      <formula>NOT(ISERROR(SEARCH("VERDE",P707)))</formula>
    </cfRule>
    <cfRule type="containsText" dxfId="3478" priority="278" stopIfTrue="1" operator="containsText" text="AMARILLO">
      <formula>NOT(ISERROR(SEARCH("AMARILLO",P707)))</formula>
    </cfRule>
    <cfRule type="containsText" dxfId="3477" priority="279" operator="containsText" text="ROJO">
      <formula>NOT(ISERROR(SEARCH("ROJO",P707)))</formula>
    </cfRule>
  </conditionalFormatting>
  <conditionalFormatting sqref="P777:P783">
    <cfRule type="containsText" dxfId="3476" priority="267" operator="containsText" text="VENCIDO">
      <formula>NOT(ISERROR(SEARCH("VENCIDO",P777)))</formula>
    </cfRule>
    <cfRule type="containsText" dxfId="3475" priority="268" operator="containsText" text="VERDE">
      <formula>NOT(ISERROR(SEARCH("VERDE",P777)))</formula>
    </cfRule>
    <cfRule type="containsText" dxfId="3474" priority="269" stopIfTrue="1" operator="containsText" text="AMARILLO">
      <formula>NOT(ISERROR(SEARCH("AMARILLO",P777)))</formula>
    </cfRule>
    <cfRule type="containsText" dxfId="3473" priority="270" operator="containsText" text="ROJO">
      <formula>NOT(ISERROR(SEARCH("ROJO",P777)))</formula>
    </cfRule>
  </conditionalFormatting>
  <conditionalFormatting sqref="Q833:Q848">
    <cfRule type="containsText" dxfId="3472" priority="261" operator="containsText" text="VERDE">
      <formula>NOT(ISERROR(SEARCH("VERDE",Q833)))</formula>
    </cfRule>
    <cfRule type="containsText" dxfId="3471" priority="262" operator="containsText" text="AMARILLO">
      <formula>NOT(ISERROR(SEARCH("AMARILLO",Q833)))</formula>
    </cfRule>
    <cfRule type="containsText" dxfId="3470" priority="263" operator="containsText" text="ROJO">
      <formula>NOT(ISERROR(SEARCH("ROJO",Q833)))</formula>
    </cfRule>
  </conditionalFormatting>
  <conditionalFormatting sqref="Q821:R832">
    <cfRule type="containsText" dxfId="3469" priority="352" operator="containsText" text="VERDE">
      <formula>NOT(ISERROR(SEARCH("VERDE",Q821)))</formula>
    </cfRule>
    <cfRule type="containsText" dxfId="3468" priority="353" operator="containsText" text="AMARILLO">
      <formula>NOT(ISERROR(SEARCH("AMARILLO",Q821)))</formula>
    </cfRule>
    <cfRule type="containsText" dxfId="3467" priority="354" operator="containsText" text="ROJO">
      <formula>NOT(ISERROR(SEARCH("ROJO",Q821)))</formula>
    </cfRule>
  </conditionalFormatting>
  <conditionalFormatting sqref="AO821:AO827 AO838:AO860 AO868:AO871 AO873 AO875:AO887">
    <cfRule type="expression" dxfId="3466" priority="368">
      <formula>$AO821&lt;&gt;#REF!</formula>
    </cfRule>
  </conditionalFormatting>
  <conditionalFormatting sqref="AO828:AO835">
    <cfRule type="expression" dxfId="3465" priority="384">
      <formula>$AO828&lt;&gt;#REF!</formula>
    </cfRule>
  </conditionalFormatting>
  <conditionalFormatting sqref="AO836:AO837">
    <cfRule type="expression" dxfId="3464" priority="266">
      <formula>$AO836&lt;&gt;#REF!</formula>
    </cfRule>
  </conditionalFormatting>
  <conditionalFormatting sqref="AO861">
    <cfRule type="expression" dxfId="3463" priority="260">
      <formula>$AO861&lt;&gt;#REF!</formula>
    </cfRule>
  </conditionalFormatting>
  <conditionalFormatting sqref="AO862:AO866">
    <cfRule type="expression" dxfId="3462" priority="259">
      <formula>$AO862&lt;&gt;#REF!</formula>
    </cfRule>
  </conditionalFormatting>
  <conditionalFormatting sqref="AO867">
    <cfRule type="expression" dxfId="3461" priority="258">
      <formula>$AO867&lt;&gt;#REF!</formula>
    </cfRule>
  </conditionalFormatting>
  <conditionalFormatting sqref="AO872">
    <cfRule type="expression" dxfId="3460" priority="257">
      <formula>$AO872&lt;&gt;#REF!</formula>
    </cfRule>
  </conditionalFormatting>
  <conditionalFormatting sqref="AO874">
    <cfRule type="expression" dxfId="3459" priority="256">
      <formula>$AO874&lt;&gt;#REF!</formula>
    </cfRule>
  </conditionalFormatting>
  <conditionalFormatting sqref="AO888">
    <cfRule type="expression" dxfId="3458" priority="385">
      <formula>$AO888&lt;&gt;$L888</formula>
    </cfRule>
  </conditionalFormatting>
  <conditionalFormatting sqref="AS417">
    <cfRule type="cellIs" dxfId="3457" priority="370" operator="greaterThan">
      <formula>1</formula>
    </cfRule>
  </conditionalFormatting>
  <conditionalFormatting sqref="AS423">
    <cfRule type="cellIs" dxfId="3456" priority="343" operator="greaterThan">
      <formula>1</formula>
    </cfRule>
  </conditionalFormatting>
  <conditionalFormatting sqref="AS429">
    <cfRule type="cellIs" dxfId="3455" priority="341" operator="greaterThan">
      <formula>1</formula>
    </cfRule>
  </conditionalFormatting>
  <conditionalFormatting sqref="AS435">
    <cfRule type="cellIs" dxfId="3454" priority="339" operator="greaterThan">
      <formula>1</formula>
    </cfRule>
  </conditionalFormatting>
  <conditionalFormatting sqref="AS441">
    <cfRule type="cellIs" dxfId="3453" priority="337" operator="greaterThan">
      <formula>1</formula>
    </cfRule>
  </conditionalFormatting>
  <conditionalFormatting sqref="AS447">
    <cfRule type="cellIs" dxfId="3452" priority="335" operator="greaterThan">
      <formula>1</formula>
    </cfRule>
  </conditionalFormatting>
  <conditionalFormatting sqref="AS453">
    <cfRule type="cellIs" dxfId="3451" priority="333" operator="greaterThan">
      <formula>1</formula>
    </cfRule>
  </conditionalFormatting>
  <conditionalFormatting sqref="AS459">
    <cfRule type="cellIs" dxfId="3450" priority="331" operator="greaterThan">
      <formula>1</formula>
    </cfRule>
  </conditionalFormatting>
  <conditionalFormatting sqref="AS465">
    <cfRule type="cellIs" dxfId="3449" priority="329" operator="greaterThan">
      <formula>1</formula>
    </cfRule>
  </conditionalFormatting>
  <conditionalFormatting sqref="AS471">
    <cfRule type="cellIs" dxfId="3448" priority="327" operator="greaterThan">
      <formula>1</formula>
    </cfRule>
  </conditionalFormatting>
  <conditionalFormatting sqref="AS477">
    <cfRule type="cellIs" dxfId="3447" priority="325" operator="greaterThan">
      <formula>1</formula>
    </cfRule>
  </conditionalFormatting>
  <conditionalFormatting sqref="AS483">
    <cfRule type="cellIs" dxfId="3446" priority="323" operator="greaterThan">
      <formula>1</formula>
    </cfRule>
  </conditionalFormatting>
  <conditionalFormatting sqref="AS489">
    <cfRule type="cellIs" dxfId="3445" priority="321" operator="greaterThan">
      <formula>1</formula>
    </cfRule>
  </conditionalFormatting>
  <conditionalFormatting sqref="AS495">
    <cfRule type="cellIs" dxfId="3444" priority="319" operator="greaterThan">
      <formula>1</formula>
    </cfRule>
  </conditionalFormatting>
  <conditionalFormatting sqref="AS501">
    <cfRule type="cellIs" dxfId="3443" priority="317" operator="greaterThan">
      <formula>1</formula>
    </cfRule>
  </conditionalFormatting>
  <conditionalFormatting sqref="AS507">
    <cfRule type="cellIs" dxfId="3442" priority="315" operator="greaterThan">
      <formula>1</formula>
    </cfRule>
  </conditionalFormatting>
  <conditionalFormatting sqref="AS513">
    <cfRule type="cellIs" dxfId="3441" priority="313" operator="greaterThan">
      <formula>1</formula>
    </cfRule>
  </conditionalFormatting>
  <conditionalFormatting sqref="AS519">
    <cfRule type="cellIs" dxfId="3440" priority="311" operator="greaterThan">
      <formula>1</formula>
    </cfRule>
  </conditionalFormatting>
  <conditionalFormatting sqref="AS525">
    <cfRule type="cellIs" dxfId="3439" priority="309" operator="greaterThan">
      <formula>1</formula>
    </cfRule>
  </conditionalFormatting>
  <conditionalFormatting sqref="AS531">
    <cfRule type="cellIs" dxfId="3438" priority="307" operator="greaterThan">
      <formula>1</formula>
    </cfRule>
  </conditionalFormatting>
  <conditionalFormatting sqref="AS537">
    <cfRule type="cellIs" dxfId="3437" priority="305" operator="greaterThan">
      <formula>1</formula>
    </cfRule>
  </conditionalFormatting>
  <conditionalFormatting sqref="AS543">
    <cfRule type="cellIs" dxfId="3436" priority="303" operator="greaterThan">
      <formula>1</formula>
    </cfRule>
  </conditionalFormatting>
  <conditionalFormatting sqref="AS549">
    <cfRule type="cellIs" dxfId="3435" priority="301" operator="greaterThan">
      <formula>1</formula>
    </cfRule>
  </conditionalFormatting>
  <conditionalFormatting sqref="AS555">
    <cfRule type="cellIs" dxfId="3434" priority="299" operator="greaterThan">
      <formula>1</formula>
    </cfRule>
  </conditionalFormatting>
  <conditionalFormatting sqref="AS561">
    <cfRule type="cellIs" dxfId="3433" priority="297" operator="greaterThan">
      <formula>1</formula>
    </cfRule>
  </conditionalFormatting>
  <conditionalFormatting sqref="AS567">
    <cfRule type="cellIs" dxfId="3432" priority="295" operator="greaterThan">
      <formula>1</formula>
    </cfRule>
  </conditionalFormatting>
  <conditionalFormatting sqref="AS573">
    <cfRule type="cellIs" dxfId="3431" priority="290" operator="greaterThan">
      <formula>1</formula>
    </cfRule>
  </conditionalFormatting>
  <conditionalFormatting sqref="AS579">
    <cfRule type="cellIs" dxfId="3430" priority="292" operator="greaterThan">
      <formula>1</formula>
    </cfRule>
  </conditionalFormatting>
  <conditionalFormatting sqref="AS585">
    <cfRule type="cellIs" dxfId="3429" priority="289" operator="greaterThan">
      <formula>1</formula>
    </cfRule>
  </conditionalFormatting>
  <conditionalFormatting sqref="AS591">
    <cfRule type="cellIs" dxfId="3428" priority="287" operator="greaterThan">
      <formula>1</formula>
    </cfRule>
  </conditionalFormatting>
  <conditionalFormatting sqref="AS597 AS603">
    <cfRule type="cellIs" dxfId="3427" priority="285" operator="greaterThan">
      <formula>1</formula>
    </cfRule>
  </conditionalFormatting>
  <conditionalFormatting sqref="AS609 AS615 AS621 AS627">
    <cfRule type="cellIs" dxfId="3426" priority="283" operator="greaterThan">
      <formula>1</formula>
    </cfRule>
  </conditionalFormatting>
  <conditionalFormatting sqref="AS780:AS787">
    <cfRule type="cellIs" dxfId="3425" priority="376" operator="greaterThan">
      <formula>1</formula>
    </cfRule>
  </conditionalFormatting>
  <conditionalFormatting sqref="AS821:AS856">
    <cfRule type="cellIs" dxfId="3424" priority="265" operator="greaterThan">
      <formula>1</formula>
    </cfRule>
  </conditionalFormatting>
  <conditionalFormatting sqref="AT417">
    <cfRule type="cellIs" dxfId="3423" priority="369" operator="greaterThan">
      <formula>1</formula>
    </cfRule>
  </conditionalFormatting>
  <conditionalFormatting sqref="AT423">
    <cfRule type="cellIs" dxfId="3422" priority="342" operator="greaterThan">
      <formula>1</formula>
    </cfRule>
  </conditionalFormatting>
  <conditionalFormatting sqref="AT429">
    <cfRule type="cellIs" dxfId="3421" priority="340" operator="greaterThan">
      <formula>1</formula>
    </cfRule>
  </conditionalFormatting>
  <conditionalFormatting sqref="AT435">
    <cfRule type="cellIs" dxfId="3420" priority="338" operator="greaterThan">
      <formula>1</formula>
    </cfRule>
  </conditionalFormatting>
  <conditionalFormatting sqref="AT441">
    <cfRule type="cellIs" dxfId="3419" priority="336" operator="greaterThan">
      <formula>1</formula>
    </cfRule>
  </conditionalFormatting>
  <conditionalFormatting sqref="AT447">
    <cfRule type="cellIs" dxfId="3418" priority="334" operator="greaterThan">
      <formula>1</formula>
    </cfRule>
  </conditionalFormatting>
  <conditionalFormatting sqref="AT453">
    <cfRule type="cellIs" dxfId="3417" priority="332" operator="greaterThan">
      <formula>1</formula>
    </cfRule>
  </conditionalFormatting>
  <conditionalFormatting sqref="AT459">
    <cfRule type="cellIs" dxfId="3416" priority="330" operator="greaterThan">
      <formula>1</formula>
    </cfRule>
  </conditionalFormatting>
  <conditionalFormatting sqref="AT465">
    <cfRule type="cellIs" dxfId="3415" priority="328" operator="greaterThan">
      <formula>1</formula>
    </cfRule>
  </conditionalFormatting>
  <conditionalFormatting sqref="AT471">
    <cfRule type="cellIs" dxfId="3414" priority="326" operator="greaterThan">
      <formula>1</formula>
    </cfRule>
  </conditionalFormatting>
  <conditionalFormatting sqref="AT477">
    <cfRule type="cellIs" dxfId="3413" priority="324" operator="greaterThan">
      <formula>1</formula>
    </cfRule>
  </conditionalFormatting>
  <conditionalFormatting sqref="AT483">
    <cfRule type="cellIs" dxfId="3412" priority="322" operator="greaterThan">
      <formula>1</formula>
    </cfRule>
  </conditionalFormatting>
  <conditionalFormatting sqref="AT489">
    <cfRule type="cellIs" dxfId="3411" priority="320" operator="greaterThan">
      <formula>1</formula>
    </cfRule>
  </conditionalFormatting>
  <conditionalFormatting sqref="AT495">
    <cfRule type="cellIs" dxfId="3410" priority="318" operator="greaterThan">
      <formula>1</formula>
    </cfRule>
  </conditionalFormatting>
  <conditionalFormatting sqref="AT501">
    <cfRule type="cellIs" dxfId="3409" priority="316" operator="greaterThan">
      <formula>1</formula>
    </cfRule>
  </conditionalFormatting>
  <conditionalFormatting sqref="AT507">
    <cfRule type="cellIs" dxfId="3408" priority="314" operator="greaterThan">
      <formula>1</formula>
    </cfRule>
  </conditionalFormatting>
  <conditionalFormatting sqref="AT513">
    <cfRule type="cellIs" dxfId="3407" priority="312" operator="greaterThan">
      <formula>1</formula>
    </cfRule>
  </conditionalFormatting>
  <conditionalFormatting sqref="AT519">
    <cfRule type="cellIs" dxfId="3406" priority="310" operator="greaterThan">
      <formula>1</formula>
    </cfRule>
  </conditionalFormatting>
  <conditionalFormatting sqref="AT525">
    <cfRule type="cellIs" dxfId="3405" priority="308" operator="greaterThan">
      <formula>1</formula>
    </cfRule>
  </conditionalFormatting>
  <conditionalFormatting sqref="AT531">
    <cfRule type="cellIs" dxfId="3404" priority="306" operator="greaterThan">
      <formula>1</formula>
    </cfRule>
  </conditionalFormatting>
  <conditionalFormatting sqref="AT537">
    <cfRule type="cellIs" dxfId="3403" priority="304" operator="greaterThan">
      <formula>1</formula>
    </cfRule>
  </conditionalFormatting>
  <conditionalFormatting sqref="AT543">
    <cfRule type="cellIs" dxfId="3402" priority="302" operator="greaterThan">
      <formula>1</formula>
    </cfRule>
  </conditionalFormatting>
  <conditionalFormatting sqref="AT549">
    <cfRule type="cellIs" dxfId="3401" priority="300" operator="greaterThan">
      <formula>1</formula>
    </cfRule>
  </conditionalFormatting>
  <conditionalFormatting sqref="AT555">
    <cfRule type="cellIs" dxfId="3400" priority="298" operator="greaterThan">
      <formula>1</formula>
    </cfRule>
  </conditionalFormatting>
  <conditionalFormatting sqref="AT561">
    <cfRule type="cellIs" dxfId="3399" priority="296" operator="greaterThan">
      <formula>1</formula>
    </cfRule>
  </conditionalFormatting>
  <conditionalFormatting sqref="AT567">
    <cfRule type="cellIs" dxfId="3398" priority="294" operator="greaterThan">
      <formula>1</formula>
    </cfRule>
  </conditionalFormatting>
  <conditionalFormatting sqref="AT573">
    <cfRule type="cellIs" dxfId="3397" priority="293" operator="greaterThan">
      <formula>1</formula>
    </cfRule>
  </conditionalFormatting>
  <conditionalFormatting sqref="AT579">
    <cfRule type="cellIs" dxfId="3396" priority="291" operator="greaterThan">
      <formula>1</formula>
    </cfRule>
  </conditionalFormatting>
  <conditionalFormatting sqref="AT585">
    <cfRule type="cellIs" dxfId="3395" priority="288" operator="greaterThan">
      <formula>1</formula>
    </cfRule>
  </conditionalFormatting>
  <conditionalFormatting sqref="AT591">
    <cfRule type="cellIs" dxfId="3394" priority="286" operator="greaterThan">
      <formula>1</formula>
    </cfRule>
  </conditionalFormatting>
  <conditionalFormatting sqref="AT597 AT603">
    <cfRule type="cellIs" dxfId="3393" priority="284" operator="greaterThan">
      <formula>1</formula>
    </cfRule>
  </conditionalFormatting>
  <conditionalFormatting sqref="AT609 AT615 AT621 AT627">
    <cfRule type="cellIs" dxfId="3392" priority="282" operator="greaterThan">
      <formula>1</formula>
    </cfRule>
  </conditionalFormatting>
  <conditionalFormatting sqref="AT780:AT787">
    <cfRule type="cellIs" dxfId="3391" priority="375" operator="greaterThan">
      <formula>1</formula>
    </cfRule>
  </conditionalFormatting>
  <conditionalFormatting sqref="AT821:AT856">
    <cfRule type="cellIs" dxfId="3390" priority="264" operator="greaterThan">
      <formula>1</formula>
    </cfRule>
  </conditionalFormatting>
  <conditionalFormatting sqref="K561:K565">
    <cfRule type="cellIs" dxfId="3389" priority="248" stopIfTrue="1" operator="lessThan">
      <formula>0</formula>
    </cfRule>
  </conditionalFormatting>
  <conditionalFormatting sqref="K417:K421">
    <cfRule type="cellIs" dxfId="3388" priority="247" stopIfTrue="1" operator="lessThan">
      <formula>0</formula>
    </cfRule>
  </conditionalFormatting>
  <conditionalFormatting sqref="K405:K408">
    <cfRule type="cellIs" dxfId="3387" priority="246" stopIfTrue="1" operator="lessThan">
      <formula>0</formula>
    </cfRule>
  </conditionalFormatting>
  <conditionalFormatting sqref="K395:K398">
    <cfRule type="cellIs" dxfId="3386" priority="245" stopIfTrue="1" operator="lessThan">
      <formula>0</formula>
    </cfRule>
  </conditionalFormatting>
  <conditionalFormatting sqref="K400:K403">
    <cfRule type="cellIs" dxfId="3385" priority="244" stopIfTrue="1" operator="lessThan">
      <formula>0</formula>
    </cfRule>
  </conditionalFormatting>
  <conditionalFormatting sqref="K390:K393">
    <cfRule type="cellIs" dxfId="3384" priority="243" stopIfTrue="1" operator="lessThan">
      <formula>0</formula>
    </cfRule>
  </conditionalFormatting>
  <conditionalFormatting sqref="P390:P393">
    <cfRule type="containsText" dxfId="3383" priority="239" operator="containsText" text="VENCIDO">
      <formula>NOT(ISERROR(SEARCH("VENCIDO",P390)))</formula>
    </cfRule>
    <cfRule type="containsText" dxfId="3382" priority="240" operator="containsText" text="VERDE">
      <formula>NOT(ISERROR(SEARCH("VERDE",P390)))</formula>
    </cfRule>
    <cfRule type="containsText" dxfId="3381" priority="241" stopIfTrue="1" operator="containsText" text="AMARILLO">
      <formula>NOT(ISERROR(SEARCH("AMARILLO",P390)))</formula>
    </cfRule>
    <cfRule type="containsText" dxfId="3380" priority="242" operator="containsText" text="ROJO">
      <formula>NOT(ISERROR(SEARCH("ROJO",P390)))</formula>
    </cfRule>
  </conditionalFormatting>
  <conditionalFormatting sqref="P395:P398">
    <cfRule type="containsText" dxfId="3379" priority="235" operator="containsText" text="VENCIDO">
      <formula>NOT(ISERROR(SEARCH("VENCIDO",P395)))</formula>
    </cfRule>
    <cfRule type="containsText" dxfId="3378" priority="236" operator="containsText" text="VERDE">
      <formula>NOT(ISERROR(SEARCH("VERDE",P395)))</formula>
    </cfRule>
    <cfRule type="containsText" dxfId="3377" priority="237" stopIfTrue="1" operator="containsText" text="AMARILLO">
      <formula>NOT(ISERROR(SEARCH("AMARILLO",P395)))</formula>
    </cfRule>
    <cfRule type="containsText" dxfId="3376" priority="238" operator="containsText" text="ROJO">
      <formula>NOT(ISERROR(SEARCH("ROJO",P395)))</formula>
    </cfRule>
  </conditionalFormatting>
  <conditionalFormatting sqref="P400:P403">
    <cfRule type="containsText" dxfId="3375" priority="231" operator="containsText" text="VENCIDO">
      <formula>NOT(ISERROR(SEARCH("VENCIDO",P400)))</formula>
    </cfRule>
    <cfRule type="containsText" dxfId="3374" priority="232" operator="containsText" text="VERDE">
      <formula>NOT(ISERROR(SEARCH("VERDE",P400)))</formula>
    </cfRule>
    <cfRule type="containsText" dxfId="3373" priority="233" stopIfTrue="1" operator="containsText" text="AMARILLO">
      <formula>NOT(ISERROR(SEARCH("AMARILLO",P400)))</formula>
    </cfRule>
    <cfRule type="containsText" dxfId="3372" priority="234" operator="containsText" text="ROJO">
      <formula>NOT(ISERROR(SEARCH("ROJO",P400)))</formula>
    </cfRule>
  </conditionalFormatting>
  <conditionalFormatting sqref="P405:P408">
    <cfRule type="containsText" dxfId="3371" priority="227" operator="containsText" text="VENCIDO">
      <formula>NOT(ISERROR(SEARCH("VENCIDO",P405)))</formula>
    </cfRule>
    <cfRule type="containsText" dxfId="3370" priority="228" operator="containsText" text="VERDE">
      <formula>NOT(ISERROR(SEARCH("VERDE",P405)))</formula>
    </cfRule>
    <cfRule type="containsText" dxfId="3369" priority="229" stopIfTrue="1" operator="containsText" text="AMARILLO">
      <formula>NOT(ISERROR(SEARCH("AMARILLO",P405)))</formula>
    </cfRule>
    <cfRule type="containsText" dxfId="3368" priority="230" operator="containsText" text="ROJO">
      <formula>NOT(ISERROR(SEARCH("ROJO",P405)))</formula>
    </cfRule>
  </conditionalFormatting>
  <conditionalFormatting sqref="K640:K644 K646:K650 K652:K656 K658:K662 K664:K668 K670:K674 K676:K680 K682:K686 K688:K692 K694:K698 K700:K704">
    <cfRule type="cellIs" dxfId="3367" priority="183"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3366" priority="226"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3365" priority="222" operator="containsText" text="VENCIDO">
      <formula>NOT(ISERROR(SEARCH("VENCIDO",P19)))</formula>
    </cfRule>
    <cfRule type="containsText" dxfId="3364" priority="223" operator="containsText" text="VERDE">
      <formula>NOT(ISERROR(SEARCH("VERDE",P19)))</formula>
    </cfRule>
    <cfRule type="containsText" dxfId="3363" priority="224" stopIfTrue="1" operator="containsText" text="AMARILLO">
      <formula>NOT(ISERROR(SEARCH("AMARILLO",P19)))</formula>
    </cfRule>
    <cfRule type="containsText" dxfId="3362" priority="225" operator="containsText" text="ROJO">
      <formula>NOT(ISERROR(SEARCH("ROJO",P19)))</formula>
    </cfRule>
  </conditionalFormatting>
  <conditionalFormatting sqref="K230:K234 K236:K240 K242:K246 K248:K252 K254:K258 K260:K264 K266:K270 K272:K276 K278:K282 K284:K288 K290:K294 K296:K300">
    <cfRule type="cellIs" dxfId="3361" priority="221" stopIfTrue="1" operator="lessThan">
      <formula>0</formula>
    </cfRule>
  </conditionalFormatting>
  <conditionalFormatting sqref="P230:P234 P236:P240 P242:P246 P248:P252 P254:P258 P260:P264 P266:P270 P272:P276 P278:P282 P284:P288 P290:P294 P296:P300">
    <cfRule type="containsText" dxfId="3360" priority="217" operator="containsText" text="VENCIDO">
      <formula>NOT(ISERROR(SEARCH("VENCIDO",P230)))</formula>
    </cfRule>
    <cfRule type="containsText" dxfId="3359" priority="218" operator="containsText" text="VERDE">
      <formula>NOT(ISERROR(SEARCH("VERDE",P230)))</formula>
    </cfRule>
    <cfRule type="containsText" dxfId="3358" priority="219" stopIfTrue="1" operator="containsText" text="AMARILLO">
      <formula>NOT(ISERROR(SEARCH("AMARILLO",P230)))</formula>
    </cfRule>
    <cfRule type="containsText" dxfId="3357" priority="220" operator="containsText" text="ROJO">
      <formula>NOT(ISERROR(SEARCH("ROJO",P230)))</formula>
    </cfRule>
  </conditionalFormatting>
  <conditionalFormatting sqref="K316 K323 K330 K337 K344 K351 K358 K365 K372">
    <cfRule type="containsText" dxfId="3356" priority="216" operator="containsText" text="Falso">
      <formula>NOT(ISERROR(SEARCH("Falso",K316)))</formula>
    </cfRule>
  </conditionalFormatting>
  <conditionalFormatting sqref="P310:P315 P317:P322 P324:P329 P331:P336 P338:P343 P345:P350 P352:P357 P359:P364 P366:P371">
    <cfRule type="containsText" dxfId="3355" priority="212" operator="containsText" text="VENCIDO">
      <formula>NOT(ISERROR(SEARCH("VENCIDO",P310)))</formula>
    </cfRule>
    <cfRule type="containsText" dxfId="3354" priority="213" operator="containsText" text="VERDE">
      <formula>NOT(ISERROR(SEARCH("VERDE",P310)))</formula>
    </cfRule>
    <cfRule type="containsText" dxfId="3353" priority="214" stopIfTrue="1" operator="containsText" text="AMARILLO">
      <formula>NOT(ISERROR(SEARCH("AMARILLO",P310)))</formula>
    </cfRule>
    <cfRule type="containsText" dxfId="3352" priority="215" operator="containsText" text="ROJO">
      <formula>NOT(ISERROR(SEARCH("ROJO",P310)))</formula>
    </cfRule>
  </conditionalFormatting>
  <conditionalFormatting sqref="K310:K315">
    <cfRule type="cellIs" dxfId="3351" priority="211" stopIfTrue="1" operator="lessThan">
      <formula>0</formula>
    </cfRule>
  </conditionalFormatting>
  <conditionalFormatting sqref="K317:K322">
    <cfRule type="cellIs" dxfId="3350" priority="210" stopIfTrue="1" operator="lessThan">
      <formula>0</formula>
    </cfRule>
  </conditionalFormatting>
  <conditionalFormatting sqref="K324:K329">
    <cfRule type="cellIs" dxfId="3349" priority="209" stopIfTrue="1" operator="lessThan">
      <formula>0</formula>
    </cfRule>
  </conditionalFormatting>
  <conditionalFormatting sqref="K331:K336">
    <cfRule type="cellIs" dxfId="3348" priority="208" stopIfTrue="1" operator="lessThan">
      <formula>0</formula>
    </cfRule>
  </conditionalFormatting>
  <conditionalFormatting sqref="K338:K343">
    <cfRule type="cellIs" dxfId="3347" priority="207" stopIfTrue="1" operator="lessThan">
      <formula>0</formula>
    </cfRule>
  </conditionalFormatting>
  <conditionalFormatting sqref="K345:K350">
    <cfRule type="cellIs" dxfId="3346" priority="206" stopIfTrue="1" operator="lessThan">
      <formula>0</formula>
    </cfRule>
  </conditionalFormatting>
  <conditionalFormatting sqref="K352:K357">
    <cfRule type="cellIs" dxfId="3345" priority="205" stopIfTrue="1" operator="lessThan">
      <formula>0</formula>
    </cfRule>
  </conditionalFormatting>
  <conditionalFormatting sqref="K359:K364">
    <cfRule type="cellIs" dxfId="3344" priority="204" stopIfTrue="1" operator="lessThan">
      <formula>0</formula>
    </cfRule>
  </conditionalFormatting>
  <conditionalFormatting sqref="K366:K371">
    <cfRule type="cellIs" dxfId="3343" priority="203"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3342" priority="199" operator="containsText" text="VENCIDO">
      <formula>NOT(ISERROR(SEARCH("VENCIDO",P423)))</formula>
    </cfRule>
    <cfRule type="containsText" dxfId="3341" priority="200" operator="containsText" text="VERDE">
      <formula>NOT(ISERROR(SEARCH("VERDE",P423)))</formula>
    </cfRule>
    <cfRule type="containsText" dxfId="3340" priority="201" stopIfTrue="1" operator="containsText" text="AMARILLO">
      <formula>NOT(ISERROR(SEARCH("AMARILLO",P423)))</formula>
    </cfRule>
    <cfRule type="containsText" dxfId="3339" priority="202"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3338" priority="198" stopIfTrue="1" operator="lessThan">
      <formula>0</formula>
    </cfRule>
  </conditionalFormatting>
  <conditionalFormatting sqref="P567:P571">
    <cfRule type="containsText" dxfId="3337" priority="194" operator="containsText" text="VENCIDO">
      <formula>NOT(ISERROR(SEARCH("VENCIDO",P567)))</formula>
    </cfRule>
    <cfRule type="containsText" dxfId="3336" priority="195" operator="containsText" text="VERDE">
      <formula>NOT(ISERROR(SEARCH("VERDE",P567)))</formula>
    </cfRule>
    <cfRule type="containsText" dxfId="3335" priority="196" stopIfTrue="1" operator="containsText" text="AMARILLO">
      <formula>NOT(ISERROR(SEARCH("AMARILLO",P567)))</formula>
    </cfRule>
    <cfRule type="containsText" dxfId="3334" priority="197" operator="containsText" text="ROJO">
      <formula>NOT(ISERROR(SEARCH("ROJO",P567)))</formula>
    </cfRule>
  </conditionalFormatting>
  <conditionalFormatting sqref="K567:K571">
    <cfRule type="cellIs" dxfId="3333" priority="193" stopIfTrue="1" operator="lessThan">
      <formula>0</formula>
    </cfRule>
  </conditionalFormatting>
  <conditionalFormatting sqref="P573:P577 P579:P583 P585:P589 P591:P595 P597:P601 P603:P607 P609:P613 P615:P619 P621:P625 P627:P631">
    <cfRule type="containsText" dxfId="3332" priority="189" operator="containsText" text="VENCIDO">
      <formula>NOT(ISERROR(SEARCH("VENCIDO",P573)))</formula>
    </cfRule>
    <cfRule type="containsText" dxfId="3331" priority="190" operator="containsText" text="VERDE">
      <formula>NOT(ISERROR(SEARCH("VERDE",P573)))</formula>
    </cfRule>
    <cfRule type="containsText" dxfId="3330" priority="191" stopIfTrue="1" operator="containsText" text="AMARILLO">
      <formula>NOT(ISERROR(SEARCH("AMARILLO",P573)))</formula>
    </cfRule>
    <cfRule type="containsText" dxfId="3329" priority="192" operator="containsText" text="ROJO">
      <formula>NOT(ISERROR(SEARCH("ROJO",P573)))</formula>
    </cfRule>
  </conditionalFormatting>
  <conditionalFormatting sqref="K573:K577 K579:K583 K585:K589 K591:K595 K597:K601 K603:K607 K609:K613 K615:K619 K621:K625 K627:K631">
    <cfRule type="cellIs" dxfId="3328" priority="188" stopIfTrue="1" operator="lessThan">
      <formula>0</formula>
    </cfRule>
  </conditionalFormatting>
  <conditionalFormatting sqref="P634:P638">
    <cfRule type="containsText" dxfId="3327" priority="184" operator="containsText" text="VENCIDO">
      <formula>NOT(ISERROR(SEARCH("VENCIDO",P634)))</formula>
    </cfRule>
    <cfRule type="containsText" dxfId="3326" priority="185" operator="containsText" text="VERDE">
      <formula>NOT(ISERROR(SEARCH("VERDE",P634)))</formula>
    </cfRule>
    <cfRule type="containsText" dxfId="3325" priority="186" stopIfTrue="1" operator="containsText" text="AMARILLO">
      <formula>NOT(ISERROR(SEARCH("AMARILLO",P634)))</formula>
    </cfRule>
    <cfRule type="containsText" dxfId="3324" priority="187" operator="containsText" text="ROJO">
      <formula>NOT(ISERROR(SEARCH("ROJO",P634)))</formula>
    </cfRule>
  </conditionalFormatting>
  <conditionalFormatting sqref="P640:P644 P646:P650 P652:P656 P658:P662 P664:P668 P670:P674 P676:P680 P682:P686 P688:P692 P694:P698 P700:P704">
    <cfRule type="containsText" dxfId="3323" priority="179" operator="containsText" text="VENCIDO">
      <formula>NOT(ISERROR(SEARCH("VENCIDO",P640)))</formula>
    </cfRule>
    <cfRule type="containsText" dxfId="3322" priority="180" operator="containsText" text="VERDE">
      <formula>NOT(ISERROR(SEARCH("VERDE",P640)))</formula>
    </cfRule>
    <cfRule type="containsText" dxfId="3321" priority="181" stopIfTrue="1" operator="containsText" text="AMARILLO">
      <formula>NOT(ISERROR(SEARCH("AMARILLO",P640)))</formula>
    </cfRule>
    <cfRule type="containsText" dxfId="3320" priority="182" operator="containsText" text="ROJO">
      <formula>NOT(ISERROR(SEARCH("ROJO",P640)))</formula>
    </cfRule>
  </conditionalFormatting>
  <conditionalFormatting sqref="P714:P719">
    <cfRule type="containsText" dxfId="3319" priority="175" operator="containsText" text="VENCIDO">
      <formula>NOT(ISERROR(SEARCH("VENCIDO",P714)))</formula>
    </cfRule>
    <cfRule type="containsText" dxfId="3318" priority="176" operator="containsText" text="VERDE">
      <formula>NOT(ISERROR(SEARCH("VERDE",P714)))</formula>
    </cfRule>
    <cfRule type="containsText" dxfId="3317" priority="177" stopIfTrue="1" operator="containsText" text="AMARILLO">
      <formula>NOT(ISERROR(SEARCH("AMARILLO",P714)))</formula>
    </cfRule>
    <cfRule type="containsText" dxfId="3316" priority="178" operator="containsText" text="ROJO">
      <formula>NOT(ISERROR(SEARCH("ROJO",P714)))</formula>
    </cfRule>
  </conditionalFormatting>
  <conditionalFormatting sqref="P721:P726">
    <cfRule type="containsText" dxfId="3315" priority="171" operator="containsText" text="VENCIDO">
      <formula>NOT(ISERROR(SEARCH("VENCIDO",P721)))</formula>
    </cfRule>
    <cfRule type="containsText" dxfId="3314" priority="172" operator="containsText" text="VERDE">
      <formula>NOT(ISERROR(SEARCH("VERDE",P721)))</formula>
    </cfRule>
    <cfRule type="containsText" dxfId="3313" priority="173" stopIfTrue="1" operator="containsText" text="AMARILLO">
      <formula>NOT(ISERROR(SEARCH("AMARILLO",P721)))</formula>
    </cfRule>
    <cfRule type="containsText" dxfId="3312" priority="174" operator="containsText" text="ROJO">
      <formula>NOT(ISERROR(SEARCH("ROJO",P721)))</formula>
    </cfRule>
  </conditionalFormatting>
  <conditionalFormatting sqref="P728:P733">
    <cfRule type="containsText" dxfId="3311" priority="167" operator="containsText" text="VENCIDO">
      <formula>NOT(ISERROR(SEARCH("VENCIDO",P728)))</formula>
    </cfRule>
    <cfRule type="containsText" dxfId="3310" priority="168" operator="containsText" text="VERDE">
      <formula>NOT(ISERROR(SEARCH("VERDE",P728)))</formula>
    </cfRule>
    <cfRule type="containsText" dxfId="3309" priority="169" stopIfTrue="1" operator="containsText" text="AMARILLO">
      <formula>NOT(ISERROR(SEARCH("AMARILLO",P728)))</formula>
    </cfRule>
    <cfRule type="containsText" dxfId="3308" priority="170" operator="containsText" text="ROJO">
      <formula>NOT(ISERROR(SEARCH("ROJO",P728)))</formula>
    </cfRule>
  </conditionalFormatting>
  <conditionalFormatting sqref="P735:P740">
    <cfRule type="containsText" dxfId="3307" priority="163" operator="containsText" text="VENCIDO">
      <formula>NOT(ISERROR(SEARCH("VENCIDO",P735)))</formula>
    </cfRule>
    <cfRule type="containsText" dxfId="3306" priority="164" operator="containsText" text="VERDE">
      <formula>NOT(ISERROR(SEARCH("VERDE",P735)))</formula>
    </cfRule>
    <cfRule type="containsText" dxfId="3305" priority="165" stopIfTrue="1" operator="containsText" text="AMARILLO">
      <formula>NOT(ISERROR(SEARCH("AMARILLO",P735)))</formula>
    </cfRule>
    <cfRule type="containsText" dxfId="3304" priority="166" operator="containsText" text="ROJO">
      <formula>NOT(ISERROR(SEARCH("ROJO",P735)))</formula>
    </cfRule>
  </conditionalFormatting>
  <conditionalFormatting sqref="P742:P747">
    <cfRule type="containsText" dxfId="3303" priority="159" operator="containsText" text="VENCIDO">
      <formula>NOT(ISERROR(SEARCH("VENCIDO",P742)))</formula>
    </cfRule>
    <cfRule type="containsText" dxfId="3302" priority="160" operator="containsText" text="VERDE">
      <formula>NOT(ISERROR(SEARCH("VERDE",P742)))</formula>
    </cfRule>
    <cfRule type="containsText" dxfId="3301" priority="161" stopIfTrue="1" operator="containsText" text="AMARILLO">
      <formula>NOT(ISERROR(SEARCH("AMARILLO",P742)))</formula>
    </cfRule>
    <cfRule type="containsText" dxfId="3300" priority="162" operator="containsText" text="ROJO">
      <formula>NOT(ISERROR(SEARCH("ROJO",P742)))</formula>
    </cfRule>
  </conditionalFormatting>
  <conditionalFormatting sqref="P749:P754">
    <cfRule type="containsText" dxfId="3299" priority="155" operator="containsText" text="VENCIDO">
      <formula>NOT(ISERROR(SEARCH("VENCIDO",P749)))</formula>
    </cfRule>
    <cfRule type="containsText" dxfId="3298" priority="156" operator="containsText" text="VERDE">
      <formula>NOT(ISERROR(SEARCH("VERDE",P749)))</formula>
    </cfRule>
    <cfRule type="containsText" dxfId="3297" priority="157" stopIfTrue="1" operator="containsText" text="AMARILLO">
      <formula>NOT(ISERROR(SEARCH("AMARILLO",P749)))</formula>
    </cfRule>
    <cfRule type="containsText" dxfId="3296" priority="158" operator="containsText" text="ROJO">
      <formula>NOT(ISERROR(SEARCH("ROJO",P749)))</formula>
    </cfRule>
  </conditionalFormatting>
  <conditionalFormatting sqref="P756:P761">
    <cfRule type="containsText" dxfId="3295" priority="151" operator="containsText" text="VENCIDO">
      <formula>NOT(ISERROR(SEARCH("VENCIDO",P756)))</formula>
    </cfRule>
    <cfRule type="containsText" dxfId="3294" priority="152" operator="containsText" text="VERDE">
      <formula>NOT(ISERROR(SEARCH("VERDE",P756)))</formula>
    </cfRule>
    <cfRule type="containsText" dxfId="3293" priority="153" stopIfTrue="1" operator="containsText" text="AMARILLO">
      <formula>NOT(ISERROR(SEARCH("AMARILLO",P756)))</formula>
    </cfRule>
    <cfRule type="containsText" dxfId="3292" priority="154" operator="containsText" text="ROJO">
      <formula>NOT(ISERROR(SEARCH("ROJO",P756)))</formula>
    </cfRule>
  </conditionalFormatting>
  <conditionalFormatting sqref="P763:P768">
    <cfRule type="containsText" dxfId="3291" priority="147" operator="containsText" text="VENCIDO">
      <formula>NOT(ISERROR(SEARCH("VENCIDO",P763)))</formula>
    </cfRule>
    <cfRule type="containsText" dxfId="3290" priority="148" operator="containsText" text="VERDE">
      <formula>NOT(ISERROR(SEARCH("VERDE",P763)))</formula>
    </cfRule>
    <cfRule type="containsText" dxfId="3289" priority="149" stopIfTrue="1" operator="containsText" text="AMARILLO">
      <formula>NOT(ISERROR(SEARCH("AMARILLO",P763)))</formula>
    </cfRule>
    <cfRule type="containsText" dxfId="3288" priority="150" operator="containsText" text="ROJO">
      <formula>NOT(ISERROR(SEARCH("ROJO",P763)))</formula>
    </cfRule>
  </conditionalFormatting>
  <conditionalFormatting sqref="P770:P775">
    <cfRule type="containsText" dxfId="3287" priority="143" operator="containsText" text="VENCIDO">
      <formula>NOT(ISERROR(SEARCH("VENCIDO",P770)))</formula>
    </cfRule>
    <cfRule type="containsText" dxfId="3286" priority="144" operator="containsText" text="VERDE">
      <formula>NOT(ISERROR(SEARCH("VERDE",P770)))</formula>
    </cfRule>
    <cfRule type="containsText" dxfId="3285" priority="145" stopIfTrue="1" operator="containsText" text="AMARILLO">
      <formula>NOT(ISERROR(SEARCH("AMARILLO",P770)))</formula>
    </cfRule>
    <cfRule type="containsText" dxfId="3284" priority="146" operator="containsText" text="ROJO">
      <formula>NOT(ISERROR(SEARCH("ROJO",P770)))</formula>
    </cfRule>
  </conditionalFormatting>
  <conditionalFormatting sqref="P789:P792">
    <cfRule type="containsText" dxfId="3283" priority="139" operator="containsText" text="VENCIDO">
      <formula>NOT(ISERROR(SEARCH("VENCIDO",P789)))</formula>
    </cfRule>
    <cfRule type="containsText" dxfId="3282" priority="140" operator="containsText" text="VERDE">
      <formula>NOT(ISERROR(SEARCH("VERDE",P789)))</formula>
    </cfRule>
    <cfRule type="containsText" dxfId="3281" priority="141" stopIfTrue="1" operator="containsText" text="AMARILLO">
      <formula>NOT(ISERROR(SEARCH("AMARILLO",P789)))</formula>
    </cfRule>
    <cfRule type="containsText" dxfId="3280" priority="142" operator="containsText" text="ROJO">
      <formula>NOT(ISERROR(SEARCH("ROJO",P789)))</formula>
    </cfRule>
  </conditionalFormatting>
  <conditionalFormatting sqref="P794:P797">
    <cfRule type="containsText" dxfId="3279" priority="135" operator="containsText" text="VENCIDO">
      <formula>NOT(ISERROR(SEARCH("VENCIDO",P794)))</formula>
    </cfRule>
    <cfRule type="containsText" dxfId="3278" priority="136" operator="containsText" text="VERDE">
      <formula>NOT(ISERROR(SEARCH("VERDE",P794)))</formula>
    </cfRule>
    <cfRule type="containsText" dxfId="3277" priority="137" stopIfTrue="1" operator="containsText" text="AMARILLO">
      <formula>NOT(ISERROR(SEARCH("AMARILLO",P794)))</formula>
    </cfRule>
    <cfRule type="containsText" dxfId="3276" priority="138" operator="containsText" text="ROJO">
      <formula>NOT(ISERROR(SEARCH("ROJO",P794)))</formula>
    </cfRule>
  </conditionalFormatting>
  <conditionalFormatting sqref="P799:P802 P804:P807 P809:P812">
    <cfRule type="containsText" dxfId="3275" priority="131" operator="containsText" text="VENCIDO">
      <formula>NOT(ISERROR(SEARCH("VENCIDO",P799)))</formula>
    </cfRule>
    <cfRule type="containsText" dxfId="3274" priority="132" operator="containsText" text="VERDE">
      <formula>NOT(ISERROR(SEARCH("VERDE",P799)))</formula>
    </cfRule>
    <cfRule type="containsText" dxfId="3273" priority="133" stopIfTrue="1" operator="containsText" text="AMARILLO">
      <formula>NOT(ISERROR(SEARCH("AMARILLO",P799)))</formula>
    </cfRule>
    <cfRule type="containsText" dxfId="3272" priority="134" operator="containsText" text="ROJO">
      <formula>NOT(ISERROR(SEARCH("ROJO",P799)))</formula>
    </cfRule>
  </conditionalFormatting>
  <conditionalFormatting sqref="K789:K792">
    <cfRule type="cellIs" dxfId="3271" priority="130" stopIfTrue="1" operator="lessThan">
      <formula>0</formula>
    </cfRule>
  </conditionalFormatting>
  <conditionalFormatting sqref="K794:K797">
    <cfRule type="cellIs" dxfId="3270" priority="129" stopIfTrue="1" operator="lessThan">
      <formula>0</formula>
    </cfRule>
  </conditionalFormatting>
  <conditionalFormatting sqref="K799:K802">
    <cfRule type="cellIs" dxfId="3269" priority="128" stopIfTrue="1" operator="lessThan">
      <formula>0</formula>
    </cfRule>
  </conditionalFormatting>
  <conditionalFormatting sqref="K804:K807">
    <cfRule type="cellIs" dxfId="3268" priority="127" stopIfTrue="1" operator="lessThan">
      <formula>0</formula>
    </cfRule>
  </conditionalFormatting>
  <conditionalFormatting sqref="K809:K812">
    <cfRule type="cellIs" dxfId="3267" priority="126" stopIfTrue="1" operator="lessThan">
      <formula>0</formula>
    </cfRule>
  </conditionalFormatting>
  <conditionalFormatting sqref="AT789">
    <cfRule type="cellIs" dxfId="3266" priority="125" operator="greaterThan">
      <formula>1</formula>
    </cfRule>
  </conditionalFormatting>
  <conditionalFormatting sqref="AT794 AT799 AT804 AT809">
    <cfRule type="cellIs" dxfId="3265" priority="124" operator="greaterThan">
      <formula>1</formula>
    </cfRule>
  </conditionalFormatting>
  <conditionalFormatting sqref="E895:G897">
    <cfRule type="cellIs" dxfId="3264" priority="123" stopIfTrue="1" operator="lessThan">
      <formula>0</formula>
    </cfRule>
  </conditionalFormatting>
  <conditionalFormatting sqref="K895:K897 M895:N897">
    <cfRule type="cellIs" dxfId="3263" priority="122" stopIfTrue="1" operator="lessThan">
      <formula>0</formula>
    </cfRule>
  </conditionalFormatting>
  <conditionalFormatting sqref="K301">
    <cfRule type="containsText" dxfId="3262" priority="121" operator="containsText" text="Falso">
      <formula>NOT(ISERROR(SEARCH("Falso",K301)))</formula>
    </cfRule>
  </conditionalFormatting>
  <conditionalFormatting sqref="K295">
    <cfRule type="containsText" dxfId="3261" priority="120" operator="containsText" text="Falso">
      <formula>NOT(ISERROR(SEARCH("Falso",K295)))</formula>
    </cfRule>
  </conditionalFormatting>
  <conditionalFormatting sqref="K289">
    <cfRule type="containsText" dxfId="3260" priority="119" operator="containsText" text="Falso">
      <formula>NOT(ISERROR(SEARCH("Falso",K289)))</formula>
    </cfRule>
  </conditionalFormatting>
  <conditionalFormatting sqref="K283">
    <cfRule type="containsText" dxfId="3259" priority="118" operator="containsText" text="Falso">
      <formula>NOT(ISERROR(SEARCH("Falso",K283)))</formula>
    </cfRule>
  </conditionalFormatting>
  <conditionalFormatting sqref="K277">
    <cfRule type="containsText" dxfId="3258" priority="117" operator="containsText" text="Falso">
      <formula>NOT(ISERROR(SEARCH("Falso",K277)))</formula>
    </cfRule>
  </conditionalFormatting>
  <conditionalFormatting sqref="K271">
    <cfRule type="containsText" dxfId="3257" priority="116" operator="containsText" text="Falso">
      <formula>NOT(ISERROR(SEARCH("Falso",K271)))</formula>
    </cfRule>
  </conditionalFormatting>
  <conditionalFormatting sqref="K265">
    <cfRule type="containsText" dxfId="3256" priority="115" operator="containsText" text="Falso">
      <formula>NOT(ISERROR(SEARCH("Falso",K265)))</formula>
    </cfRule>
  </conditionalFormatting>
  <conditionalFormatting sqref="K259">
    <cfRule type="containsText" dxfId="3255" priority="114" operator="containsText" text="Falso">
      <formula>NOT(ISERROR(SEARCH("Falso",K259)))</formula>
    </cfRule>
  </conditionalFormatting>
  <conditionalFormatting sqref="K253">
    <cfRule type="containsText" dxfId="3254" priority="113" operator="containsText" text="Falso">
      <formula>NOT(ISERROR(SEARCH("Falso",K253)))</formula>
    </cfRule>
  </conditionalFormatting>
  <conditionalFormatting sqref="K247">
    <cfRule type="containsText" dxfId="3253" priority="112" operator="containsText" text="Falso">
      <formula>NOT(ISERROR(SEARCH("Falso",K247)))</formula>
    </cfRule>
  </conditionalFormatting>
  <conditionalFormatting sqref="K235">
    <cfRule type="containsText" dxfId="3252" priority="111" operator="containsText" text="Falso">
      <formula>NOT(ISERROR(SEARCH("Falso",K235)))</formula>
    </cfRule>
  </conditionalFormatting>
  <conditionalFormatting sqref="K241">
    <cfRule type="containsText" dxfId="3251" priority="110" operator="containsText" text="Falso">
      <formula>NOT(ISERROR(SEARCH("Falso",K241)))</formula>
    </cfRule>
  </conditionalFormatting>
  <conditionalFormatting sqref="K228">
    <cfRule type="containsText" dxfId="3250" priority="109" operator="containsText" text="Falso">
      <formula>NOT(ISERROR(SEARCH("Falso",K228)))</formula>
    </cfRule>
  </conditionalFormatting>
  <conditionalFormatting sqref="K222">
    <cfRule type="containsText" dxfId="3249" priority="108" operator="containsText" text="Falso">
      <formula>NOT(ISERROR(SEARCH("Falso",K222)))</formula>
    </cfRule>
  </conditionalFormatting>
  <conditionalFormatting sqref="K216">
    <cfRule type="containsText" dxfId="3248" priority="107" operator="containsText" text="Falso">
      <formula>NOT(ISERROR(SEARCH("Falso",K216)))</formula>
    </cfRule>
  </conditionalFormatting>
  <conditionalFormatting sqref="K210">
    <cfRule type="containsText" dxfId="3247" priority="106" operator="containsText" text="Falso">
      <formula>NOT(ISERROR(SEARCH("Falso",K210)))</formula>
    </cfRule>
  </conditionalFormatting>
  <conditionalFormatting sqref="K204">
    <cfRule type="containsText" dxfId="3246" priority="105" operator="containsText" text="Falso">
      <formula>NOT(ISERROR(SEARCH("Falso",K204)))</formula>
    </cfRule>
  </conditionalFormatting>
  <conditionalFormatting sqref="K198">
    <cfRule type="containsText" dxfId="3245" priority="104" operator="containsText" text="Falso">
      <formula>NOT(ISERROR(SEARCH("Falso",K198)))</formula>
    </cfRule>
  </conditionalFormatting>
  <conditionalFormatting sqref="K192">
    <cfRule type="containsText" dxfId="3244" priority="103" operator="containsText" text="Falso">
      <formula>NOT(ISERROR(SEARCH("Falso",K192)))</formula>
    </cfRule>
  </conditionalFormatting>
  <conditionalFormatting sqref="K186">
    <cfRule type="containsText" dxfId="3243" priority="102" operator="containsText" text="Falso">
      <formula>NOT(ISERROR(SEARCH("Falso",K186)))</formula>
    </cfRule>
  </conditionalFormatting>
  <conditionalFormatting sqref="K180">
    <cfRule type="containsText" dxfId="3242" priority="101" operator="containsText" text="Falso">
      <formula>NOT(ISERROR(SEARCH("Falso",K180)))</formula>
    </cfRule>
  </conditionalFormatting>
  <conditionalFormatting sqref="K174">
    <cfRule type="containsText" dxfId="3241" priority="100" operator="containsText" text="Falso">
      <formula>NOT(ISERROR(SEARCH("Falso",K174)))</formula>
    </cfRule>
  </conditionalFormatting>
  <conditionalFormatting sqref="K168">
    <cfRule type="containsText" dxfId="3240" priority="99" operator="containsText" text="Falso">
      <formula>NOT(ISERROR(SEARCH("Falso",K168)))</formula>
    </cfRule>
  </conditionalFormatting>
  <conditionalFormatting sqref="K162">
    <cfRule type="containsText" dxfId="3239" priority="98" operator="containsText" text="Falso">
      <formula>NOT(ISERROR(SEARCH("Falso",K162)))</formula>
    </cfRule>
  </conditionalFormatting>
  <conditionalFormatting sqref="K156">
    <cfRule type="containsText" dxfId="3238" priority="97" operator="containsText" text="Falso">
      <formula>NOT(ISERROR(SEARCH("Falso",K156)))</formula>
    </cfRule>
  </conditionalFormatting>
  <conditionalFormatting sqref="K150">
    <cfRule type="containsText" dxfId="3237" priority="96" operator="containsText" text="Falso">
      <formula>NOT(ISERROR(SEARCH("Falso",K150)))</formula>
    </cfRule>
  </conditionalFormatting>
  <conditionalFormatting sqref="K144">
    <cfRule type="containsText" dxfId="3236" priority="95" operator="containsText" text="Falso">
      <formula>NOT(ISERROR(SEARCH("Falso",K144)))</formula>
    </cfRule>
  </conditionalFormatting>
  <conditionalFormatting sqref="K138">
    <cfRule type="containsText" dxfId="3235" priority="94" operator="containsText" text="Falso">
      <formula>NOT(ISERROR(SEARCH("Falso",K138)))</formula>
    </cfRule>
  </conditionalFormatting>
  <conditionalFormatting sqref="K132">
    <cfRule type="containsText" dxfId="3234" priority="93" operator="containsText" text="Falso">
      <formula>NOT(ISERROR(SEARCH("Falso",K132)))</formula>
    </cfRule>
  </conditionalFormatting>
  <conditionalFormatting sqref="K126">
    <cfRule type="containsText" dxfId="3233" priority="92" operator="containsText" text="Falso">
      <formula>NOT(ISERROR(SEARCH("Falso",K126)))</formula>
    </cfRule>
  </conditionalFormatting>
  <conditionalFormatting sqref="K120">
    <cfRule type="containsText" dxfId="3232" priority="91" operator="containsText" text="Falso">
      <formula>NOT(ISERROR(SEARCH("Falso",K120)))</formula>
    </cfRule>
  </conditionalFormatting>
  <conditionalFormatting sqref="K114">
    <cfRule type="containsText" dxfId="3231" priority="90" operator="containsText" text="Falso">
      <formula>NOT(ISERROR(SEARCH("Falso",K114)))</formula>
    </cfRule>
  </conditionalFormatting>
  <conditionalFormatting sqref="K108">
    <cfRule type="containsText" dxfId="3230" priority="89" operator="containsText" text="Falso">
      <formula>NOT(ISERROR(SEARCH("Falso",K108)))</formula>
    </cfRule>
  </conditionalFormatting>
  <conditionalFormatting sqref="K102">
    <cfRule type="containsText" dxfId="3229" priority="88" operator="containsText" text="Falso">
      <formula>NOT(ISERROR(SEARCH("Falso",K102)))</formula>
    </cfRule>
  </conditionalFormatting>
  <conditionalFormatting sqref="K96">
    <cfRule type="containsText" dxfId="3228" priority="87" operator="containsText" text="Falso">
      <formula>NOT(ISERROR(SEARCH("Falso",K96)))</formula>
    </cfRule>
  </conditionalFormatting>
  <conditionalFormatting sqref="K90">
    <cfRule type="containsText" dxfId="3227" priority="86" operator="containsText" text="Falso">
      <formula>NOT(ISERROR(SEARCH("Falso",K90)))</formula>
    </cfRule>
  </conditionalFormatting>
  <conditionalFormatting sqref="K84">
    <cfRule type="containsText" dxfId="3226" priority="85" operator="containsText" text="Falso">
      <formula>NOT(ISERROR(SEARCH("Falso",K84)))</formula>
    </cfRule>
  </conditionalFormatting>
  <conditionalFormatting sqref="K78">
    <cfRule type="containsText" dxfId="3225" priority="84" operator="containsText" text="Falso">
      <formula>NOT(ISERROR(SEARCH("Falso",K78)))</formula>
    </cfRule>
  </conditionalFormatting>
  <conditionalFormatting sqref="K72">
    <cfRule type="containsText" dxfId="3224" priority="83" operator="containsText" text="Falso">
      <formula>NOT(ISERROR(SEARCH("Falso",K72)))</formula>
    </cfRule>
  </conditionalFormatting>
  <conditionalFormatting sqref="K66">
    <cfRule type="containsText" dxfId="3223" priority="82" operator="containsText" text="Falso">
      <formula>NOT(ISERROR(SEARCH("Falso",K66)))</formula>
    </cfRule>
  </conditionalFormatting>
  <conditionalFormatting sqref="K60">
    <cfRule type="containsText" dxfId="3222" priority="81" operator="containsText" text="Falso">
      <formula>NOT(ISERROR(SEARCH("Falso",K60)))</formula>
    </cfRule>
  </conditionalFormatting>
  <conditionalFormatting sqref="K54">
    <cfRule type="containsText" dxfId="3221" priority="80" operator="containsText" text="Falso">
      <formula>NOT(ISERROR(SEARCH("Falso",K54)))</formula>
    </cfRule>
  </conditionalFormatting>
  <conditionalFormatting sqref="K48">
    <cfRule type="containsText" dxfId="3220" priority="79" operator="containsText" text="Falso">
      <formula>NOT(ISERROR(SEARCH("Falso",K48)))</formula>
    </cfRule>
  </conditionalFormatting>
  <conditionalFormatting sqref="K42">
    <cfRule type="containsText" dxfId="3219" priority="78" operator="containsText" text="Falso">
      <formula>NOT(ISERROR(SEARCH("Falso",K42)))</formula>
    </cfRule>
  </conditionalFormatting>
  <conditionalFormatting sqref="K36">
    <cfRule type="containsText" dxfId="3218" priority="77" operator="containsText" text="Falso">
      <formula>NOT(ISERROR(SEARCH("Falso",K36)))</formula>
    </cfRule>
  </conditionalFormatting>
  <conditionalFormatting sqref="K30">
    <cfRule type="containsText" dxfId="3217" priority="76" operator="containsText" text="Falso">
      <formula>NOT(ISERROR(SEARCH("Falso",K30)))</formula>
    </cfRule>
  </conditionalFormatting>
  <conditionalFormatting sqref="K24">
    <cfRule type="containsText" dxfId="3216" priority="75" operator="containsText" text="Falso">
      <formula>NOT(ISERROR(SEARCH("Falso",K24)))</formula>
    </cfRule>
  </conditionalFormatting>
  <conditionalFormatting sqref="K18">
    <cfRule type="containsText" dxfId="3215" priority="74" operator="containsText" text="Falso">
      <formula>NOT(ISERROR(SEARCH("Falso",K18)))</formula>
    </cfRule>
  </conditionalFormatting>
  <conditionalFormatting sqref="K422">
    <cfRule type="containsText" dxfId="3214" priority="73" operator="containsText" text="Falso">
      <formula>NOT(ISERROR(SEARCH("Falso",K422)))</formula>
    </cfRule>
  </conditionalFormatting>
  <conditionalFormatting sqref="K428">
    <cfRule type="containsText" dxfId="3213" priority="72" operator="containsText" text="Falso">
      <formula>NOT(ISERROR(SEARCH("Falso",K428)))</formula>
    </cfRule>
  </conditionalFormatting>
  <conditionalFormatting sqref="K434">
    <cfRule type="containsText" dxfId="3212" priority="71" operator="containsText" text="Falso">
      <formula>NOT(ISERROR(SEARCH("Falso",K434)))</formula>
    </cfRule>
  </conditionalFormatting>
  <conditionalFormatting sqref="K440">
    <cfRule type="containsText" dxfId="3211" priority="70" operator="containsText" text="Falso">
      <formula>NOT(ISERROR(SEARCH("Falso",K440)))</formula>
    </cfRule>
  </conditionalFormatting>
  <conditionalFormatting sqref="K446">
    <cfRule type="containsText" dxfId="3210" priority="69" operator="containsText" text="Falso">
      <formula>NOT(ISERROR(SEARCH("Falso",K446)))</formula>
    </cfRule>
  </conditionalFormatting>
  <conditionalFormatting sqref="K452">
    <cfRule type="containsText" dxfId="3209" priority="68" operator="containsText" text="Falso">
      <formula>NOT(ISERROR(SEARCH("Falso",K452)))</formula>
    </cfRule>
  </conditionalFormatting>
  <conditionalFormatting sqref="K458">
    <cfRule type="containsText" dxfId="3208" priority="67" operator="containsText" text="Falso">
      <formula>NOT(ISERROR(SEARCH("Falso",K458)))</formula>
    </cfRule>
  </conditionalFormatting>
  <conditionalFormatting sqref="K464">
    <cfRule type="containsText" dxfId="3207" priority="66" operator="containsText" text="Falso">
      <formula>NOT(ISERROR(SEARCH("Falso",K464)))</formula>
    </cfRule>
  </conditionalFormatting>
  <conditionalFormatting sqref="K470">
    <cfRule type="containsText" dxfId="3206" priority="65" operator="containsText" text="Falso">
      <formula>NOT(ISERROR(SEARCH("Falso",K470)))</formula>
    </cfRule>
  </conditionalFormatting>
  <conditionalFormatting sqref="K476">
    <cfRule type="containsText" dxfId="3205" priority="64" operator="containsText" text="Falso">
      <formula>NOT(ISERROR(SEARCH("Falso",K476)))</formula>
    </cfRule>
  </conditionalFormatting>
  <conditionalFormatting sqref="K482">
    <cfRule type="containsText" dxfId="3204" priority="63" operator="containsText" text="Falso">
      <formula>NOT(ISERROR(SEARCH("Falso",K482)))</formula>
    </cfRule>
  </conditionalFormatting>
  <conditionalFormatting sqref="K488">
    <cfRule type="containsText" dxfId="3203" priority="62" operator="containsText" text="Falso">
      <formula>NOT(ISERROR(SEARCH("Falso",K488)))</formula>
    </cfRule>
  </conditionalFormatting>
  <conditionalFormatting sqref="K494">
    <cfRule type="containsText" dxfId="3202" priority="61" operator="containsText" text="Falso">
      <formula>NOT(ISERROR(SEARCH("Falso",K494)))</formula>
    </cfRule>
  </conditionalFormatting>
  <conditionalFormatting sqref="K500">
    <cfRule type="containsText" dxfId="3201" priority="60" operator="containsText" text="Falso">
      <formula>NOT(ISERROR(SEARCH("Falso",K500)))</formula>
    </cfRule>
  </conditionalFormatting>
  <conditionalFormatting sqref="K506">
    <cfRule type="containsText" dxfId="3200" priority="59" operator="containsText" text="Falso">
      <formula>NOT(ISERROR(SEARCH("Falso",K506)))</formula>
    </cfRule>
  </conditionalFormatting>
  <conditionalFormatting sqref="K512">
    <cfRule type="containsText" dxfId="3199" priority="58" operator="containsText" text="Falso">
      <formula>NOT(ISERROR(SEARCH("Falso",K512)))</formula>
    </cfRule>
  </conditionalFormatting>
  <conditionalFormatting sqref="K518">
    <cfRule type="containsText" dxfId="3198" priority="57" operator="containsText" text="Falso">
      <formula>NOT(ISERROR(SEARCH("Falso",K518)))</formula>
    </cfRule>
  </conditionalFormatting>
  <conditionalFormatting sqref="K524">
    <cfRule type="containsText" dxfId="3197" priority="56" operator="containsText" text="Falso">
      <formula>NOT(ISERROR(SEARCH("Falso",K524)))</formula>
    </cfRule>
  </conditionalFormatting>
  <conditionalFormatting sqref="K530">
    <cfRule type="containsText" dxfId="3196" priority="55" operator="containsText" text="Falso">
      <formula>NOT(ISERROR(SEARCH("Falso",K530)))</formula>
    </cfRule>
  </conditionalFormatting>
  <conditionalFormatting sqref="K536">
    <cfRule type="containsText" dxfId="3195" priority="54" operator="containsText" text="Falso">
      <formula>NOT(ISERROR(SEARCH("Falso",K536)))</formula>
    </cfRule>
  </conditionalFormatting>
  <conditionalFormatting sqref="K542">
    <cfRule type="containsText" dxfId="3194" priority="53" operator="containsText" text="Falso">
      <formula>NOT(ISERROR(SEARCH("Falso",K542)))</formula>
    </cfRule>
  </conditionalFormatting>
  <conditionalFormatting sqref="K548">
    <cfRule type="containsText" dxfId="3193" priority="52" operator="containsText" text="Falso">
      <formula>NOT(ISERROR(SEARCH("Falso",K548)))</formula>
    </cfRule>
  </conditionalFormatting>
  <conditionalFormatting sqref="K554">
    <cfRule type="containsText" dxfId="3192" priority="51" operator="containsText" text="Falso">
      <formula>NOT(ISERROR(SEARCH("Falso",K554)))</formula>
    </cfRule>
  </conditionalFormatting>
  <conditionalFormatting sqref="K560">
    <cfRule type="containsText" dxfId="3191" priority="50" operator="containsText" text="Falso">
      <formula>NOT(ISERROR(SEARCH("Falso",K560)))</formula>
    </cfRule>
  </conditionalFormatting>
  <conditionalFormatting sqref="K566">
    <cfRule type="containsText" dxfId="3190" priority="49" operator="containsText" text="Falso">
      <formula>NOT(ISERROR(SEARCH("Falso",K566)))</formula>
    </cfRule>
  </conditionalFormatting>
  <conditionalFormatting sqref="K572">
    <cfRule type="containsText" dxfId="3189" priority="48" operator="containsText" text="Falso">
      <formula>NOT(ISERROR(SEARCH("Falso",K572)))</formula>
    </cfRule>
  </conditionalFormatting>
  <conditionalFormatting sqref="K578">
    <cfRule type="containsText" dxfId="3188" priority="47" operator="containsText" text="Falso">
      <formula>NOT(ISERROR(SEARCH("Falso",K578)))</formula>
    </cfRule>
  </conditionalFormatting>
  <conditionalFormatting sqref="K584">
    <cfRule type="containsText" dxfId="3187" priority="46" operator="containsText" text="Falso">
      <formula>NOT(ISERROR(SEARCH("Falso",K584)))</formula>
    </cfRule>
  </conditionalFormatting>
  <conditionalFormatting sqref="K590">
    <cfRule type="containsText" dxfId="3186" priority="45" operator="containsText" text="Falso">
      <formula>NOT(ISERROR(SEARCH("Falso",K590)))</formula>
    </cfRule>
  </conditionalFormatting>
  <conditionalFormatting sqref="K596">
    <cfRule type="containsText" dxfId="3185" priority="44" operator="containsText" text="Falso">
      <formula>NOT(ISERROR(SEARCH("Falso",K596)))</formula>
    </cfRule>
  </conditionalFormatting>
  <conditionalFormatting sqref="K602">
    <cfRule type="containsText" dxfId="3184" priority="43" operator="containsText" text="Falso">
      <formula>NOT(ISERROR(SEARCH("Falso",K602)))</formula>
    </cfRule>
  </conditionalFormatting>
  <conditionalFormatting sqref="K608">
    <cfRule type="containsText" dxfId="3183" priority="42" operator="containsText" text="Falso">
      <formula>NOT(ISERROR(SEARCH("Falso",K608)))</formula>
    </cfRule>
  </conditionalFormatting>
  <conditionalFormatting sqref="K614">
    <cfRule type="containsText" dxfId="3182" priority="41" operator="containsText" text="Falso">
      <formula>NOT(ISERROR(SEARCH("Falso",K614)))</formula>
    </cfRule>
  </conditionalFormatting>
  <conditionalFormatting sqref="K620">
    <cfRule type="containsText" dxfId="3181" priority="40" operator="containsText" text="Falso">
      <formula>NOT(ISERROR(SEARCH("Falso",K620)))</formula>
    </cfRule>
  </conditionalFormatting>
  <conditionalFormatting sqref="K626">
    <cfRule type="containsText" dxfId="3180" priority="39" operator="containsText" text="Falso">
      <formula>NOT(ISERROR(SEARCH("Falso",K626)))</formula>
    </cfRule>
  </conditionalFormatting>
  <conditionalFormatting sqref="K632">
    <cfRule type="containsText" dxfId="3179" priority="38" operator="containsText" text="Falso">
      <formula>NOT(ISERROR(SEARCH("Falso",K632)))</formula>
    </cfRule>
  </conditionalFormatting>
  <conditionalFormatting sqref="K639">
    <cfRule type="containsText" dxfId="3178" priority="37" operator="containsText" text="Falso">
      <formula>NOT(ISERROR(SEARCH("Falso",K639)))</formula>
    </cfRule>
  </conditionalFormatting>
  <conditionalFormatting sqref="K645">
    <cfRule type="containsText" dxfId="3177" priority="36" operator="containsText" text="Falso">
      <formula>NOT(ISERROR(SEARCH("Falso",K645)))</formula>
    </cfRule>
  </conditionalFormatting>
  <conditionalFormatting sqref="K651">
    <cfRule type="containsText" dxfId="3176" priority="35" operator="containsText" text="Falso">
      <formula>NOT(ISERROR(SEARCH("Falso",K651)))</formula>
    </cfRule>
  </conditionalFormatting>
  <conditionalFormatting sqref="K657">
    <cfRule type="containsText" dxfId="3175" priority="34" operator="containsText" text="Falso">
      <formula>NOT(ISERROR(SEARCH("Falso",K657)))</formula>
    </cfRule>
  </conditionalFormatting>
  <conditionalFormatting sqref="K663">
    <cfRule type="containsText" dxfId="3174" priority="33" operator="containsText" text="Falso">
      <formula>NOT(ISERROR(SEARCH("Falso",K663)))</formula>
    </cfRule>
  </conditionalFormatting>
  <conditionalFormatting sqref="K669">
    <cfRule type="containsText" dxfId="3173" priority="32" operator="containsText" text="Falso">
      <formula>NOT(ISERROR(SEARCH("Falso",K669)))</formula>
    </cfRule>
  </conditionalFormatting>
  <conditionalFormatting sqref="K675">
    <cfRule type="containsText" dxfId="3172" priority="31" operator="containsText" text="Falso">
      <formula>NOT(ISERROR(SEARCH("Falso",K675)))</formula>
    </cfRule>
  </conditionalFormatting>
  <conditionalFormatting sqref="K681">
    <cfRule type="containsText" dxfId="3171" priority="30" operator="containsText" text="Falso">
      <formula>NOT(ISERROR(SEARCH("Falso",K681)))</formula>
    </cfRule>
  </conditionalFormatting>
  <conditionalFormatting sqref="K687">
    <cfRule type="containsText" dxfId="3170" priority="29" operator="containsText" text="Falso">
      <formula>NOT(ISERROR(SEARCH("Falso",K687)))</formula>
    </cfRule>
  </conditionalFormatting>
  <conditionalFormatting sqref="K693">
    <cfRule type="containsText" dxfId="3169" priority="28" operator="containsText" text="Falso">
      <formula>NOT(ISERROR(SEARCH("Falso",K693)))</formula>
    </cfRule>
  </conditionalFormatting>
  <conditionalFormatting sqref="K699">
    <cfRule type="containsText" dxfId="3168" priority="27" operator="containsText" text="Falso">
      <formula>NOT(ISERROR(SEARCH("Falso",K699)))</formula>
    </cfRule>
  </conditionalFormatting>
  <conditionalFormatting sqref="K705">
    <cfRule type="containsText" dxfId="3167" priority="26" operator="containsText" text="Falso">
      <formula>NOT(ISERROR(SEARCH("Falso",K705)))</formula>
    </cfRule>
  </conditionalFormatting>
  <conditionalFormatting sqref="K713">
    <cfRule type="containsText" dxfId="3166" priority="25" operator="containsText" text="Falso">
      <formula>NOT(ISERROR(SEARCH("Falso",K713)))</formula>
    </cfRule>
  </conditionalFormatting>
  <conditionalFormatting sqref="K720">
    <cfRule type="containsText" dxfId="3165" priority="24" operator="containsText" text="Falso">
      <formula>NOT(ISERROR(SEARCH("Falso",K720)))</formula>
    </cfRule>
  </conditionalFormatting>
  <conditionalFormatting sqref="K727">
    <cfRule type="containsText" dxfId="3164" priority="23" operator="containsText" text="Falso">
      <formula>NOT(ISERROR(SEARCH("Falso",K727)))</formula>
    </cfRule>
  </conditionalFormatting>
  <conditionalFormatting sqref="K734">
    <cfRule type="containsText" dxfId="3163" priority="22" operator="containsText" text="Falso">
      <formula>NOT(ISERROR(SEARCH("Falso",K734)))</formula>
    </cfRule>
  </conditionalFormatting>
  <conditionalFormatting sqref="K741">
    <cfRule type="containsText" dxfId="3162" priority="21" operator="containsText" text="Falso">
      <formula>NOT(ISERROR(SEARCH("Falso",K741)))</formula>
    </cfRule>
  </conditionalFormatting>
  <conditionalFormatting sqref="K748">
    <cfRule type="containsText" dxfId="3161" priority="20" operator="containsText" text="Falso">
      <formula>NOT(ISERROR(SEARCH("Falso",K748)))</formula>
    </cfRule>
  </conditionalFormatting>
  <conditionalFormatting sqref="K755">
    <cfRule type="containsText" dxfId="3160" priority="19" operator="containsText" text="Falso">
      <formula>NOT(ISERROR(SEARCH("Falso",K755)))</formula>
    </cfRule>
  </conditionalFormatting>
  <conditionalFormatting sqref="K762">
    <cfRule type="containsText" dxfId="3159" priority="18" operator="containsText" text="Falso">
      <formula>NOT(ISERROR(SEARCH("Falso",K762)))</formula>
    </cfRule>
  </conditionalFormatting>
  <conditionalFormatting sqref="K769">
    <cfRule type="containsText" dxfId="3158" priority="17" operator="containsText" text="Falso">
      <formula>NOT(ISERROR(SEARCH("Falso",K769)))</formula>
    </cfRule>
  </conditionalFormatting>
  <conditionalFormatting sqref="K776">
    <cfRule type="containsText" dxfId="3157" priority="16" operator="containsText" text="Falso">
      <formula>NOT(ISERROR(SEARCH("Falso",K776)))</formula>
    </cfRule>
  </conditionalFormatting>
  <conditionalFormatting sqref="K793">
    <cfRule type="containsText" dxfId="3156" priority="15" operator="containsText" text="Falso">
      <formula>NOT(ISERROR(SEARCH("Falso",K793)))</formula>
    </cfRule>
  </conditionalFormatting>
  <conditionalFormatting sqref="K798">
    <cfRule type="containsText" dxfId="3155" priority="14" operator="containsText" text="Falso">
      <formula>NOT(ISERROR(SEARCH("Falso",K798)))</formula>
    </cfRule>
  </conditionalFormatting>
  <conditionalFormatting sqref="K803">
    <cfRule type="containsText" dxfId="3154" priority="13" operator="containsText" text="Falso">
      <formula>NOT(ISERROR(SEARCH("Falso",K803)))</formula>
    </cfRule>
  </conditionalFormatting>
  <conditionalFormatting sqref="K808">
    <cfRule type="containsText" dxfId="3153" priority="12" operator="containsText" text="Falso">
      <formula>NOT(ISERROR(SEARCH("Falso",K808)))</formula>
    </cfRule>
  </conditionalFormatting>
  <conditionalFormatting sqref="K813">
    <cfRule type="containsText" dxfId="3152" priority="11" operator="containsText" text="Falso">
      <formula>NOT(ISERROR(SEARCH("Falso",K813)))</formula>
    </cfRule>
  </conditionalFormatting>
  <conditionalFormatting sqref="O858:O869">
    <cfRule type="cellIs" dxfId="3151" priority="8" stopIfTrue="1" operator="lessThan">
      <formula>0</formula>
    </cfRule>
  </conditionalFormatting>
  <conditionalFormatting sqref="O871:O887">
    <cfRule type="cellIs" dxfId="3150" priority="7" stopIfTrue="1" operator="lessThan">
      <formula>0</formula>
    </cfRule>
  </conditionalFormatting>
  <conditionalFormatting sqref="O893:O897">
    <cfRule type="cellIs" dxfId="3149" priority="6" stopIfTrue="1" operator="lessThan">
      <formula>0</formula>
    </cfRule>
  </conditionalFormatting>
  <conditionalFormatting sqref="L888">
    <cfRule type="cellIs" dxfId="3148" priority="5" stopIfTrue="1" operator="lessThan">
      <formula>0</formula>
    </cfRule>
  </conditionalFormatting>
  <conditionalFormatting sqref="L821:L856">
    <cfRule type="cellIs" dxfId="3147" priority="4" stopIfTrue="1" operator="lessThan">
      <formula>0</formula>
    </cfRule>
  </conditionalFormatting>
  <conditionalFormatting sqref="L858:L869">
    <cfRule type="cellIs" dxfId="3146" priority="3" stopIfTrue="1" operator="lessThan">
      <formula>0</formula>
    </cfRule>
  </conditionalFormatting>
  <conditionalFormatting sqref="L871:L887">
    <cfRule type="cellIs" dxfId="3145" priority="2" stopIfTrue="1" operator="lessThan">
      <formula>0</formula>
    </cfRule>
  </conditionalFormatting>
  <conditionalFormatting sqref="L893:L897">
    <cfRule type="cellIs" dxfId="3144"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3D857FA5-8E3D-4F24-B317-3883E6613595}">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EAD5CA8F-CB8D-40C2-9B1E-47EE5CBB5E89}">
      <formula1>"VENCIDO,NO VENCIDO"</formula1>
    </dataValidation>
    <dataValidation type="list" allowBlank="1" showInputMessage="1" showErrorMessage="1" sqref="C903:C907 C912:C913" xr:uid="{881097AE-310E-4C7F-BAE7-B62C599EE945}">
      <formula1>"SI,NO"</formula1>
    </dataValidation>
  </dataValidations>
  <pageMargins left="0.70866141732283472" right="0.70866141732283472" top="0.74803149606299213" bottom="0.74803149606299213" header="0.31496062992125984" footer="0.31496062992125984"/>
  <pageSetup paperSize="5" scale="50" orientation="landscape" r:id="rId1"/>
  <ignoredErrors>
    <ignoredError sqref="L821:L897" formula="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41E54-3CB7-4562-9CDD-24D2D738DA1F}">
  <sheetPr codeName="Hoja19">
    <tabColor theme="9" tint="0.39997558519241921"/>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MARZO!K13</f>
        <v>8820</v>
      </c>
      <c r="E13" s="601"/>
      <c r="F13" s="601"/>
      <c r="G13" s="708">
        <f>E13+F13</f>
        <v>0</v>
      </c>
      <c r="H13" s="601">
        <v>1240</v>
      </c>
      <c r="I13" s="601"/>
      <c r="J13" s="703">
        <f>AM13</f>
        <v>0</v>
      </c>
      <c r="K13" s="738">
        <f>+(D13+G13)-(H13+I13+J13)</f>
        <v>7580</v>
      </c>
      <c r="L13" s="253">
        <f>1870-940-310-440</f>
        <v>180</v>
      </c>
      <c r="M13" s="254" t="s">
        <v>1716</v>
      </c>
      <c r="N13" s="254" t="s">
        <v>1799</v>
      </c>
      <c r="O13" s="255" t="s">
        <v>1740</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f>6000-1000-1800-800</f>
        <v>2400</v>
      </c>
      <c r="M14" s="254" t="s">
        <v>1717</v>
      </c>
      <c r="N14" s="254" t="s">
        <v>1799</v>
      </c>
      <c r="O14" s="255" t="s">
        <v>1740</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78</v>
      </c>
    </row>
    <row r="15" spans="1:52" ht="18.75" customHeight="1">
      <c r="A15" s="750"/>
      <c r="B15" s="733"/>
      <c r="C15" s="733"/>
      <c r="D15" s="593"/>
      <c r="E15" s="602"/>
      <c r="F15" s="602"/>
      <c r="G15" s="709"/>
      <c r="H15" s="602"/>
      <c r="I15" s="602"/>
      <c r="J15" s="704"/>
      <c r="K15" s="706"/>
      <c r="L15" s="253">
        <v>5000</v>
      </c>
      <c r="M15" s="254" t="s">
        <v>1851</v>
      </c>
      <c r="N15" s="254" t="s">
        <v>1799</v>
      </c>
      <c r="O15" s="255" t="s">
        <v>1753</v>
      </c>
      <c r="P15" s="256" t="str">
        <f ca="1">IF(O15=0," ",IFERROR(IF(DATEDIF(TODAY(),O15,"M")&lt;=5,"ROJO",IF(DATEDIF(TODAY(),O15,"M")&gt;=12,"VERDE",IF(AND(DATEDIF(TODAY(),O15,"M")&gt;=6,DATEDIF(TODAY(),O15,"M")&lt;=11),"AMARILLO"))),Q15))</f>
        <v>ROJO</v>
      </c>
      <c r="Q15" s="262" t="str">
        <f ca="1">IF(O15=0," ",IF(O15&lt;=$L$6,"VENCIDO","NO VENCIDO"))</f>
        <v>NO VENCIDO</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7580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MARZO!K19</f>
        <v>1627</v>
      </c>
      <c r="E19" s="601"/>
      <c r="F19" s="601"/>
      <c r="G19" s="708">
        <f t="shared" ref="G19" si="0">E19+F19</f>
        <v>0</v>
      </c>
      <c r="H19" s="601">
        <v>603</v>
      </c>
      <c r="I19" s="601"/>
      <c r="J19" s="703">
        <f>AM19</f>
        <v>0</v>
      </c>
      <c r="K19" s="738">
        <f>+(D19+G19)-(H19+I19+J19)</f>
        <v>1024</v>
      </c>
      <c r="L19" s="253">
        <f>91-34-10-30</f>
        <v>17</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f>1750-600-470-573</f>
        <v>107</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900</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1024</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MARZO!K25</f>
        <v>140</v>
      </c>
      <c r="E25" s="601"/>
      <c r="F25" s="601"/>
      <c r="G25" s="708">
        <f t="shared" ref="G25" si="1">E25+F25</f>
        <v>0</v>
      </c>
      <c r="H25" s="601">
        <v>140</v>
      </c>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MARZO!K31</f>
        <v>16210</v>
      </c>
      <c r="E31" s="601"/>
      <c r="F31" s="601"/>
      <c r="G31" s="708">
        <f t="shared" ref="G31" si="2">E31+F31</f>
        <v>0</v>
      </c>
      <c r="H31" s="601">
        <v>3075</v>
      </c>
      <c r="I31" s="601"/>
      <c r="J31" s="703">
        <f>AM31</f>
        <v>0</v>
      </c>
      <c r="K31" s="738">
        <f>+(D31+G31)-(H31+I31+J31)</f>
        <v>13135</v>
      </c>
      <c r="L31" s="253">
        <v>7000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f>9210-3075</f>
        <v>6135</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13135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MARZO!K37</f>
        <v>9475</v>
      </c>
      <c r="E37" s="601"/>
      <c r="F37" s="601"/>
      <c r="G37" s="708">
        <f t="shared" ref="G37" si="3">E37+F37</f>
        <v>0</v>
      </c>
      <c r="H37" s="601">
        <v>2786</v>
      </c>
      <c r="I37" s="601"/>
      <c r="J37" s="703">
        <f>AM37</f>
        <v>0</v>
      </c>
      <c r="K37" s="738">
        <f>+(D37+G37)-(H37+I37+J37)</f>
        <v>6689</v>
      </c>
      <c r="L37" s="253">
        <f>5500-490</f>
        <v>5010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f>3975-2291-5</f>
        <v>1679</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6689</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MARZO!K43</f>
        <v>14</v>
      </c>
      <c r="E43" s="601"/>
      <c r="F43" s="601"/>
      <c r="G43" s="708">
        <f t="shared" ref="G43" si="4">E43+F43</f>
        <v>0</v>
      </c>
      <c r="H43" s="601">
        <v>6</v>
      </c>
      <c r="I43" s="601"/>
      <c r="J43" s="703">
        <f>AM43</f>
        <v>0</v>
      </c>
      <c r="K43" s="739">
        <f>+(D43+G43)-(H43+I43+J43)</f>
        <v>8</v>
      </c>
      <c r="L43" s="253">
        <f>14-6</f>
        <v>8</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8</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MARZO!K49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MARZO!K55</f>
        <v>3350</v>
      </c>
      <c r="E55" s="601"/>
      <c r="F55" s="601"/>
      <c r="G55" s="708">
        <f t="shared" ref="G55" si="6">E55+F55</f>
        <v>0</v>
      </c>
      <c r="H55" s="601">
        <v>1080</v>
      </c>
      <c r="I55" s="601"/>
      <c r="J55" s="703">
        <f>AM55</f>
        <v>0</v>
      </c>
      <c r="K55" s="738">
        <f>+(D55+G55)-(H55+I55+J55)</f>
        <v>2270</v>
      </c>
      <c r="L55" s="253">
        <f>2640-370</f>
        <v>2270</v>
      </c>
      <c r="M55" s="254" t="s">
        <v>1855</v>
      </c>
      <c r="N55" s="254" t="s">
        <v>1799</v>
      </c>
      <c r="O55" s="255" t="s">
        <v>1749</v>
      </c>
      <c r="P55" s="256" t="str">
        <f ca="1">IF(O55=0," ",IFERROR(IF(DATEDIF(TODAY(),O55,"M")&lt;=5,"ROJO",IF(DATEDIF(TODAY(),O55,"M")&gt;=12,"VERDE",IF(AND(DATEDIF(TODAY(),O55,"M")&gt;=6,DATEDIF(TODAY(),O55,"M")&lt;=11),"AMARILLO"))),Q55))</f>
        <v>AMARILLO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2270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MARZO!K61</f>
        <v>18</v>
      </c>
      <c r="E61" s="601"/>
      <c r="F61" s="601"/>
      <c r="G61" s="708">
        <f t="shared" ref="G61" si="7">E61+F61</f>
        <v>0</v>
      </c>
      <c r="H61" s="601">
        <v>5</v>
      </c>
      <c r="I61" s="601"/>
      <c r="J61" s="703">
        <f>AM61</f>
        <v>0</v>
      </c>
      <c r="K61" s="738">
        <f>+(D61+G61)-(H61+I61+J61)</f>
        <v>13</v>
      </c>
      <c r="L61" s="253">
        <f>18-5</f>
        <v>13</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13</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MARZO!K67</f>
        <v>3488</v>
      </c>
      <c r="E67" s="601"/>
      <c r="F67" s="601"/>
      <c r="G67" s="708">
        <f t="shared" ref="G67" si="8">E67+F67</f>
        <v>0</v>
      </c>
      <c r="H67" s="601">
        <v>1385</v>
      </c>
      <c r="I67" s="601"/>
      <c r="J67" s="703">
        <f>AM67</f>
        <v>0</v>
      </c>
      <c r="K67" s="738">
        <f>+(D67+G67)-(H67+I67+J67)</f>
        <v>2103</v>
      </c>
      <c r="L67" s="253">
        <v>3</v>
      </c>
      <c r="M67" s="254" t="s">
        <v>1654</v>
      </c>
      <c r="N67" s="254" t="s">
        <v>1809</v>
      </c>
      <c r="O67" s="255" t="s">
        <v>1749</v>
      </c>
      <c r="P67" s="256" t="str">
        <f ca="1">IF(O67=0," ",IFERROR(IF(DATEDIF(TODAY(),O67,"M")&lt;=5,"ROJO",IF(DATEDIF(TODAY(),O67,"M")&gt;=12,"VERDE",IF(AND(DATEDIF(TODAY(),O67,"M")&gt;=6,DATEDIF(TODAY(),O67,"M")&lt;=11),"AMARILLO"))),Q67))</f>
        <v>AMARILLO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v>20</v>
      </c>
      <c r="M68" s="254" t="s">
        <v>1655</v>
      </c>
      <c r="N68" s="254" t="s">
        <v>1809</v>
      </c>
      <c r="O68" s="255" t="s">
        <v>1750</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f>3300-150-1070</f>
        <v>2080</v>
      </c>
      <c r="M69" s="254" t="s">
        <v>1824</v>
      </c>
      <c r="N69" s="254" t="s">
        <v>1809</v>
      </c>
      <c r="O69" s="255" t="s">
        <v>1756</v>
      </c>
      <c r="P69" s="256" t="str">
        <f ca="1">IF(O69=0," ",IFERROR(IF(DATEDIF(TODAY(),O69,"M")&lt;=5,"ROJO",IF(DATEDIF(TODAY(),O69,"M")&gt;=12,"VERDE",IF(AND(DATEDIF(TODAY(),O69,"M")&gt;=6,DATEDIF(TODAY(),O69,"M")&lt;=11),"AMARILLO"))),Q69))</f>
        <v>VERDE</v>
      </c>
      <c r="Q69" s="262" t="str">
        <f ca="1">IF(O69=0," ",IF(O69&lt;=$L$6,"VENCIDO","NO VENCIDO"))</f>
        <v>NO VENCIDO</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2103</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MARZO!K73</f>
        <v>6445</v>
      </c>
      <c r="E73" s="601"/>
      <c r="F73" s="601"/>
      <c r="G73" s="708">
        <f t="shared" ref="G73" si="9">E73+F73</f>
        <v>0</v>
      </c>
      <c r="H73" s="601">
        <v>2186</v>
      </c>
      <c r="I73" s="601"/>
      <c r="J73" s="703">
        <f>AM73</f>
        <v>0</v>
      </c>
      <c r="K73" s="738">
        <f>+(D73+G73)-(H73+I73+J73)</f>
        <v>4259</v>
      </c>
      <c r="L73" s="253">
        <f>3835-990-1400-336</f>
        <v>1109</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f>5000-1850</f>
        <v>3150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4259</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MARZO!K79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MARZO!K85</f>
        <v>12743</v>
      </c>
      <c r="E85" s="601"/>
      <c r="F85" s="601"/>
      <c r="G85" s="708">
        <f t="shared" ref="G85" si="11">E85+F85</f>
        <v>0</v>
      </c>
      <c r="H85" s="601">
        <v>1303</v>
      </c>
      <c r="I85" s="601"/>
      <c r="J85" s="703">
        <f>AM85</f>
        <v>0</v>
      </c>
      <c r="K85" s="738">
        <f>+(D85+G85)-(H85+I85+J85)</f>
        <v>11440</v>
      </c>
      <c r="L85" s="253">
        <f>823-780-34</f>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f>5000-199</f>
        <v>4801</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f>5000-300-1070</f>
        <v>3630</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3000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11440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MARZO!K91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MARZO!K97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MARZO!K103</f>
        <v>355</v>
      </c>
      <c r="E103" s="601"/>
      <c r="F103" s="601"/>
      <c r="G103" s="708">
        <f t="shared" ref="G103" si="14">E103+F103</f>
        <v>0</v>
      </c>
      <c r="H103" s="601">
        <v>355</v>
      </c>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MARZO!K109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MARZO!K115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MARZO!K121</f>
        <v>37400</v>
      </c>
      <c r="E121" s="601"/>
      <c r="F121" s="601"/>
      <c r="G121" s="708">
        <f t="shared" ref="G121" si="17">E121+F121</f>
        <v>0</v>
      </c>
      <c r="H121" s="601">
        <v>1400</v>
      </c>
      <c r="I121" s="601"/>
      <c r="J121" s="703">
        <f>AM121</f>
        <v>0</v>
      </c>
      <c r="K121" s="738">
        <f>+(D121+G121)-(H121+I121+J121)</f>
        <v>36000</v>
      </c>
      <c r="L121" s="253">
        <f>11400-2800-1200-1400</f>
        <v>6000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t="s">
        <v>1807</v>
      </c>
      <c r="O122" s="255" t="s">
        <v>1754</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36000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MARZO!K127</f>
        <v>2995</v>
      </c>
      <c r="E127" s="601"/>
      <c r="F127" s="601"/>
      <c r="G127" s="708">
        <f t="shared" ref="G127" si="18">E127+F127</f>
        <v>0</v>
      </c>
      <c r="H127" s="601">
        <v>744</v>
      </c>
      <c r="I127" s="601"/>
      <c r="J127" s="703">
        <f>AM127</f>
        <v>0</v>
      </c>
      <c r="K127" s="738">
        <f>+(D127+G127)-(H127+I127+J127)</f>
        <v>2251</v>
      </c>
      <c r="L127" s="253">
        <f>950-500-150</f>
        <v>300</v>
      </c>
      <c r="M127" s="254" t="s">
        <v>1737</v>
      </c>
      <c r="N127" s="254" t="s">
        <v>1812</v>
      </c>
      <c r="O127" s="255" t="s">
        <v>1741</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f>1715-350-320-594</f>
        <v>451</v>
      </c>
      <c r="M128" s="254" t="s">
        <v>1670</v>
      </c>
      <c r="N128" s="254" t="s">
        <v>1812</v>
      </c>
      <c r="O128" s="255" t="s">
        <v>1742</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1500</v>
      </c>
      <c r="M129" s="254" t="s">
        <v>1852</v>
      </c>
      <c r="N129" s="254" t="s">
        <v>1812</v>
      </c>
      <c r="O129" s="255" t="s">
        <v>1867</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2251</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MARZO!K133</f>
        <v>4725</v>
      </c>
      <c r="E133" s="601"/>
      <c r="F133" s="601"/>
      <c r="G133" s="708">
        <f t="shared" ref="G133" si="19">E133+F133</f>
        <v>0</v>
      </c>
      <c r="H133" s="601">
        <v>1308</v>
      </c>
      <c r="I133" s="601"/>
      <c r="J133" s="703">
        <f>AM133</f>
        <v>0</v>
      </c>
      <c r="K133" s="738">
        <f>+(D133+G133)-(H133+I133+J133)</f>
        <v>3417</v>
      </c>
      <c r="L133" s="253">
        <f>3705-510-870-1108</f>
        <v>1217</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f>2400-200</f>
        <v>2200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3417</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MARZO!K139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MARZO!K145</f>
        <v>5810</v>
      </c>
      <c r="E145" s="601"/>
      <c r="F145" s="601"/>
      <c r="G145" s="708">
        <f t="shared" ref="G145" si="21">E145+F145</f>
        <v>0</v>
      </c>
      <c r="H145" s="601">
        <v>980</v>
      </c>
      <c r="I145" s="601"/>
      <c r="J145" s="703">
        <f>AM145</f>
        <v>0</v>
      </c>
      <c r="K145" s="738">
        <f>+(D145+G145)-(H145+I145+J145)</f>
        <v>4830</v>
      </c>
      <c r="L145" s="253">
        <f>4330-620-900-980</f>
        <v>1830</v>
      </c>
      <c r="M145" s="254" t="s">
        <v>1679</v>
      </c>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3000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4830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MARZO!K151</f>
        <v>2410</v>
      </c>
      <c r="E151" s="601"/>
      <c r="F151" s="601"/>
      <c r="G151" s="708">
        <f t="shared" ref="G151" si="22">E151+F151</f>
        <v>0</v>
      </c>
      <c r="H151" s="601">
        <v>855</v>
      </c>
      <c r="I151" s="601"/>
      <c r="J151" s="703">
        <f>AM151</f>
        <v>0</v>
      </c>
      <c r="K151" s="738">
        <f>+(D151+G151)-(H151+I151+J151)</f>
        <v>1555</v>
      </c>
      <c r="L151" s="253">
        <f>2880-470-855</f>
        <v>1555</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1555</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MARZO!K157</f>
        <v>0</v>
      </c>
      <c r="E157" s="601">
        <v>12320</v>
      </c>
      <c r="F157" s="601"/>
      <c r="G157" s="708">
        <f t="shared" ref="G157" si="23">E157+F157</f>
        <v>12320</v>
      </c>
      <c r="H157" s="601">
        <v>5420</v>
      </c>
      <c r="I157" s="601"/>
      <c r="J157" s="703">
        <f>AM157</f>
        <v>0</v>
      </c>
      <c r="K157" s="738">
        <f>+(D157+G157)-(H157+I157+J157)</f>
        <v>6900</v>
      </c>
      <c r="L157" s="253">
        <f>12320-5420</f>
        <v>6900</v>
      </c>
      <c r="M157" s="521" t="s">
        <v>1888</v>
      </c>
      <c r="N157" s="254" t="s">
        <v>1876</v>
      </c>
      <c r="O157" s="522">
        <v>46426</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6900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MARZO!K163</f>
        <v>0</v>
      </c>
      <c r="E163" s="601">
        <v>69840</v>
      </c>
      <c r="F163" s="601"/>
      <c r="G163" s="708">
        <f t="shared" ref="G163" si="24">E163+F163</f>
        <v>69840</v>
      </c>
      <c r="H163" s="601">
        <v>29610</v>
      </c>
      <c r="I163" s="601"/>
      <c r="J163" s="703">
        <f>AM163</f>
        <v>0</v>
      </c>
      <c r="K163" s="738">
        <f>+(D163+G163)-(H163+I163+J163)</f>
        <v>40230</v>
      </c>
      <c r="L163" s="253">
        <f>7840-710</f>
        <v>7130</v>
      </c>
      <c r="M163" s="254" t="s">
        <v>1875</v>
      </c>
      <c r="N163" s="254" t="s">
        <v>1876</v>
      </c>
      <c r="O163" s="255">
        <v>46426</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f>40000-27100</f>
        <v>12900</v>
      </c>
      <c r="M164" s="254" t="s">
        <v>1877</v>
      </c>
      <c r="N164" s="254" t="s">
        <v>1878</v>
      </c>
      <c r="O164" s="255" t="s">
        <v>1879</v>
      </c>
      <c r="P164" s="256" t="str">
        <f ca="1">IF(O164=0," ",IFERROR(IF(DATEDIF(TODAY(),O164,"M")&lt;=5,"ROJO",IF(DATEDIF(TODAY(),O164,"M")&gt;=12,"VERDE",IF(AND(DATEDIF(TODAY(),O164,"M")&gt;=6,DATEDIF(TODAY(),O164,"M")&lt;=11),"AMARILLO"))),Q164))</f>
        <v>ROJO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f>22000-1800</f>
        <v>20200</v>
      </c>
      <c r="M165" s="254" t="s">
        <v>1880</v>
      </c>
      <c r="N165" s="254" t="s">
        <v>1878</v>
      </c>
      <c r="O165" s="255" t="s">
        <v>1788</v>
      </c>
      <c r="P165" s="256" t="str">
        <f ca="1">IF(O165=0," ",IFERROR(IF(DATEDIF(TODAY(),O165,"M")&lt;=5,"ROJO",IF(DATEDIF(TODAY(),O165,"M")&gt;=12,"VERDE",IF(AND(DATEDIF(TODAY(),O165,"M")&gt;=6,DATEDIF(TODAY(),O165,"M")&lt;=11),"AMARILLO"))),Q165))</f>
        <v>NO VENCIDO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40230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MARZO!K169</f>
        <v>466</v>
      </c>
      <c r="E169" s="601">
        <v>1200</v>
      </c>
      <c r="F169" s="601"/>
      <c r="G169" s="708">
        <f t="shared" ref="G169" si="25">E169+F169</f>
        <v>1200</v>
      </c>
      <c r="H169" s="601">
        <v>536</v>
      </c>
      <c r="I169" s="601"/>
      <c r="J169" s="703">
        <f>AM169</f>
        <v>0</v>
      </c>
      <c r="K169" s="738">
        <f>+(D169+G169)-(H169+I169+J169)</f>
        <v>1130</v>
      </c>
      <c r="L169" s="253">
        <f>1200-70</f>
        <v>1130</v>
      </c>
      <c r="M169" s="254" t="s">
        <v>1882</v>
      </c>
      <c r="N169" s="254" t="s">
        <v>1810</v>
      </c>
      <c r="O169" s="255" t="s">
        <v>1757</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521"/>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1130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MARZO!K175</f>
        <v>3473</v>
      </c>
      <c r="E175" s="601"/>
      <c r="F175" s="601"/>
      <c r="G175" s="708">
        <f t="shared" ref="G175" si="26">E175+F175</f>
        <v>0</v>
      </c>
      <c r="H175" s="601">
        <v>940</v>
      </c>
      <c r="I175" s="601"/>
      <c r="J175" s="703">
        <f>AM175</f>
        <v>0</v>
      </c>
      <c r="K175" s="738">
        <f>+(D175+G175)-(H175+I175+J175)</f>
        <v>2533</v>
      </c>
      <c r="L175" s="253">
        <f>2048-555-900-70</f>
        <v>523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f>2880-870</f>
        <v>2010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2533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MARZO!K181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MARZO!K187</f>
        <v>965</v>
      </c>
      <c r="E187" s="601"/>
      <c r="F187" s="601"/>
      <c r="G187" s="708">
        <f t="shared" ref="G187" si="28">E187+F187</f>
        <v>0</v>
      </c>
      <c r="H187" s="601">
        <v>436</v>
      </c>
      <c r="I187" s="601"/>
      <c r="J187" s="703">
        <f>AM187</f>
        <v>0</v>
      </c>
      <c r="K187" s="738">
        <f>+(D187+G187)-(H187+I187+J187)</f>
        <v>529</v>
      </c>
      <c r="L187" s="253">
        <f>90-60-5+30-35</f>
        <v>20</v>
      </c>
      <c r="M187" s="254" t="s">
        <v>1691</v>
      </c>
      <c r="N187" s="254" t="s">
        <v>1799</v>
      </c>
      <c r="O187" s="255" t="s">
        <v>1757</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f>1500-590-401</f>
        <v>509</v>
      </c>
      <c r="M188" s="254" t="s">
        <v>1832</v>
      </c>
      <c r="N188" s="254" t="s">
        <v>1799</v>
      </c>
      <c r="O188" s="255" t="s">
        <v>1833</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529</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MARZO!K193</f>
        <v>78</v>
      </c>
      <c r="E193" s="601"/>
      <c r="F193" s="601"/>
      <c r="G193" s="708">
        <f t="shared" ref="G193" si="29">E193+F193</f>
        <v>0</v>
      </c>
      <c r="H193" s="601"/>
      <c r="I193" s="601"/>
      <c r="J193" s="703">
        <f>AM193</f>
        <v>0</v>
      </c>
      <c r="K193" s="738">
        <f>+(D193+G193)-(H193+I193+J193)</f>
        <v>78</v>
      </c>
      <c r="L193" s="253">
        <f>78</f>
        <v>78</v>
      </c>
      <c r="M193" s="254" t="s">
        <v>1694</v>
      </c>
      <c r="N193" s="254" t="s">
        <v>1819</v>
      </c>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MARZO!K199</f>
        <v>516</v>
      </c>
      <c r="E199" s="601"/>
      <c r="F199" s="601"/>
      <c r="G199" s="708">
        <f t="shared" ref="G199" si="30">E199+F199</f>
        <v>0</v>
      </c>
      <c r="H199" s="601">
        <v>32</v>
      </c>
      <c r="I199" s="601"/>
      <c r="J199" s="703">
        <f>AM199</f>
        <v>0</v>
      </c>
      <c r="K199" s="738">
        <f>+(D199+G199)-(H199+I199+J199)</f>
        <v>484</v>
      </c>
      <c r="L199" s="253">
        <f>344-60-68-32</f>
        <v>184</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300</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484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MARZO!K205</f>
        <v>18</v>
      </c>
      <c r="E205" s="601"/>
      <c r="F205" s="601"/>
      <c r="G205" s="708">
        <f t="shared" ref="G205" si="31">E205+F205</f>
        <v>0</v>
      </c>
      <c r="H205" s="601">
        <v>13</v>
      </c>
      <c r="I205" s="601"/>
      <c r="J205" s="703">
        <f>AM205</f>
        <v>0</v>
      </c>
      <c r="K205" s="738">
        <f>+(D205+G205)-(H205+I205+J205)</f>
        <v>5</v>
      </c>
      <c r="L205" s="253">
        <f>43-11-14-13</f>
        <v>5</v>
      </c>
      <c r="M205" s="254" t="s">
        <v>1699</v>
      </c>
      <c r="N205" s="254" t="s">
        <v>1819</v>
      </c>
      <c r="O205" s="255" t="s">
        <v>1759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5</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MARZO!K211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MARZO!K217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MARZO!K223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MARZO!K230</f>
        <v>9180</v>
      </c>
      <c r="E230" s="601"/>
      <c r="F230" s="601"/>
      <c r="G230" s="708">
        <f t="shared" ref="G230" si="35">E230+F230</f>
        <v>0</v>
      </c>
      <c r="H230" s="601">
        <v>1240</v>
      </c>
      <c r="I230" s="601"/>
      <c r="J230" s="703">
        <f>AM230</f>
        <v>0</v>
      </c>
      <c r="K230" s="738">
        <f>+(D230+G230)-(H230+I230+J230)</f>
        <v>7940</v>
      </c>
      <c r="L230" s="253">
        <f>8230-1940-2110-1240</f>
        <v>2940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5000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7940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MARZO!K236</f>
        <v>15849</v>
      </c>
      <c r="E236" s="601"/>
      <c r="F236" s="601"/>
      <c r="G236" s="708">
        <f t="shared" ref="G236" si="36">E236+F236</f>
        <v>0</v>
      </c>
      <c r="H236" s="601">
        <v>1303</v>
      </c>
      <c r="I236" s="601"/>
      <c r="J236" s="703">
        <f>AM236</f>
        <v>0</v>
      </c>
      <c r="K236" s="738">
        <f>+(D236+G236)-(H236+I236+J236)</f>
        <v>14546</v>
      </c>
      <c r="L236" s="253">
        <f>4793-855-1089-1303</f>
        <v>1546</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10000</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3000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14546</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MARZO!K242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MARZO!K248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MARZO!K254</f>
        <v>1292</v>
      </c>
      <c r="E254" s="601"/>
      <c r="F254" s="601"/>
      <c r="G254" s="708">
        <f t="shared" ref="G254" si="39">E254+F254</f>
        <v>0</v>
      </c>
      <c r="H254" s="601">
        <v>430</v>
      </c>
      <c r="I254" s="601"/>
      <c r="J254" s="703">
        <f>AM254</f>
        <v>0</v>
      </c>
      <c r="K254" s="738">
        <f>+(D254+G254)-(H254+I254+J254)</f>
        <v>862</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f>5900-3090-2022-230</f>
        <v>558</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f>500-200</f>
        <v>300</v>
      </c>
      <c r="M256" s="254" t="s">
        <v>1865</v>
      </c>
      <c r="N256" s="254" t="s">
        <v>1799</v>
      </c>
      <c r="O256" s="255" t="s">
        <v>1873</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862</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MARZO!K260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MARZO!K266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MARZO!K272</f>
        <v>38000</v>
      </c>
      <c r="E272" s="601"/>
      <c r="F272" s="601"/>
      <c r="G272" s="708">
        <f t="shared" ref="G272" si="42">E272+F272</f>
        <v>0</v>
      </c>
      <c r="H272" s="601">
        <v>1400</v>
      </c>
      <c r="I272" s="601"/>
      <c r="J272" s="703">
        <f>AM272</f>
        <v>0</v>
      </c>
      <c r="K272" s="738">
        <f>+(D272+G272)-(H272+I272+J272)</f>
        <v>36600</v>
      </c>
      <c r="L272" s="253">
        <f>8000-1400</f>
        <v>6600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t="s">
        <v>1807</v>
      </c>
      <c r="O273" s="255" t="s">
        <v>1754</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36600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MARZO!K278</f>
        <v>4705</v>
      </c>
      <c r="E278" s="601"/>
      <c r="F278" s="601"/>
      <c r="G278" s="708">
        <f t="shared" ref="G278" si="43">E278+F278</f>
        <v>0</v>
      </c>
      <c r="H278" s="601">
        <v>1092</v>
      </c>
      <c r="I278" s="601"/>
      <c r="J278" s="703">
        <f>AM278</f>
        <v>0</v>
      </c>
      <c r="K278" s="738">
        <f>+(D278+G278)-(H278+I278+J278)</f>
        <v>3613</v>
      </c>
      <c r="L278" s="253">
        <f>3695-510-880-1092</f>
        <v>1213</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v>2400</v>
      </c>
      <c r="M279" s="254" t="s">
        <v>1704</v>
      </c>
      <c r="N279" s="254" t="s">
        <v>1812</v>
      </c>
      <c r="O279" s="255" t="s">
        <v>1763</v>
      </c>
      <c r="P279" s="256" t="str">
        <f ca="1">IF(O279=0," ",IFERROR(IF(DATEDIF(TODAY(),O279,"M")&lt;=5,"ROJO",IF(DATEDIF(TODAY(),O279,"M")&gt;=12,"VERDE",IF(AND(DATEDIF(TODAY(),O279,"M")&gt;=6,DATEDIF(TODAY(),O279,"M")&lt;=11),"AMARILLO"))),Q279))</f>
        <v>VERDE</v>
      </c>
      <c r="Q279" s="262" t="str">
        <f ca="1">IF(O279=0," ",IF(O279&lt;=$L$6,"VENCIDO","NO VENCIDO"))</f>
        <v>NO VENCIDO</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3613</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MARZO!K284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MARZO!K290</f>
        <v>945</v>
      </c>
      <c r="E290" s="601"/>
      <c r="F290" s="601"/>
      <c r="G290" s="708">
        <f t="shared" ref="G290" si="45">E290+F290</f>
        <v>0</v>
      </c>
      <c r="H290" s="601">
        <v>436</v>
      </c>
      <c r="I290" s="601"/>
      <c r="J290" s="703">
        <f>AM290</f>
        <v>0</v>
      </c>
      <c r="K290" s="738">
        <f>+(D290+G290)-(H290+I290+J290)</f>
        <v>509</v>
      </c>
      <c r="L290" s="253">
        <f>1500-590-401</f>
        <v>509</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509</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MARZO!K296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MARZO!K303</f>
        <v>12700</v>
      </c>
      <c r="E303" s="601"/>
      <c r="F303" s="731"/>
      <c r="G303" s="730">
        <f>E303+F303</f>
        <v>0</v>
      </c>
      <c r="H303" s="731">
        <v>12500</v>
      </c>
      <c r="I303" s="731"/>
      <c r="J303" s="732">
        <f>+AM303</f>
        <v>0</v>
      </c>
      <c r="K303" s="706">
        <f>+(D303+G303)-(H303+I303+J303)</f>
        <v>200</v>
      </c>
      <c r="L303" s="253">
        <f>14900-500-1700-12500</f>
        <v>200</v>
      </c>
      <c r="M303" s="254" t="s">
        <v>1729</v>
      </c>
      <c r="N303" s="254" t="s">
        <v>1840</v>
      </c>
      <c r="O303" s="255" t="s">
        <v>1766</v>
      </c>
      <c r="P303" s="256" t="str">
        <f t="shared" ref="P303:P308" ca="1" si="47">IF(O303=0," ",IFERROR(IF(DATEDIF(TODAY(),O303,"M")&lt;=5,"ROJO",IF(DATEDIF(TODAY(),O303,"M")&gt;=12,"VERDE",IF(AND(DATEDIF(TODAY(),O303,"M")&gt;=6,DATEDIF(TODAY(),O303,"M")&lt;=11),"AMARILLO"))),Q303))</f>
        <v>VERDE</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MARZO!K310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MARZO!K317</f>
        <v>9520</v>
      </c>
      <c r="E317" s="601">
        <v>30000</v>
      </c>
      <c r="F317" s="731"/>
      <c r="G317" s="730">
        <f t="shared" ref="G317" si="52">E317+F317</f>
        <v>30000</v>
      </c>
      <c r="H317" s="731">
        <f>6000+3133</f>
        <v>9133</v>
      </c>
      <c r="I317" s="731"/>
      <c r="J317" s="732">
        <f>+AM317</f>
        <v>0</v>
      </c>
      <c r="K317" s="706">
        <f>+(D317+G317)-(H317+I317+J317)</f>
        <v>30387</v>
      </c>
      <c r="L317" s="253">
        <f>9000-2500-3000-3133</f>
        <v>367</v>
      </c>
      <c r="M317" s="254" t="s">
        <v>1711</v>
      </c>
      <c r="N317" s="254" t="s">
        <v>1841</v>
      </c>
      <c r="O317" s="255" t="s">
        <v>1752</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1710</v>
      </c>
      <c r="N318" s="254" t="s">
        <v>1841</v>
      </c>
      <c r="O318" s="255" t="s">
        <v>1750</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v>30000</v>
      </c>
      <c r="M319" s="521">
        <v>2407226</v>
      </c>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30387</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MARZO!K324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MARZO!K331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MARZO!K338</f>
        <v>30700</v>
      </c>
      <c r="E338" s="601">
        <v>30000</v>
      </c>
      <c r="F338" s="731"/>
      <c r="G338" s="730">
        <f t="shared" ref="G338" si="61">E338+F338</f>
        <v>30000</v>
      </c>
      <c r="H338" s="731">
        <v>21700</v>
      </c>
      <c r="I338" s="731"/>
      <c r="J338" s="732">
        <f>+AM338</f>
        <v>0</v>
      </c>
      <c r="K338" s="706">
        <f>+(D338+G338)-(H338+I338+J338)</f>
        <v>39000</v>
      </c>
      <c r="L338" s="253">
        <v>39000</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521"/>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39000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MARZO!K345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MARZO!K352</f>
        <v>20048</v>
      </c>
      <c r="E352" s="601"/>
      <c r="F352" s="731"/>
      <c r="G352" s="730">
        <f t="shared" ref="G352" si="65">E352+F352</f>
        <v>0</v>
      </c>
      <c r="H352" s="731">
        <v>7730</v>
      </c>
      <c r="I352" s="731"/>
      <c r="J352" s="732">
        <f>AM352</f>
        <v>0</v>
      </c>
      <c r="K352" s="706">
        <f>+(D352+G352)-(H352+I352+J352)</f>
        <v>12318</v>
      </c>
      <c r="L352" s="253">
        <f>32800-7400-5400-7730</f>
        <v>12270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1840</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12318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MARZO!K359</f>
        <v>15270</v>
      </c>
      <c r="E359" s="601"/>
      <c r="F359" s="731"/>
      <c r="G359" s="730">
        <f t="shared" ref="G359" si="66">E359+F359</f>
        <v>0</v>
      </c>
      <c r="H359" s="731">
        <v>1410</v>
      </c>
      <c r="I359" s="731"/>
      <c r="J359" s="732">
        <f>AM359</f>
        <v>0</v>
      </c>
      <c r="K359" s="706">
        <f>+(D359+G359)-(H359+I359+J359)</f>
        <v>13860</v>
      </c>
      <c r="L359" s="253">
        <f>5100-610</f>
        <v>4490</v>
      </c>
      <c r="M359" s="254" t="s">
        <v>1731</v>
      </c>
      <c r="N359" s="254" t="s">
        <v>1840</v>
      </c>
      <c r="O359" s="255" t="s">
        <v>1749</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5500</v>
      </c>
      <c r="M360" s="254" t="s">
        <v>1732</v>
      </c>
      <c r="N360" s="254" t="s">
        <v>1840</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f>3000-720-1410</f>
        <v>870</v>
      </c>
      <c r="M361" s="254" t="s">
        <v>1733</v>
      </c>
      <c r="N361" s="254" t="s">
        <v>1840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1840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13860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MARZO!K366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MARZO!K373</f>
        <v>11100</v>
      </c>
      <c r="E373" s="495"/>
      <c r="F373" s="495"/>
      <c r="G373" s="294">
        <f>E373+F373</f>
        <v>0</v>
      </c>
      <c r="H373" s="495">
        <v>220</v>
      </c>
      <c r="I373" s="495"/>
      <c r="J373" s="461">
        <f t="shared" ref="J373:J378" si="68">AM373</f>
        <v>0</v>
      </c>
      <c r="K373" s="476">
        <f>+(D373+G373)-(H373+I373+J373)</f>
        <v>10880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MARZO!K374</f>
        <v>15650</v>
      </c>
      <c r="E374" s="495"/>
      <c r="F374" s="495"/>
      <c r="G374" s="294">
        <f t="shared" ref="G374:G379" si="73">E374+F374</f>
        <v>0</v>
      </c>
      <c r="H374" s="495">
        <v>3700</v>
      </c>
      <c r="I374" s="495"/>
      <c r="J374" s="461">
        <f t="shared" si="68"/>
        <v>0</v>
      </c>
      <c r="K374" s="476">
        <f t="shared" ref="K374:K379" si="74">+(D374+G374)-(H374+I374+J374)</f>
        <v>11950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MARZO!K375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MARZO!K376</f>
        <v>5320</v>
      </c>
      <c r="E376" s="495"/>
      <c r="F376" s="495"/>
      <c r="G376" s="294">
        <f t="shared" si="73"/>
        <v>0</v>
      </c>
      <c r="H376" s="495">
        <v>320</v>
      </c>
      <c r="I376" s="495"/>
      <c r="J376" s="461">
        <f t="shared" si="68"/>
        <v>0</v>
      </c>
      <c r="K376" s="476">
        <f t="shared" si="74"/>
        <v>5000</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MARZO!K377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MARZO!K378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MARZO!K379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MARZO!K385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MARZO!K390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MARZO!K395</f>
        <v>0</v>
      </c>
      <c r="E395" s="601">
        <v>1200</v>
      </c>
      <c r="F395" s="601"/>
      <c r="G395" s="708">
        <f t="shared" ref="G395" si="77">E395+F395</f>
        <v>1200</v>
      </c>
      <c r="H395" s="601"/>
      <c r="I395" s="601"/>
      <c r="J395" s="703">
        <f>AM395</f>
        <v>0</v>
      </c>
      <c r="K395" s="706">
        <f>+(D395+G395)-(H395+I395+J395)</f>
        <v>1200</v>
      </c>
      <c r="L395" s="486">
        <v>1200</v>
      </c>
      <c r="M395" s="521" t="s">
        <v>1887</v>
      </c>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1200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MARZO!K400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MARZO!K405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MARZO!K417</f>
        <v>2565</v>
      </c>
      <c r="E417" s="595">
        <f>H13</f>
        <v>1240</v>
      </c>
      <c r="F417" s="644">
        <v>572</v>
      </c>
      <c r="G417" s="644">
        <v>27</v>
      </c>
      <c r="H417" s="574">
        <f>+F417+G417</f>
        <v>599</v>
      </c>
      <c r="I417" s="577">
        <f>+AM417</f>
        <v>881</v>
      </c>
      <c r="J417" s="580">
        <f>+H417+I417</f>
        <v>1480</v>
      </c>
      <c r="K417" s="583">
        <f>+(D417+E417)-(J417)</f>
        <v>2325</v>
      </c>
      <c r="L417" s="253">
        <v>1215</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2.4707846410684473</v>
      </c>
      <c r="X417" s="425"/>
      <c r="Y417" s="232"/>
      <c r="Z417" s="648">
        <v>714</v>
      </c>
      <c r="AA417" s="648">
        <v>167</v>
      </c>
      <c r="AB417" s="649">
        <f>+Z417+AA417</f>
        <v>881</v>
      </c>
      <c r="AC417" s="648">
        <v>0</v>
      </c>
      <c r="AD417" s="648">
        <v>0</v>
      </c>
      <c r="AE417" s="648">
        <v>0</v>
      </c>
      <c r="AF417" s="648">
        <v>0</v>
      </c>
      <c r="AG417" s="648">
        <v>0</v>
      </c>
      <c r="AH417" s="648">
        <v>0</v>
      </c>
      <c r="AI417" s="648">
        <v>0</v>
      </c>
      <c r="AJ417" s="648">
        <v>0</v>
      </c>
      <c r="AK417" s="648">
        <v>0</v>
      </c>
      <c r="AL417" s="648">
        <v>0</v>
      </c>
      <c r="AM417" s="630">
        <f>SUM(AB417:AL421)</f>
        <v>881</v>
      </c>
      <c r="AN417" s="460"/>
      <c r="AQ417" s="604">
        <f>IFERROR(I417/J417*100,"0")</f>
        <v>59.527027027027025</v>
      </c>
      <c r="AR417" s="650">
        <f>IFERROR(1/(1-(AQ417/100)),"0")</f>
        <v>2.4707846410684473</v>
      </c>
      <c r="AS417" s="653">
        <v>75</v>
      </c>
      <c r="AT417" s="607">
        <v>20</v>
      </c>
      <c r="AU417" s="334"/>
      <c r="AV417" s="656"/>
      <c r="AW417" s="659">
        <f>+H417-AV417</f>
        <v>599</v>
      </c>
    </row>
    <row r="418" spans="1:49" ht="17.25" customHeight="1">
      <c r="A418" s="666"/>
      <c r="B418" s="670"/>
      <c r="C418" s="671"/>
      <c r="D418" s="642"/>
      <c r="E418" s="596"/>
      <c r="F418" s="645"/>
      <c r="G418" s="645"/>
      <c r="H418" s="575"/>
      <c r="I418" s="578"/>
      <c r="J418" s="581"/>
      <c r="K418" s="584"/>
      <c r="L418" s="253">
        <v>780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330</v>
      </c>
      <c r="M419" s="254" t="s">
        <v>1798</v>
      </c>
      <c r="N419" s="254" t="s">
        <v>1799</v>
      </c>
      <c r="O419" s="255" t="s">
        <v>1778</v>
      </c>
      <c r="P419" s="256" t="str">
        <f ca="1">IF(O419=0," ",IFERROR(IF(DATEDIF(TODAY(),O419,"M")&lt;=5,"ROJO",IF(DATEDIF(TODAY(),O419,"M")&gt;=12,"VERDE",IF(AND(DATEDIF(TODAY(),O419,"M")&gt;=6,DATEDIF(TODAY(),O419,"M")&lt;=11),"AMARILLO"))),Q419))</f>
        <v>NO VENCIDO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2325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MARZO!K423</f>
        <v>777</v>
      </c>
      <c r="E423" s="595">
        <f>H19</f>
        <v>603</v>
      </c>
      <c r="F423" s="644">
        <v>573</v>
      </c>
      <c r="G423" s="644">
        <v>28</v>
      </c>
      <c r="H423" s="574">
        <f>+F423+G423</f>
        <v>601</v>
      </c>
      <c r="I423" s="577">
        <f>+AM423</f>
        <v>13</v>
      </c>
      <c r="J423" s="580">
        <f>+H423+I423</f>
        <v>614</v>
      </c>
      <c r="K423" s="583">
        <f>+(D423+E423)-(J423)</f>
        <v>766</v>
      </c>
      <c r="L423" s="253">
        <v>521</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1.021630615640599</v>
      </c>
      <c r="X423" s="425"/>
      <c r="Y423" s="232"/>
      <c r="Z423" s="648">
        <v>2</v>
      </c>
      <c r="AA423" s="648">
        <v>0</v>
      </c>
      <c r="AB423" s="649">
        <f>+Z423+AA423</f>
        <v>2</v>
      </c>
      <c r="AC423" s="648">
        <v>0</v>
      </c>
      <c r="AD423" s="648">
        <v>0</v>
      </c>
      <c r="AE423" s="648">
        <v>0</v>
      </c>
      <c r="AF423" s="648">
        <v>0</v>
      </c>
      <c r="AG423" s="648">
        <v>11</v>
      </c>
      <c r="AH423" s="648">
        <v>0</v>
      </c>
      <c r="AI423" s="648">
        <v>0</v>
      </c>
      <c r="AJ423" s="648">
        <v>0</v>
      </c>
      <c r="AK423" s="648">
        <v>0</v>
      </c>
      <c r="AL423" s="648">
        <v>0</v>
      </c>
      <c r="AM423" s="630">
        <f>SUM(AB423:AL427)</f>
        <v>13</v>
      </c>
      <c r="AN423" s="460"/>
      <c r="AQ423" s="604">
        <f>IFERROR(I423/J423*100,"0")</f>
        <v>2.1172638436482085</v>
      </c>
      <c r="AR423" s="650">
        <f>IFERROR(1/(1-(AQ423/100)),"0")</f>
        <v>1.021630615640599</v>
      </c>
      <c r="AS423" s="653">
        <v>0</v>
      </c>
      <c r="AT423" s="607">
        <v>1</v>
      </c>
      <c r="AU423" s="334"/>
      <c r="AV423" s="656"/>
      <c r="AW423" s="659">
        <f>+H423-AV423</f>
        <v>601</v>
      </c>
    </row>
    <row r="424" spans="1:49" ht="17.25" customHeight="1">
      <c r="A424" s="666"/>
      <c r="B424" s="670"/>
      <c r="C424" s="671"/>
      <c r="D424" s="642"/>
      <c r="E424" s="596"/>
      <c r="F424" s="645"/>
      <c r="G424" s="645"/>
      <c r="H424" s="575"/>
      <c r="I424" s="578"/>
      <c r="J424" s="581"/>
      <c r="K424" s="584"/>
      <c r="L424" s="253">
        <v>175</v>
      </c>
      <c r="M424" s="254" t="s">
        <v>1635</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67</v>
      </c>
      <c r="M425" s="254" t="s">
        <v>1634</v>
      </c>
      <c r="N425" s="254" t="s">
        <v>1799</v>
      </c>
      <c r="O425" s="255" t="s">
        <v>1765</v>
      </c>
      <c r="P425" s="256" t="str">
        <f ca="1">IF(O425=0," ",IFERROR(IF(DATEDIF(TODAY(),O425,"M")&lt;=5,"ROJO",IF(DATEDIF(TODAY(),O425,"M")&gt;=12,"VERDE",IF(AND(DATEDIF(TODAY(),O425,"M")&gt;=6,DATEDIF(TODAY(),O425,"M")&lt;=11),"AMARILLO"))),Q425))</f>
        <v>NO VENCIDO</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3</v>
      </c>
      <c r="M426" s="254" t="s">
        <v>1637</v>
      </c>
      <c r="N426" s="254" t="s">
        <v>1799</v>
      </c>
      <c r="O426" s="255" t="s">
        <v>1751</v>
      </c>
      <c r="P426" s="256" t="str">
        <f ca="1">IF(O426=0," ",IFERROR(IF(DATEDIF(TODAY(),O426,"M")&lt;=5,"ROJO",IF(DATEDIF(TODAY(),O426,"M")&gt;=12,"VERDE",IF(AND(DATEDIF(TODAY(),O426,"M")&gt;=6,DATEDIF(TODAY(),O426,"M")&lt;=11),"AMARILLO"))),Q426))</f>
        <v>AMARILLO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766</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MARZO!K429</f>
        <v>244</v>
      </c>
      <c r="E429" s="595">
        <f>H25</f>
        <v>140</v>
      </c>
      <c r="F429" s="644">
        <v>133</v>
      </c>
      <c r="G429" s="644">
        <v>1</v>
      </c>
      <c r="H429" s="574">
        <f>+F429+G429</f>
        <v>134</v>
      </c>
      <c r="I429" s="577">
        <f>+AM429</f>
        <v>0</v>
      </c>
      <c r="J429" s="580">
        <f>+H429+I429</f>
        <v>134</v>
      </c>
      <c r="K429" s="583">
        <f>+(D429+E429)-(J429)</f>
        <v>250</v>
      </c>
      <c r="L429" s="253">
        <v>220</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134</v>
      </c>
    </row>
    <row r="430" spans="1:49" ht="17.25" customHeight="1">
      <c r="A430" s="666"/>
      <c r="B430" s="670"/>
      <c r="C430" s="671"/>
      <c r="D430" s="642"/>
      <c r="E430" s="596"/>
      <c r="F430" s="645"/>
      <c r="G430" s="645"/>
      <c r="H430" s="575"/>
      <c r="I430" s="578"/>
      <c r="J430" s="581"/>
      <c r="K430" s="584"/>
      <c r="L430" s="253">
        <v>30</v>
      </c>
      <c r="M430" s="254" t="s">
        <v>1639</v>
      </c>
      <c r="N430" s="254" t="s">
        <v>1799</v>
      </c>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250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MARZO!K435</f>
        <v>1744</v>
      </c>
      <c r="E435" s="595">
        <f>H31</f>
        <v>3075</v>
      </c>
      <c r="F435" s="644">
        <v>2911</v>
      </c>
      <c r="G435" s="644">
        <v>25</v>
      </c>
      <c r="H435" s="574">
        <f>+F435+G435</f>
        <v>2936</v>
      </c>
      <c r="I435" s="577">
        <f>+AM435</f>
        <v>28</v>
      </c>
      <c r="J435" s="580">
        <f>+H435+I435</f>
        <v>2964</v>
      </c>
      <c r="K435" s="583">
        <f>+(D435+E435)-(J435)</f>
        <v>1855</v>
      </c>
      <c r="L435" s="253">
        <v>1130</v>
      </c>
      <c r="M435" s="254" t="s">
        <v>1718</v>
      </c>
      <c r="N435" s="254" t="s">
        <v>1802</v>
      </c>
      <c r="O435" s="255" t="s">
        <v>1744</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1.0095367847411445</v>
      </c>
      <c r="X435" s="425"/>
      <c r="Y435" s="232"/>
      <c r="Z435" s="648">
        <v>5</v>
      </c>
      <c r="AA435" s="648">
        <v>23</v>
      </c>
      <c r="AB435" s="649">
        <f>+Z435+AA435</f>
        <v>28</v>
      </c>
      <c r="AC435" s="648">
        <v>0</v>
      </c>
      <c r="AD435" s="648">
        <v>0</v>
      </c>
      <c r="AE435" s="648">
        <v>0</v>
      </c>
      <c r="AF435" s="648">
        <v>0</v>
      </c>
      <c r="AG435" s="648">
        <v>0</v>
      </c>
      <c r="AH435" s="648">
        <v>0</v>
      </c>
      <c r="AI435" s="648">
        <v>0</v>
      </c>
      <c r="AJ435" s="648">
        <v>0</v>
      </c>
      <c r="AK435" s="648">
        <v>0</v>
      </c>
      <c r="AL435" s="648">
        <v>0</v>
      </c>
      <c r="AM435" s="630">
        <f>SUM(AB435:AL439)</f>
        <v>28</v>
      </c>
      <c r="AN435" s="460"/>
      <c r="AQ435" s="604">
        <f>IFERROR(I435/J435*100,"0")</f>
        <v>0.94466936572199733</v>
      </c>
      <c r="AR435" s="650">
        <f>IFERROR(1/(1-(AQ435/100)),"0")</f>
        <v>1.0095367847411445</v>
      </c>
      <c r="AS435" s="653">
        <v>15</v>
      </c>
      <c r="AT435" s="607">
        <v>5</v>
      </c>
      <c r="AU435" s="334"/>
      <c r="AV435" s="656"/>
      <c r="AW435" s="659">
        <f>+H435-AV435</f>
        <v>2936</v>
      </c>
    </row>
    <row r="436" spans="1:49" ht="17.25" customHeight="1">
      <c r="A436" s="666"/>
      <c r="B436" s="670"/>
      <c r="C436" s="671"/>
      <c r="D436" s="642"/>
      <c r="E436" s="596"/>
      <c r="F436" s="645"/>
      <c r="G436" s="645"/>
      <c r="H436" s="575"/>
      <c r="I436" s="578"/>
      <c r="J436" s="581"/>
      <c r="K436" s="584"/>
      <c r="L436" s="253">
        <v>690</v>
      </c>
      <c r="M436" s="254" t="s">
        <v>1643</v>
      </c>
      <c r="N436" s="254" t="s">
        <v>1802</v>
      </c>
      <c r="O436" s="255" t="s">
        <v>1743</v>
      </c>
      <c r="P436" s="256" t="str">
        <f ca="1">IF(O436=0," ",IFERROR(IF(DATEDIF(TODAY(),O436,"M")&lt;=5,"ROJO",IF(DATEDIF(TODAY(),O436,"M")&gt;=12,"VERDE",IF(AND(DATEDIF(TODAY(),O436,"M")&gt;=6,DATEDIF(TODAY(),O436,"M")&lt;=11),"AMARILLO"))),Q436))</f>
        <v>AMARILLO</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35</v>
      </c>
      <c r="M437" s="254" t="s">
        <v>1803</v>
      </c>
      <c r="N437" s="254" t="s">
        <v>1802</v>
      </c>
      <c r="O437" s="255" t="s">
        <v>1804</v>
      </c>
      <c r="P437" s="256" t="str">
        <f ca="1">IF(O437=0," ",IFERROR(IF(DATEDIF(TODAY(),O437,"M")&lt;=5,"ROJO",IF(DATEDIF(TODAY(),O437,"M")&gt;=12,"VERDE",IF(AND(DATEDIF(TODAY(),O437,"M")&gt;=6,DATEDIF(TODAY(),O437,"M")&lt;=11),"AMARILLO"))),Q437))</f>
        <v>ROJO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1855</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MARZO!K441</f>
        <v>1426</v>
      </c>
      <c r="E441" s="595">
        <f>H37</f>
        <v>2786</v>
      </c>
      <c r="F441" s="644">
        <v>2234</v>
      </c>
      <c r="G441" s="644">
        <v>15</v>
      </c>
      <c r="H441" s="574">
        <f>+F441+G441</f>
        <v>2249</v>
      </c>
      <c r="I441" s="577">
        <f>+AM441</f>
        <v>0</v>
      </c>
      <c r="J441" s="580">
        <f>+H441+I441</f>
        <v>2249</v>
      </c>
      <c r="K441" s="583">
        <f>+(D441+E441)-(J441)</f>
        <v>1963</v>
      </c>
      <c r="L441" s="253">
        <v>1830</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2249</v>
      </c>
    </row>
    <row r="442" spans="1:49" ht="17.25" customHeight="1">
      <c r="A442" s="666"/>
      <c r="B442" s="640"/>
      <c r="C442" s="640"/>
      <c r="D442" s="642"/>
      <c r="E442" s="596"/>
      <c r="F442" s="645"/>
      <c r="G442" s="645"/>
      <c r="H442" s="575"/>
      <c r="I442" s="578"/>
      <c r="J442" s="581"/>
      <c r="K442" s="584"/>
      <c r="L442" s="253">
        <v>133</v>
      </c>
      <c r="M442" s="254" t="s">
        <v>1854</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1963</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MARZO!K447</f>
        <v>80</v>
      </c>
      <c r="E447" s="595">
        <f>H43</f>
        <v>6</v>
      </c>
      <c r="F447" s="644">
        <v>33</v>
      </c>
      <c r="G447" s="644">
        <v>0</v>
      </c>
      <c r="H447" s="574">
        <f>+F447+G447</f>
        <v>33</v>
      </c>
      <c r="I447" s="577">
        <f>+AM447</f>
        <v>0</v>
      </c>
      <c r="J447" s="580">
        <f>+H447+I447</f>
        <v>33</v>
      </c>
      <c r="K447" s="583">
        <f>+(D447+E447)-(J447)</f>
        <v>53</v>
      </c>
      <c r="L447" s="253">
        <v>40</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33</v>
      </c>
    </row>
    <row r="448" spans="1:49" ht="17.25" customHeight="1">
      <c r="A448" s="666"/>
      <c r="B448" s="640"/>
      <c r="C448" s="640"/>
      <c r="D448" s="642"/>
      <c r="E448" s="596"/>
      <c r="F448" s="645"/>
      <c r="G448" s="645"/>
      <c r="H448" s="575"/>
      <c r="I448" s="578"/>
      <c r="J448" s="581"/>
      <c r="K448" s="584"/>
      <c r="L448" s="253">
        <v>13</v>
      </c>
      <c r="M448" s="254" t="s">
        <v>1822</v>
      </c>
      <c r="N448" s="254" t="s">
        <v>1823</v>
      </c>
      <c r="O448" s="255" t="s">
        <v>1778</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53</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MARZO!K453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MARZO!K459</f>
        <v>1733</v>
      </c>
      <c r="E459" s="595">
        <f>H55</f>
        <v>1080</v>
      </c>
      <c r="F459" s="644">
        <v>686</v>
      </c>
      <c r="G459" s="644">
        <v>10</v>
      </c>
      <c r="H459" s="574">
        <f>+F459+G459</f>
        <v>696</v>
      </c>
      <c r="I459" s="577">
        <f>+AM459</f>
        <v>255</v>
      </c>
      <c r="J459" s="580">
        <f>+H459+I459</f>
        <v>951</v>
      </c>
      <c r="K459" s="583">
        <f>+(D459+E459)-(J459)</f>
        <v>1862</v>
      </c>
      <c r="L459" s="253">
        <v>1570</v>
      </c>
      <c r="M459" s="254" t="s">
        <v>1649</v>
      </c>
      <c r="N459" s="254" t="s">
        <v>1808</v>
      </c>
      <c r="O459" s="255" t="s">
        <v>1747</v>
      </c>
      <c r="P459" s="256" t="str">
        <f ca="1">IF(O459=0," ",IFERROR(IF(DATEDIF(TODAY(),O459,"M")&lt;=5,"ROJO",IF(DATEDIF(TODAY(),O459,"M")&gt;=12,"VERDE",IF(AND(DATEDIF(TODAY(),O459,"M")&gt;=6,DATEDIF(TODAY(),O459,"M")&lt;=11),"AMARILLO"))),Q459))</f>
        <v>ROJO</v>
      </c>
      <c r="Q459" s="256" t="str">
        <f ca="1">IF(O459=0," ",IF(O459&lt;=$L$6,"VENCIDO","NO VENCIDO"))</f>
        <v>NO VENCIDO</v>
      </c>
      <c r="R459" s="257"/>
      <c r="S459" s="258"/>
      <c r="T459" s="258"/>
      <c r="U459" s="259"/>
      <c r="V459" s="259"/>
      <c r="W459" s="634">
        <f>+AR459</f>
        <v>1.3663793103448276</v>
      </c>
      <c r="X459" s="425"/>
      <c r="Y459" s="232"/>
      <c r="Z459" s="648">
        <v>93</v>
      </c>
      <c r="AA459" s="648">
        <v>162</v>
      </c>
      <c r="AB459" s="649">
        <f>+Z459+AA459</f>
        <v>255</v>
      </c>
      <c r="AC459" s="648">
        <v>0</v>
      </c>
      <c r="AD459" s="648">
        <v>0</v>
      </c>
      <c r="AE459" s="648">
        <v>0</v>
      </c>
      <c r="AF459" s="648">
        <v>0</v>
      </c>
      <c r="AG459" s="648">
        <v>0</v>
      </c>
      <c r="AH459" s="648">
        <v>0</v>
      </c>
      <c r="AI459" s="648">
        <v>0</v>
      </c>
      <c r="AJ459" s="648">
        <v>0</v>
      </c>
      <c r="AK459" s="648">
        <v>0</v>
      </c>
      <c r="AL459" s="648">
        <v>0</v>
      </c>
      <c r="AM459" s="630">
        <f>SUM(AB459:AL463)</f>
        <v>255</v>
      </c>
      <c r="AN459" s="460"/>
      <c r="AQ459" s="604">
        <f>IFERROR(I459/J459*100,"0")</f>
        <v>26.813880126182966</v>
      </c>
      <c r="AR459" s="650">
        <f>IFERROR(1/(1-(AQ459/100)),"0")</f>
        <v>1.3663793103448276</v>
      </c>
      <c r="AS459" s="653">
        <v>30</v>
      </c>
      <c r="AT459" s="607">
        <v>10</v>
      </c>
      <c r="AU459" s="334"/>
      <c r="AV459" s="656"/>
      <c r="AW459" s="659">
        <f>+H459-AV459</f>
        <v>696</v>
      </c>
    </row>
    <row r="460" spans="1:49" ht="17.25" customHeight="1">
      <c r="A460" s="666"/>
      <c r="B460" s="670"/>
      <c r="C460" s="671"/>
      <c r="D460" s="642"/>
      <c r="E460" s="596"/>
      <c r="F460" s="645"/>
      <c r="G460" s="645"/>
      <c r="H460" s="575"/>
      <c r="I460" s="578"/>
      <c r="J460" s="581"/>
      <c r="K460" s="584"/>
      <c r="L460" s="253">
        <v>292</v>
      </c>
      <c r="M460" s="254" t="s">
        <v>1855</v>
      </c>
      <c r="N460" s="254" t="s">
        <v>1799</v>
      </c>
      <c r="O460" s="255" t="s">
        <v>1749</v>
      </c>
      <c r="P460" s="256" t="str">
        <f ca="1">IF(O460=0," ",IFERROR(IF(DATEDIF(TODAY(),O460,"M")&lt;=5,"ROJO",IF(DATEDIF(TODAY(),O460,"M")&gt;=12,"VERDE",IF(AND(DATEDIF(TODAY(),O460,"M")&gt;=6,DATEDIF(TODAY(),O460,"M")&lt;=11),"AMARILLO"))),Q460))</f>
        <v>AMARILLO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1862</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MARZO!K465</f>
        <v>57</v>
      </c>
      <c r="E465" s="595">
        <f>H61</f>
        <v>5</v>
      </c>
      <c r="F465" s="644">
        <v>5</v>
      </c>
      <c r="G465" s="644">
        <v>0</v>
      </c>
      <c r="H465" s="574">
        <f>+F465+G465</f>
        <v>5</v>
      </c>
      <c r="I465" s="577">
        <f>+AM465</f>
        <v>0</v>
      </c>
      <c r="J465" s="580">
        <f>+H465+I465</f>
        <v>5</v>
      </c>
      <c r="K465" s="583">
        <f>+(D465+E465)-(J465)</f>
        <v>57</v>
      </c>
      <c r="L465" s="253">
        <v>45</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5</v>
      </c>
    </row>
    <row r="466" spans="1:49" ht="17.25" customHeight="1">
      <c r="A466" s="666"/>
      <c r="B466" s="670"/>
      <c r="C466" s="671"/>
      <c r="D466" s="642"/>
      <c r="E466" s="596"/>
      <c r="F466" s="645"/>
      <c r="G466" s="645"/>
      <c r="H466" s="575"/>
      <c r="I466" s="578"/>
      <c r="J466" s="581"/>
      <c r="K466" s="584"/>
      <c r="L466" s="253">
        <v>10</v>
      </c>
      <c r="M466" s="254" t="s">
        <v>1649</v>
      </c>
      <c r="N466" s="254" t="s">
        <v>1808</v>
      </c>
      <c r="O466" s="255" t="s">
        <v>1747</v>
      </c>
      <c r="P466" s="256" t="str">
        <f ca="1">IF(O466=0," ",IFERROR(IF(DATEDIF(TODAY(),O466,"M")&lt;=5,"ROJO",IF(DATEDIF(TODAY(),O466,"M")&gt;=12,"VERDE",IF(AND(DATEDIF(TODAY(),O466,"M")&gt;=6,DATEDIF(TODAY(),O466,"M")&lt;=11),"AMARILLO"))),Q466))</f>
        <v>ROJO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2</v>
      </c>
      <c r="M467" s="254" t="s">
        <v>1856</v>
      </c>
      <c r="N467" s="254" t="s">
        <v>1807</v>
      </c>
      <c r="O467" s="255" t="s">
        <v>1751</v>
      </c>
      <c r="P467" s="256" t="str">
        <f ca="1">IF(O467=0," ",IFERROR(IF(DATEDIF(TODAY(),O467,"M")&lt;=5,"ROJO",IF(DATEDIF(TODAY(),O467,"M")&gt;=12,"VERDE",IF(AND(DATEDIF(TODAY(),O467,"M")&gt;=6,DATEDIF(TODAY(),O467,"M")&lt;=11),"AMARILLO"))),Q467))</f>
        <v>AMARILLO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57</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MARZO!K471</f>
        <v>1194</v>
      </c>
      <c r="E471" s="595">
        <f>H67</f>
        <v>1385</v>
      </c>
      <c r="F471" s="644">
        <v>1132</v>
      </c>
      <c r="G471" s="644">
        <v>3</v>
      </c>
      <c r="H471" s="574">
        <f>+F471+G471</f>
        <v>1135</v>
      </c>
      <c r="I471" s="577">
        <f>+AM471</f>
        <v>0</v>
      </c>
      <c r="J471" s="580">
        <f>+H471+I471</f>
        <v>1135</v>
      </c>
      <c r="K471" s="583">
        <f>+(D471+E471)-(J471)</f>
        <v>1444</v>
      </c>
      <c r="L471" s="253">
        <v>643</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v>
      </c>
      <c r="X471" s="425"/>
      <c r="Y471" s="232"/>
      <c r="Z471" s="648">
        <v>0</v>
      </c>
      <c r="AA471" s="648">
        <v>0</v>
      </c>
      <c r="AB471" s="649">
        <f>+Z471+AA471</f>
        <v>0</v>
      </c>
      <c r="AC471" s="648">
        <v>0</v>
      </c>
      <c r="AD471" s="648">
        <v>0</v>
      </c>
      <c r="AE471" s="648">
        <v>0</v>
      </c>
      <c r="AF471" s="648">
        <v>0</v>
      </c>
      <c r="AG471" s="648">
        <v>0</v>
      </c>
      <c r="AH471" s="648">
        <v>0</v>
      </c>
      <c r="AI471" s="648">
        <v>0</v>
      </c>
      <c r="AJ471" s="648">
        <v>0</v>
      </c>
      <c r="AK471" s="648">
        <v>0</v>
      </c>
      <c r="AL471" s="648">
        <v>0</v>
      </c>
      <c r="AM471" s="630">
        <f>SUM(AB471:AL475)</f>
        <v>0</v>
      </c>
      <c r="AN471" s="460"/>
      <c r="AQ471" s="604">
        <f>IFERROR(I471/J471*100,"0")</f>
        <v>0</v>
      </c>
      <c r="AR471" s="650">
        <f>IFERROR(1/(1-(AQ471/100)),"0")</f>
        <v>1</v>
      </c>
      <c r="AS471" s="653">
        <v>0</v>
      </c>
      <c r="AT471" s="607">
        <v>1</v>
      </c>
      <c r="AU471" s="334"/>
      <c r="AV471" s="656"/>
      <c r="AW471" s="659">
        <f>+H471-AV471</f>
        <v>1135</v>
      </c>
    </row>
    <row r="472" spans="1:49" ht="17.25" customHeight="1">
      <c r="A472" s="666"/>
      <c r="B472" s="670"/>
      <c r="C472" s="671"/>
      <c r="D472" s="642"/>
      <c r="E472" s="596"/>
      <c r="F472" s="645"/>
      <c r="G472" s="645"/>
      <c r="H472" s="575"/>
      <c r="I472" s="578"/>
      <c r="J472" s="581"/>
      <c r="K472" s="584"/>
      <c r="L472" s="253">
        <v>488</v>
      </c>
      <c r="M472" s="254" t="s">
        <v>1655</v>
      </c>
      <c r="N472" s="254" t="s">
        <v>1809</v>
      </c>
      <c r="O472" s="255" t="s">
        <v>1750</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302</v>
      </c>
      <c r="M473" s="254" t="s">
        <v>1654</v>
      </c>
      <c r="N473" s="254" t="s">
        <v>1809</v>
      </c>
      <c r="O473" s="255" t="s">
        <v>1749</v>
      </c>
      <c r="P473" s="256" t="str">
        <f ca="1">IF(O473=0," ",IFERROR(IF(DATEDIF(TODAY(),O473,"M")&lt;=5,"ROJO",IF(DATEDIF(TODAY(),O473,"M")&gt;=12,"VERDE",IF(AND(DATEDIF(TODAY(),O473,"M")&gt;=6,DATEDIF(TODAY(),O473,"M")&lt;=11),"AMARILLO"))),Q473))</f>
        <v>AMARILLO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11</v>
      </c>
      <c r="M474" s="254" t="s">
        <v>1652</v>
      </c>
      <c r="N474" s="254" t="s">
        <v>1809</v>
      </c>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1444</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MARZO!K477</f>
        <v>1702</v>
      </c>
      <c r="E477" s="595">
        <f>H73</f>
        <v>2186</v>
      </c>
      <c r="F477" s="644">
        <v>1814</v>
      </c>
      <c r="G477" s="644">
        <v>17</v>
      </c>
      <c r="H477" s="574">
        <f>+F477+G477</f>
        <v>1831</v>
      </c>
      <c r="I477" s="577">
        <f>+AM477</f>
        <v>0</v>
      </c>
      <c r="J477" s="580">
        <f>+H477+I477</f>
        <v>1831</v>
      </c>
      <c r="K477" s="583">
        <f>+(D477+E477)-(J477)</f>
        <v>2057</v>
      </c>
      <c r="L477" s="253">
        <v>1046</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1831</v>
      </c>
    </row>
    <row r="478" spans="1:49" ht="17.25" customHeight="1">
      <c r="A478" s="666"/>
      <c r="B478" s="670"/>
      <c r="C478" s="671"/>
      <c r="D478" s="642"/>
      <c r="E478" s="596"/>
      <c r="F478" s="645"/>
      <c r="G478" s="645"/>
      <c r="H478" s="575"/>
      <c r="I478" s="578"/>
      <c r="J478" s="581"/>
      <c r="K478" s="584"/>
      <c r="L478" s="253">
        <v>954</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v>57</v>
      </c>
      <c r="M479" s="254" t="s">
        <v>1656</v>
      </c>
      <c r="N479" s="254" t="s">
        <v>1810</v>
      </c>
      <c r="O479" s="255" t="s">
        <v>1774</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2057</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MARZO!K483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MARZO!K489</f>
        <v>2278</v>
      </c>
      <c r="E489" s="595">
        <f>H85</f>
        <v>1303</v>
      </c>
      <c r="F489" s="644">
        <v>1521</v>
      </c>
      <c r="G489" s="644">
        <v>29</v>
      </c>
      <c r="H489" s="574">
        <f>+F489+G489</f>
        <v>1550</v>
      </c>
      <c r="I489" s="577">
        <f>+AM489</f>
        <v>2</v>
      </c>
      <c r="J489" s="580">
        <f>+H489+I489</f>
        <v>1552</v>
      </c>
      <c r="K489" s="583">
        <f>+(D489+E489)-(J489)</f>
        <v>2029</v>
      </c>
      <c r="L489" s="253">
        <v>803</v>
      </c>
      <c r="M489" s="254" t="s">
        <v>1662</v>
      </c>
      <c r="N489" s="254" t="s">
        <v>1799</v>
      </c>
      <c r="O489" s="255" t="s">
        <v>1752</v>
      </c>
      <c r="P489" s="256" t="str">
        <f ca="1">IF(O489=0," ",IFERROR(IF(DATEDIF(TODAY(),O489,"M")&lt;=5,"ROJO",IF(DATEDIF(TODAY(),O489,"M")&gt;=12,"VERDE",IF(AND(DATEDIF(TODAY(),O489,"M")&gt;=6,DATEDIF(TODAY(),O489,"M")&lt;=11),"AMARILLO"))),Q489))</f>
        <v>ROJO</v>
      </c>
      <c r="Q489" s="256" t="str">
        <f ca="1">IF(O489=0," ",IF(O489&lt;=$L$6,"VENCIDO","NO VENCIDO"))</f>
        <v>NO VENCIDO</v>
      </c>
      <c r="R489" s="257"/>
      <c r="S489" s="258"/>
      <c r="T489" s="258"/>
      <c r="U489" s="259"/>
      <c r="V489" s="259"/>
      <c r="W489" s="634">
        <f>+AR489</f>
        <v>1.0012903225806451</v>
      </c>
      <c r="X489" s="425"/>
      <c r="Y489" s="232"/>
      <c r="Z489" s="648">
        <v>0</v>
      </c>
      <c r="AA489" s="648">
        <v>0</v>
      </c>
      <c r="AB489" s="649">
        <f>+Z489+AA489</f>
        <v>0</v>
      </c>
      <c r="AC489" s="648">
        <v>0</v>
      </c>
      <c r="AD489" s="648">
        <v>1</v>
      </c>
      <c r="AE489" s="648">
        <v>0</v>
      </c>
      <c r="AF489" s="648">
        <v>0</v>
      </c>
      <c r="AG489" s="648">
        <v>0</v>
      </c>
      <c r="AH489" s="648">
        <v>0</v>
      </c>
      <c r="AI489" s="648">
        <v>0</v>
      </c>
      <c r="AJ489" s="648">
        <v>1</v>
      </c>
      <c r="AK489" s="648">
        <v>0</v>
      </c>
      <c r="AL489" s="648">
        <v>0</v>
      </c>
      <c r="AM489" s="630">
        <f>SUM(AB489:AL493)</f>
        <v>2</v>
      </c>
      <c r="AN489" s="460"/>
      <c r="AQ489" s="604">
        <f>IFERROR(I489/J489*100,"0")</f>
        <v>0.12886597938144329</v>
      </c>
      <c r="AR489" s="650">
        <f>IFERROR(1/(1-(AQ489/100)),"0")</f>
        <v>1.0012903225806451</v>
      </c>
      <c r="AS489" s="653">
        <v>0</v>
      </c>
      <c r="AT489" s="607">
        <v>1</v>
      </c>
      <c r="AU489" s="334"/>
      <c r="AV489" s="656"/>
      <c r="AW489" s="659">
        <f>+H489-AV489</f>
        <v>1550</v>
      </c>
    </row>
    <row r="490" spans="1:49" ht="17.25" customHeight="1">
      <c r="A490" s="666"/>
      <c r="B490" s="640"/>
      <c r="C490" s="640"/>
      <c r="D490" s="642"/>
      <c r="E490" s="596"/>
      <c r="F490" s="645"/>
      <c r="G490" s="645"/>
      <c r="H490" s="575"/>
      <c r="I490" s="578"/>
      <c r="J490" s="581"/>
      <c r="K490" s="584"/>
      <c r="L490" s="253">
        <v>959</v>
      </c>
      <c r="M490" s="254" t="s">
        <v>1720</v>
      </c>
      <c r="N490" s="254" t="s">
        <v>1799</v>
      </c>
      <c r="O490" s="255" t="s">
        <v>1745</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264</v>
      </c>
      <c r="M491" s="254" t="s">
        <v>1719</v>
      </c>
      <c r="N491" s="254" t="s">
        <v>1799</v>
      </c>
      <c r="O491" s="255" t="s">
        <v>1745</v>
      </c>
      <c r="P491" s="256" t="str">
        <f ca="1">IF(O491=0," ",IFERROR(IF(DATEDIF(TODAY(),O491,"M")&lt;=5,"ROJO",IF(DATEDIF(TODAY(),O491,"M")&gt;=12,"VERDE",IF(AND(DATEDIF(TODAY(),O491,"M")&gt;=6,DATEDIF(TODAY(),O491,"M")&lt;=11),"AMARILLO"))),Q491))</f>
        <v>AMARILLO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v>3</v>
      </c>
      <c r="M492" s="254" t="s">
        <v>1661</v>
      </c>
      <c r="N492" s="254" t="s">
        <v>1799</v>
      </c>
      <c r="O492" s="255" t="s">
        <v>1779</v>
      </c>
      <c r="P492" s="256" t="str">
        <f ca="1">IF(O492=0," ",IFERROR(IF(DATEDIF(TODAY(),O492,"M")&lt;=5,"ROJO",IF(DATEDIF(TODAY(),O492,"M")&gt;=12,"VERDE",IF(AND(DATEDIF(TODAY(),O492,"M")&gt;=6,DATEDIF(TODAY(),O492,"M")&lt;=11),"AMARILLO"))),Q492))</f>
        <v>ROJO</v>
      </c>
      <c r="Q492" s="262" t="str">
        <f ca="1">IF(O492=0," ",IF(O492&lt;=$L$6,"VENCIDO","NO VENCIDO"))</f>
        <v>NO VENCIDO</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2029</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MARZO!K495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MARZO!K501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MARZO!K507</f>
        <v>1882</v>
      </c>
      <c r="E507" s="595">
        <f>H103</f>
        <v>355</v>
      </c>
      <c r="F507" s="644">
        <v>849</v>
      </c>
      <c r="G507" s="644">
        <v>25</v>
      </c>
      <c r="H507" s="574">
        <f>+F507+G507</f>
        <v>874</v>
      </c>
      <c r="I507" s="577">
        <f>+AM507</f>
        <v>0</v>
      </c>
      <c r="J507" s="580">
        <f>+H507+I507</f>
        <v>874</v>
      </c>
      <c r="K507" s="583">
        <f>+(D507+E507)-(J507)</f>
        <v>1363</v>
      </c>
      <c r="L507" s="253">
        <v>772</v>
      </c>
      <c r="M507" s="254" t="s">
        <v>1721</v>
      </c>
      <c r="N507" s="254" t="s">
        <v>1799</v>
      </c>
      <c r="O507" s="255" t="s">
        <v>1747</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874</v>
      </c>
    </row>
    <row r="508" spans="1:49" ht="17.25" customHeight="1">
      <c r="A508" s="666"/>
      <c r="B508" s="670"/>
      <c r="C508" s="671"/>
      <c r="D508" s="642"/>
      <c r="E508" s="596"/>
      <c r="F508" s="645"/>
      <c r="G508" s="645"/>
      <c r="H508" s="575"/>
      <c r="I508" s="578"/>
      <c r="J508" s="581"/>
      <c r="K508" s="584"/>
      <c r="L508" s="253">
        <v>521</v>
      </c>
      <c r="M508" s="254" t="s">
        <v>1722</v>
      </c>
      <c r="N508" s="254" t="s">
        <v>1799</v>
      </c>
      <c r="O508" s="255" t="s">
        <v>1753</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70</v>
      </c>
      <c r="M509" s="254" t="s">
        <v>1825</v>
      </c>
      <c r="N509" s="254" t="s">
        <v>1799</v>
      </c>
      <c r="O509" s="255" t="s">
        <v>1773</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1363</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MARZO!K513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MARZO!K519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MARZO!K525</f>
        <v>18369</v>
      </c>
      <c r="E525" s="595">
        <f>H121</f>
        <v>1400</v>
      </c>
      <c r="F525" s="644">
        <v>2718</v>
      </c>
      <c r="G525" s="644">
        <v>49</v>
      </c>
      <c r="H525" s="574">
        <f>+F525+G525</f>
        <v>2767</v>
      </c>
      <c r="I525" s="577">
        <f>+AM525</f>
        <v>3950</v>
      </c>
      <c r="J525" s="580">
        <f>+H525+I525</f>
        <v>6717</v>
      </c>
      <c r="K525" s="583">
        <f>+(D525+E525)-(J525)</f>
        <v>13052</v>
      </c>
      <c r="L525" s="253">
        <v>13012</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2.4275388507408744</v>
      </c>
      <c r="X525" s="425"/>
      <c r="Y525" s="232"/>
      <c r="Z525" s="648">
        <v>2766</v>
      </c>
      <c r="AA525" s="648">
        <v>1184</v>
      </c>
      <c r="AB525" s="649">
        <f>+Z525+AA525</f>
        <v>3950</v>
      </c>
      <c r="AC525" s="648">
        <v>0</v>
      </c>
      <c r="AD525" s="648">
        <v>0</v>
      </c>
      <c r="AE525" s="648">
        <v>0</v>
      </c>
      <c r="AF525" s="648">
        <v>0</v>
      </c>
      <c r="AG525" s="648">
        <v>0</v>
      </c>
      <c r="AH525" s="648">
        <v>0</v>
      </c>
      <c r="AI525" s="648">
        <v>0</v>
      </c>
      <c r="AJ525" s="648">
        <v>0</v>
      </c>
      <c r="AK525" s="648">
        <v>0</v>
      </c>
      <c r="AL525" s="648">
        <v>0</v>
      </c>
      <c r="AM525" s="630">
        <f>SUM(AB525:AL529)</f>
        <v>3950</v>
      </c>
      <c r="AN525" s="460"/>
      <c r="AQ525" s="604">
        <f>IFERROR(I525/J525*100,"0")</f>
        <v>58.806014589846654</v>
      </c>
      <c r="AR525" s="650">
        <f>IFERROR(1/(1-(AQ525/100)),"0")</f>
        <v>2.4275388507408744</v>
      </c>
      <c r="AS525" s="653">
        <v>70</v>
      </c>
      <c r="AT525" s="607">
        <v>10</v>
      </c>
      <c r="AU525" s="334"/>
      <c r="AV525" s="656"/>
      <c r="AW525" s="659">
        <f>+H525-AV525</f>
        <v>2767</v>
      </c>
    </row>
    <row r="526" spans="1:49" ht="17.25" customHeight="1">
      <c r="A526" s="666"/>
      <c r="B526" s="670"/>
      <c r="C526" s="671"/>
      <c r="D526" s="642"/>
      <c r="E526" s="596"/>
      <c r="F526" s="645"/>
      <c r="G526" s="645"/>
      <c r="H526" s="575"/>
      <c r="I526" s="578"/>
      <c r="J526" s="581"/>
      <c r="K526" s="584"/>
      <c r="L526" s="253">
        <v>30</v>
      </c>
      <c r="M526" s="254" t="s">
        <v>1739</v>
      </c>
      <c r="N526" s="254" t="s">
        <v>1811</v>
      </c>
      <c r="O526" s="255" t="s">
        <v>1751</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10</v>
      </c>
      <c r="M527" s="254" t="s">
        <v>1667</v>
      </c>
      <c r="N527" s="254" t="s">
        <v>1807</v>
      </c>
      <c r="O527" s="255" t="s">
        <v>1745</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13052</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MARZO!K531</f>
        <v>1946</v>
      </c>
      <c r="E531" s="595">
        <f>H127</f>
        <v>744</v>
      </c>
      <c r="F531" s="644">
        <v>649</v>
      </c>
      <c r="G531" s="644">
        <v>17</v>
      </c>
      <c r="H531" s="574">
        <f>+F531+G531</f>
        <v>666</v>
      </c>
      <c r="I531" s="577">
        <f>+AM531</f>
        <v>1</v>
      </c>
      <c r="J531" s="580">
        <f>+H531+I531</f>
        <v>667</v>
      </c>
      <c r="K531" s="583">
        <f>+(D531+E531)-(J531)</f>
        <v>2023</v>
      </c>
      <c r="L531" s="253">
        <v>1734</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1.0015015015015014</v>
      </c>
      <c r="X531" s="425"/>
      <c r="Y531" s="232"/>
      <c r="Z531" s="648">
        <v>0</v>
      </c>
      <c r="AA531" s="648">
        <v>0</v>
      </c>
      <c r="AB531" s="649">
        <f>+Z531+AA531</f>
        <v>0</v>
      </c>
      <c r="AC531" s="648">
        <v>0</v>
      </c>
      <c r="AD531" s="648">
        <v>0</v>
      </c>
      <c r="AE531" s="648">
        <v>0</v>
      </c>
      <c r="AF531" s="648">
        <v>0</v>
      </c>
      <c r="AG531" s="648">
        <v>0</v>
      </c>
      <c r="AH531" s="648">
        <v>0</v>
      </c>
      <c r="AI531" s="648">
        <v>0</v>
      </c>
      <c r="AJ531" s="648">
        <v>1</v>
      </c>
      <c r="AK531" s="648">
        <v>0</v>
      </c>
      <c r="AL531" s="648">
        <v>0</v>
      </c>
      <c r="AM531" s="630">
        <f>SUM(AB531:AL535)</f>
        <v>1</v>
      </c>
      <c r="AN531" s="460"/>
      <c r="AQ531" s="604">
        <f>IFERROR(I531/J531*100,"0")</f>
        <v>0.14992503748125938</v>
      </c>
      <c r="AR531" s="650">
        <f>IFERROR(1/(1-(AQ531/100)),"0")</f>
        <v>1.0015015015015014</v>
      </c>
      <c r="AS531" s="653">
        <v>0</v>
      </c>
      <c r="AT531" s="607">
        <v>1</v>
      </c>
      <c r="AU531" s="334"/>
      <c r="AV531" s="656"/>
      <c r="AW531" s="659">
        <f>+H531-AV531</f>
        <v>666</v>
      </c>
    </row>
    <row r="532" spans="1:49" ht="17.25" customHeight="1">
      <c r="A532" s="666"/>
      <c r="B532" s="670"/>
      <c r="C532" s="671"/>
      <c r="D532" s="642"/>
      <c r="E532" s="596"/>
      <c r="F532" s="645"/>
      <c r="G532" s="645"/>
      <c r="H532" s="575"/>
      <c r="I532" s="578"/>
      <c r="J532" s="581"/>
      <c r="K532" s="584"/>
      <c r="L532" s="253">
        <v>217</v>
      </c>
      <c r="M532" s="254" t="s">
        <v>1737</v>
      </c>
      <c r="N532" s="254" t="s">
        <v>1812</v>
      </c>
      <c r="O532" s="255" t="s">
        <v>1741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72</v>
      </c>
      <c r="M533" s="254" t="s">
        <v>1669</v>
      </c>
      <c r="N533" s="254" t="s">
        <v>1812</v>
      </c>
      <c r="O533" s="255" t="s">
        <v>1741</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2023</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MARZO!K537</f>
        <v>1680</v>
      </c>
      <c r="E537" s="595">
        <f>H133</f>
        <v>1308</v>
      </c>
      <c r="F537" s="644">
        <v>1388</v>
      </c>
      <c r="G537" s="644">
        <v>27</v>
      </c>
      <c r="H537" s="574">
        <f>+F537+G537</f>
        <v>1415</v>
      </c>
      <c r="I537" s="577">
        <f>+AM537</f>
        <v>1</v>
      </c>
      <c r="J537" s="580">
        <f>+H537+I537</f>
        <v>1416</v>
      </c>
      <c r="K537" s="583">
        <f>+(D537+E537)-(J537)</f>
        <v>1572</v>
      </c>
      <c r="L537" s="253">
        <v>1378</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1.0007067137809187</v>
      </c>
      <c r="X537" s="425"/>
      <c r="Y537" s="232"/>
      <c r="Z537" s="648">
        <v>0</v>
      </c>
      <c r="AA537" s="648">
        <v>0</v>
      </c>
      <c r="AB537" s="649">
        <f>+Z537+AA537</f>
        <v>0</v>
      </c>
      <c r="AC537" s="648">
        <v>0</v>
      </c>
      <c r="AD537" s="648">
        <v>1</v>
      </c>
      <c r="AE537" s="648">
        <v>0</v>
      </c>
      <c r="AF537" s="648">
        <v>0</v>
      </c>
      <c r="AG537" s="648">
        <v>0</v>
      </c>
      <c r="AH537" s="648">
        <v>0</v>
      </c>
      <c r="AI537" s="648">
        <v>0</v>
      </c>
      <c r="AJ537" s="648">
        <v>0</v>
      </c>
      <c r="AK537" s="648">
        <v>0</v>
      </c>
      <c r="AL537" s="648">
        <v>0</v>
      </c>
      <c r="AM537" s="630">
        <f>SUM(AB537:AL541)</f>
        <v>1</v>
      </c>
      <c r="AN537" s="460"/>
      <c r="AQ537" s="604">
        <f>IFERROR(I537/J537*100,"0")</f>
        <v>7.0621468926553674E-2</v>
      </c>
      <c r="AR537" s="650">
        <f>IFERROR(1/(1-(AQ537/100)),"0")</f>
        <v>1.0007067137809187</v>
      </c>
      <c r="AS537" s="653">
        <v>0</v>
      </c>
      <c r="AT537" s="607">
        <v>1</v>
      </c>
      <c r="AU537" s="334"/>
      <c r="AV537" s="656"/>
      <c r="AW537" s="659">
        <f>+H537-AV537</f>
        <v>1415</v>
      </c>
    </row>
    <row r="538" spans="1:49" ht="17.25" customHeight="1">
      <c r="A538" s="666"/>
      <c r="B538" s="670"/>
      <c r="C538" s="671"/>
      <c r="D538" s="642"/>
      <c r="E538" s="596"/>
      <c r="F538" s="645"/>
      <c r="G538" s="645"/>
      <c r="H538" s="575"/>
      <c r="I538" s="578"/>
      <c r="J538" s="581"/>
      <c r="K538" s="584"/>
      <c r="L538" s="253">
        <v>174</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17</v>
      </c>
      <c r="M539" s="254" t="s">
        <v>1675</v>
      </c>
      <c r="N539" s="254" t="s">
        <v>1814</v>
      </c>
      <c r="O539" s="255" t="s">
        <v>1785</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3</v>
      </c>
      <c r="M540" s="254" t="s">
        <v>1676</v>
      </c>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1572</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MARZO!K543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MARZO!K549</f>
        <v>2264</v>
      </c>
      <c r="E549" s="595">
        <f>H145</f>
        <v>980</v>
      </c>
      <c r="F549" s="644">
        <v>1257</v>
      </c>
      <c r="G549" s="644">
        <v>22</v>
      </c>
      <c r="H549" s="574">
        <f>+F549+G549</f>
        <v>1279</v>
      </c>
      <c r="I549" s="577">
        <f>+AM549</f>
        <v>203</v>
      </c>
      <c r="J549" s="580">
        <f>+H549+I549</f>
        <v>1482</v>
      </c>
      <c r="K549" s="583">
        <f>+(D549+E549)-(J549)</f>
        <v>1762</v>
      </c>
      <c r="L549" s="253">
        <v>900</v>
      </c>
      <c r="M549" s="254" t="s">
        <v>1678</v>
      </c>
      <c r="N549" s="254" t="s">
        <v>1799</v>
      </c>
      <c r="O549" s="255" t="s">
        <v>1753</v>
      </c>
      <c r="P549" s="256" t="str">
        <f ca="1">IF(O549=0," ",IFERROR(IF(DATEDIF(TODAY(),O549,"M")&lt;=5,"ROJO",IF(DATEDIF(TODAY(),O549,"M")&gt;=12,"VERDE",IF(AND(DATEDIF(TODAY(),O549,"M")&gt;=6,DATEDIF(TODAY(),O549,"M")&lt;=11),"AMARILLO"))),Q549))</f>
        <v>ROJO</v>
      </c>
      <c r="Q549" s="256" t="str">
        <f ca="1">IF(O549=0," ",IF(O549&lt;=$L$6,"VENCIDO","NO VENCIDO"))</f>
        <v>NO VENCIDO</v>
      </c>
      <c r="R549" s="257"/>
      <c r="S549" s="258"/>
      <c r="T549" s="258"/>
      <c r="U549" s="259"/>
      <c r="V549" s="259"/>
      <c r="W549" s="634">
        <f>+AR549</f>
        <v>1.1587177482408131</v>
      </c>
      <c r="X549" s="425"/>
      <c r="Y549" s="232"/>
      <c r="Z549" s="648">
        <v>87</v>
      </c>
      <c r="AA549" s="648">
        <v>116</v>
      </c>
      <c r="AB549" s="649">
        <f>+Z549+AA549</f>
        <v>203</v>
      </c>
      <c r="AC549" s="648">
        <v>0</v>
      </c>
      <c r="AD549" s="648">
        <v>0</v>
      </c>
      <c r="AE549" s="648">
        <v>0</v>
      </c>
      <c r="AF549" s="648">
        <v>0</v>
      </c>
      <c r="AG549" s="648">
        <v>0</v>
      </c>
      <c r="AH549" s="648">
        <v>0</v>
      </c>
      <c r="AI549" s="648">
        <v>0</v>
      </c>
      <c r="AJ549" s="648">
        <v>0</v>
      </c>
      <c r="AK549" s="648">
        <v>0</v>
      </c>
      <c r="AL549" s="648">
        <v>0</v>
      </c>
      <c r="AM549" s="630">
        <f>SUM(AB549:AL553)</f>
        <v>203</v>
      </c>
      <c r="AN549" s="460"/>
      <c r="AQ549" s="604">
        <f>IFERROR(I549/J549*100,"0")</f>
        <v>13.69770580296896</v>
      </c>
      <c r="AR549" s="650">
        <f>IFERROR(1/(1-(AQ549/100)),"0")</f>
        <v>1.1587177482408131</v>
      </c>
      <c r="AS549" s="653">
        <v>15</v>
      </c>
      <c r="AT549" s="607">
        <v>10</v>
      </c>
      <c r="AU549" s="334"/>
      <c r="AV549" s="656"/>
      <c r="AW549" s="659">
        <f>+H549-AV549</f>
        <v>1279</v>
      </c>
    </row>
    <row r="550" spans="1:49" ht="17.25" customHeight="1">
      <c r="A550" s="666"/>
      <c r="B550" s="670"/>
      <c r="C550" s="671"/>
      <c r="D550" s="642"/>
      <c r="E550" s="596"/>
      <c r="F550" s="645"/>
      <c r="G550" s="645"/>
      <c r="H550" s="575"/>
      <c r="I550" s="578"/>
      <c r="J550" s="581"/>
      <c r="K550" s="584"/>
      <c r="L550" s="253">
        <v>658</v>
      </c>
      <c r="M550" s="254" t="s">
        <v>1679</v>
      </c>
      <c r="N550" s="254" t="s">
        <v>1799</v>
      </c>
      <c r="O550" s="255" t="s">
        <v>1750</v>
      </c>
      <c r="P550" s="256" t="str">
        <f ca="1">IF(O550=0," ",IFERROR(IF(DATEDIF(TODAY(),O550,"M")&lt;=5,"ROJO",IF(DATEDIF(TODAY(),O550,"M")&gt;=12,"VERDE",IF(AND(DATEDIF(TODAY(),O550,"M")&gt;=6,DATEDIF(TODAY(),O550,"M")&lt;=11),"AMARILLO"))),Q550))</f>
        <v>AMARILLO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170</v>
      </c>
      <c r="M551" s="254" t="s">
        <v>1834</v>
      </c>
      <c r="N551" s="254" t="s">
        <v>1829</v>
      </c>
      <c r="O551" s="255" t="s">
        <v>1835</v>
      </c>
      <c r="P551" s="256" t="str">
        <f ca="1">IF(O551=0," ",IFERROR(IF(DATEDIF(TODAY(),O551,"M")&lt;=5,"ROJO",IF(DATEDIF(TODAY(),O551,"M")&gt;=12,"VERDE",IF(AND(DATEDIF(TODAY(),O551,"M")&gt;=6,DATEDIF(TODAY(),O551,"M")&lt;=11),"AMARILLO"))),Q551))</f>
        <v>VERDE</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18</v>
      </c>
      <c r="M552" s="254" t="s">
        <v>1680</v>
      </c>
      <c r="N552" s="254" t="s">
        <v>1799</v>
      </c>
      <c r="O552" s="255" t="s">
        <v>1740</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v>16</v>
      </c>
      <c r="M553" s="254" t="s">
        <v>1677</v>
      </c>
      <c r="N553" s="254" t="s">
        <v>1799</v>
      </c>
      <c r="O553" s="255" t="s">
        <v>1748</v>
      </c>
      <c r="P553" s="256" t="str">
        <f ca="1">IF(O553=0," ",IFERROR(IF(DATEDIF(TODAY(),O553,"M")&lt;=5,"ROJO",IF(DATEDIF(TODAY(),O553,"M")&gt;=12,"VERDE",IF(AND(DATEDIF(TODAY(),O553,"M")&gt;=6,DATEDIF(TODAY(),O553,"M")&lt;=11),"AMARILLO"))),Q553))</f>
        <v>ROJO</v>
      </c>
      <c r="Q553" s="262" t="str">
        <f ca="1">IF(O553=0," ",IF(O553&lt;=$L$6,"VENCIDO","NO VENCIDO"))</f>
        <v>NO VENCIDO</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1762</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MARZO!K555</f>
        <v>1067</v>
      </c>
      <c r="E555" s="595">
        <f>H151</f>
        <v>855</v>
      </c>
      <c r="F555" s="644">
        <v>589</v>
      </c>
      <c r="G555" s="644">
        <v>36</v>
      </c>
      <c r="H555" s="574">
        <f>+F555+G555</f>
        <v>625</v>
      </c>
      <c r="I555" s="577">
        <f>+AM555</f>
        <v>0</v>
      </c>
      <c r="J555" s="580">
        <f>+H555+I555</f>
        <v>625</v>
      </c>
      <c r="K555" s="583">
        <f>+(D555+E555)-(J555)</f>
        <v>1297</v>
      </c>
      <c r="L555" s="253">
        <v>1104</v>
      </c>
      <c r="M555" s="254" t="s">
        <v>1826</v>
      </c>
      <c r="N555" s="254" t="s">
        <v>1807</v>
      </c>
      <c r="O555" s="255" t="s">
        <v>1827</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625</v>
      </c>
    </row>
    <row r="556" spans="1:49" ht="17.25" customHeight="1">
      <c r="A556" s="666"/>
      <c r="B556" s="670"/>
      <c r="C556" s="671"/>
      <c r="D556" s="642"/>
      <c r="E556" s="596"/>
      <c r="F556" s="645"/>
      <c r="G556" s="645"/>
      <c r="H556" s="575"/>
      <c r="I556" s="578"/>
      <c r="J556" s="581"/>
      <c r="K556" s="584"/>
      <c r="L556" s="253">
        <v>193</v>
      </c>
      <c r="M556" s="254" t="s">
        <v>1681</v>
      </c>
      <c r="N556" s="254" t="s">
        <v>1807</v>
      </c>
      <c r="O556" s="255" t="s">
        <v>1756</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1297</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MARZO!K561</f>
        <v>0</v>
      </c>
      <c r="E561" s="595">
        <f>H157</f>
        <v>5420</v>
      </c>
      <c r="F561" s="644">
        <v>769</v>
      </c>
      <c r="G561" s="644">
        <v>6</v>
      </c>
      <c r="H561" s="574">
        <f>+F561+G561</f>
        <v>775</v>
      </c>
      <c r="I561" s="577">
        <f>+AM561</f>
        <v>150</v>
      </c>
      <c r="J561" s="580">
        <f>+H561+I561</f>
        <v>925</v>
      </c>
      <c r="K561" s="583">
        <f>+(D561-D564+D565)+E561-J561</f>
        <v>4495</v>
      </c>
      <c r="L561" s="253">
        <v>4495</v>
      </c>
      <c r="M561" s="254" t="s">
        <v>1875</v>
      </c>
      <c r="N561" s="254" t="s">
        <v>1876</v>
      </c>
      <c r="O561" s="255" t="s">
        <v>1753</v>
      </c>
      <c r="P561" s="256" t="str">
        <f ca="1">IF(O561=0," ",IFERROR(IF(DATEDIF(TODAY(),O561,"M")&lt;=5,"ROJO",IF(DATEDIF(TODAY(),O561,"M")&gt;=12,"VERDE",IF(AND(DATEDIF(TODAY(),O561,"M")&gt;=6,DATEDIF(TODAY(),O561,"M")&lt;=11),"AMARILLO"))),Q561))</f>
        <v>ROJO</v>
      </c>
      <c r="Q561" s="256" t="str">
        <f ca="1">IF(O561=0," ",IF(O561&lt;=$L$6,"VENCIDO","NO VENCIDO"))</f>
        <v>NO VENCIDO</v>
      </c>
      <c r="R561" s="257"/>
      <c r="S561" s="258"/>
      <c r="T561" s="258"/>
      <c r="U561" s="259"/>
      <c r="V561" s="259"/>
      <c r="W561" s="634">
        <f>+AR561</f>
        <v>1.1935483870967742</v>
      </c>
      <c r="X561" s="425"/>
      <c r="Y561" s="232"/>
      <c r="Z561" s="648">
        <v>52</v>
      </c>
      <c r="AA561" s="648">
        <v>98</v>
      </c>
      <c r="AB561" s="649">
        <f>+Z561+AA561</f>
        <v>150</v>
      </c>
      <c r="AC561" s="648">
        <v>0</v>
      </c>
      <c r="AD561" s="648">
        <v>0</v>
      </c>
      <c r="AE561" s="648">
        <v>0</v>
      </c>
      <c r="AF561" s="648">
        <v>0</v>
      </c>
      <c r="AG561" s="648">
        <v>0</v>
      </c>
      <c r="AH561" s="648">
        <v>0</v>
      </c>
      <c r="AI561" s="648">
        <v>0</v>
      </c>
      <c r="AJ561" s="648">
        <v>0</v>
      </c>
      <c r="AK561" s="648">
        <v>0</v>
      </c>
      <c r="AL561" s="648">
        <v>0</v>
      </c>
      <c r="AM561" s="630">
        <f>SUM(AB561:AL565)</f>
        <v>150</v>
      </c>
      <c r="AN561" s="460"/>
      <c r="AQ561" s="604">
        <f>IFERROR(I561/J561*100,"0")</f>
        <v>16.216216216216218</v>
      </c>
      <c r="AR561" s="650">
        <f>IFERROR(1/(1-(AQ561/100)),"0")</f>
        <v>1.1935483870967742</v>
      </c>
      <c r="AS561" s="653">
        <v>15</v>
      </c>
      <c r="AT561" s="607">
        <v>20</v>
      </c>
      <c r="AU561" s="334"/>
      <c r="AV561" s="656"/>
      <c r="AW561" s="659">
        <f>+H561-AV561</f>
        <v>775</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0</v>
      </c>
      <c r="E566" s="597"/>
      <c r="F566" s="646"/>
      <c r="G566" s="646"/>
      <c r="H566" s="576"/>
      <c r="I566" s="579"/>
      <c r="J566" s="582"/>
      <c r="K566" s="447" t="b">
        <f>K561=L566</f>
        <v>1</v>
      </c>
      <c r="L566" s="491">
        <f>SUM(L561:L565)</f>
        <v>4495</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MARZO!K567</f>
        <v>0</v>
      </c>
      <c r="E567" s="682">
        <f>H163</f>
        <v>29610</v>
      </c>
      <c r="F567" s="644">
        <v>4468</v>
      </c>
      <c r="G567" s="644">
        <v>49</v>
      </c>
      <c r="H567" s="574">
        <f>+F567+G567</f>
        <v>4517</v>
      </c>
      <c r="I567" s="577">
        <f>+AM567</f>
        <v>103</v>
      </c>
      <c r="J567" s="580">
        <f>+H567+I567</f>
        <v>4620</v>
      </c>
      <c r="K567" s="583">
        <f>(D567-D570+D571+E567)-(J567)</f>
        <v>24990</v>
      </c>
      <c r="L567" s="253">
        <v>22340</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1.0228027451848571</v>
      </c>
      <c r="X567" s="425"/>
      <c r="Y567" s="232"/>
      <c r="Z567" s="648">
        <v>0</v>
      </c>
      <c r="AA567" s="648">
        <v>103</v>
      </c>
      <c r="AB567" s="649">
        <f>+Z567+AA567</f>
        <v>103</v>
      </c>
      <c r="AC567" s="648">
        <v>0</v>
      </c>
      <c r="AD567" s="648">
        <v>0</v>
      </c>
      <c r="AE567" s="648">
        <v>0</v>
      </c>
      <c r="AF567" s="648">
        <v>0</v>
      </c>
      <c r="AG567" s="648">
        <v>0</v>
      </c>
      <c r="AH567" s="648">
        <v>0</v>
      </c>
      <c r="AI567" s="648">
        <v>0</v>
      </c>
      <c r="AJ567" s="648">
        <v>0</v>
      </c>
      <c r="AK567" s="648">
        <v>0</v>
      </c>
      <c r="AL567" s="648">
        <v>0</v>
      </c>
      <c r="AM567" s="630">
        <f>SUM(AB567:AL571)</f>
        <v>103</v>
      </c>
      <c r="AN567" s="460"/>
      <c r="AQ567" s="604">
        <f>IFERROR(I567/J567*100,"0")</f>
        <v>2.2294372294372296</v>
      </c>
      <c r="AR567" s="650">
        <f>IFERROR(1/(1-(AQ567/100)),"0")</f>
        <v>1.0228027451848571</v>
      </c>
      <c r="AS567" s="653">
        <v>10</v>
      </c>
      <c r="AT567" s="607">
        <v>10</v>
      </c>
      <c r="AU567" s="334"/>
      <c r="AV567" s="656"/>
      <c r="AW567" s="659">
        <f>+H567-AV567</f>
        <v>4517</v>
      </c>
    </row>
    <row r="568" spans="1:49" ht="19.5" customHeight="1">
      <c r="A568" s="585"/>
      <c r="B568" s="678"/>
      <c r="C568" s="678"/>
      <c r="D568" s="680"/>
      <c r="E568" s="683"/>
      <c r="F568" s="645"/>
      <c r="G568" s="645"/>
      <c r="H568" s="575"/>
      <c r="I568" s="578"/>
      <c r="J568" s="581"/>
      <c r="K568" s="584"/>
      <c r="L568" s="253">
        <v>830</v>
      </c>
      <c r="M568" s="254" t="s">
        <v>1880</v>
      </c>
      <c r="N568" s="254" t="s">
        <v>1878</v>
      </c>
      <c r="O568" s="255" t="s">
        <v>1881</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v>1820</v>
      </c>
      <c r="M569" s="254" t="s">
        <v>1875</v>
      </c>
      <c r="N569" s="254" t="s">
        <v>1876</v>
      </c>
      <c r="O569" s="255" t="s">
        <v>1753</v>
      </c>
      <c r="P569" s="256" t="str">
        <f ca="1">IF(O569=0," ",IFERROR(IF(DATEDIF(TODAY(),O569,"M")&lt;=5,"ROJO",IF(DATEDIF(TODAY(),O569,"M")&gt;=12,"VERDE",IF(AND(DATEDIF(TODAY(),O569,"M")&gt;=6,DATEDIF(TODAY(),O569,"M")&lt;=11),"AMARILLO"))),Q569))</f>
        <v>ROJO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0</v>
      </c>
      <c r="E572" s="684"/>
      <c r="F572" s="646"/>
      <c r="G572" s="646"/>
      <c r="H572" s="576"/>
      <c r="I572" s="579"/>
      <c r="J572" s="582"/>
      <c r="K572" s="447" t="b">
        <f>K567=L572</f>
        <v>1</v>
      </c>
      <c r="L572" s="491">
        <f>SUM(L567:L571)</f>
        <v>24990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MARZO!K573</f>
        <v>447</v>
      </c>
      <c r="E573" s="595">
        <f>H169</f>
        <v>536</v>
      </c>
      <c r="F573" s="644">
        <v>493</v>
      </c>
      <c r="G573" s="644">
        <v>17</v>
      </c>
      <c r="H573" s="574">
        <f>+F573+G573</f>
        <v>510</v>
      </c>
      <c r="I573" s="577">
        <f>+AM573</f>
        <v>2</v>
      </c>
      <c r="J573" s="580">
        <f>+H573+I573</f>
        <v>512</v>
      </c>
      <c r="K573" s="583">
        <f>+(D573+E573)-(J573)</f>
        <v>471</v>
      </c>
      <c r="L573" s="253">
        <v>230</v>
      </c>
      <c r="M573" s="254" t="s">
        <v>1830</v>
      </c>
      <c r="N573" s="254" t="s">
        <v>1810</v>
      </c>
      <c r="O573" s="255" t="s">
        <v>1757</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1.003921568627451</v>
      </c>
      <c r="X573" s="425"/>
      <c r="Y573" s="232"/>
      <c r="Z573" s="648">
        <v>1</v>
      </c>
      <c r="AA573" s="648">
        <v>0</v>
      </c>
      <c r="AB573" s="649">
        <f>+Z573+AA573</f>
        <v>1</v>
      </c>
      <c r="AC573" s="648">
        <v>0</v>
      </c>
      <c r="AD573" s="648">
        <v>0</v>
      </c>
      <c r="AE573" s="648">
        <v>0</v>
      </c>
      <c r="AF573" s="648">
        <v>0</v>
      </c>
      <c r="AG573" s="648">
        <v>0</v>
      </c>
      <c r="AH573" s="648">
        <v>0</v>
      </c>
      <c r="AI573" s="648">
        <v>0</v>
      </c>
      <c r="AJ573" s="648">
        <v>0</v>
      </c>
      <c r="AK573" s="648">
        <v>0</v>
      </c>
      <c r="AL573" s="648">
        <v>1</v>
      </c>
      <c r="AM573" s="630">
        <f>SUM(AB573:AL577)</f>
        <v>2</v>
      </c>
      <c r="AN573" s="460"/>
      <c r="AQ573" s="604">
        <f>IFERROR(I573/J573*100,"0")</f>
        <v>0.390625</v>
      </c>
      <c r="AR573" s="650">
        <f>IFERROR(1/(1-(AQ573/100)),"0")</f>
        <v>1.003921568627451</v>
      </c>
      <c r="AS573" s="653">
        <v>0</v>
      </c>
      <c r="AT573" s="607">
        <v>1</v>
      </c>
      <c r="AU573" s="334"/>
      <c r="AV573" s="656"/>
      <c r="AW573" s="659">
        <f>+H573-AV573</f>
        <v>510</v>
      </c>
    </row>
    <row r="574" spans="1:49" ht="17.25" customHeight="1">
      <c r="A574" s="666"/>
      <c r="B574" s="670"/>
      <c r="C574" s="671"/>
      <c r="D574" s="642"/>
      <c r="E574" s="596"/>
      <c r="F574" s="645"/>
      <c r="G574" s="645"/>
      <c r="H574" s="575"/>
      <c r="I574" s="578"/>
      <c r="J574" s="581"/>
      <c r="K574" s="584"/>
      <c r="L574" s="253">
        <v>194</v>
      </c>
      <c r="M574" s="254" t="s">
        <v>1685</v>
      </c>
      <c r="N574" s="254" t="s">
        <v>1810</v>
      </c>
      <c r="O574" s="255" t="s">
        <v>1746</v>
      </c>
      <c r="P574" s="256" t="str">
        <f ca="1">IF(O574=0," ",IFERROR(IF(DATEDIF(TODAY(),O574,"M")&lt;=5,"ROJO",IF(DATEDIF(TODAY(),O574,"M")&gt;=12,"VERDE",IF(AND(DATEDIF(TODAY(),O574,"M")&gt;=6,DATEDIF(TODAY(),O574,"M")&lt;=11),"AMARILLO"))),Q574))</f>
        <v>AMARILLO</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47</v>
      </c>
      <c r="M575" s="254" t="s">
        <v>1882</v>
      </c>
      <c r="N575" s="254" t="s">
        <v>1810</v>
      </c>
      <c r="O575" s="255" t="s">
        <v>1883</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t="s">
        <v>1884</v>
      </c>
      <c r="P576" s="256" t="str">
        <f ca="1">IF(O576=0," ",IFERROR(IF(DATEDIF(TODAY(),O576,"M")&lt;=5,"ROJO",IF(DATEDIF(TODAY(),O576,"M")&gt;=12,"VERDE",IF(AND(DATEDIF(TODAY(),O576,"M")&gt;=6,DATEDIF(TODAY(),O576,"M")&lt;=11),"AMARILLO"))),Q576))</f>
        <v>NO VENCIDO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471</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MARZO!K579</f>
        <v>2801</v>
      </c>
      <c r="E579" s="595">
        <f>H175</f>
        <v>940</v>
      </c>
      <c r="F579" s="644">
        <v>1161</v>
      </c>
      <c r="G579" s="644">
        <v>42</v>
      </c>
      <c r="H579" s="574">
        <f>+F579+G579</f>
        <v>1203</v>
      </c>
      <c r="I579" s="577">
        <f>+AM579</f>
        <v>0</v>
      </c>
      <c r="J579" s="580">
        <f>+H579+I579</f>
        <v>1203</v>
      </c>
      <c r="K579" s="583">
        <f>+(D579+E579)-(J579)</f>
        <v>2538</v>
      </c>
      <c r="L579" s="253">
        <v>1812</v>
      </c>
      <c r="M579" s="254" t="s">
        <v>1690</v>
      </c>
      <c r="N579" s="254" t="s">
        <v>1813</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1203</v>
      </c>
    </row>
    <row r="580" spans="1:49" ht="17.25" customHeight="1">
      <c r="A580" s="666"/>
      <c r="B580" s="670"/>
      <c r="C580" s="671"/>
      <c r="D580" s="642"/>
      <c r="E580" s="596"/>
      <c r="F580" s="645"/>
      <c r="G580" s="645"/>
      <c r="H580" s="575"/>
      <c r="I580" s="578"/>
      <c r="J580" s="581"/>
      <c r="K580" s="584"/>
      <c r="L580" s="253">
        <v>653</v>
      </c>
      <c r="M580" s="254" t="s">
        <v>1861</v>
      </c>
      <c r="N580" s="254" t="s">
        <v>1813</v>
      </c>
      <c r="O580" s="255" t="s">
        <v>1870</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73</v>
      </c>
      <c r="M581" s="254" t="s">
        <v>1687</v>
      </c>
      <c r="N581" s="254" t="s">
        <v>1814</v>
      </c>
      <c r="O581" s="255" t="s">
        <v>1885</v>
      </c>
      <c r="P581" s="256" t="str">
        <f ca="1">IF(O581=0," ",IFERROR(IF(DATEDIF(TODAY(),O581,"M")&lt;=5,"ROJO",IF(DATEDIF(TODAY(),O581,"M")&gt;=12,"VERDE",IF(AND(DATEDIF(TODAY(),O581,"M")&gt;=6,DATEDIF(TODAY(),O581,"M")&lt;=11),"AMARILLO"))),Q581))</f>
        <v>VERDE</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2538</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MARZO!K585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MARZO!K591</f>
        <v>655</v>
      </c>
      <c r="E591" s="595">
        <f>H187</f>
        <v>436</v>
      </c>
      <c r="F591" s="644">
        <v>364</v>
      </c>
      <c r="G591" s="644">
        <v>6</v>
      </c>
      <c r="H591" s="574">
        <f>+F591+G591</f>
        <v>370</v>
      </c>
      <c r="I591" s="577">
        <f>+AM591</f>
        <v>0</v>
      </c>
      <c r="J591" s="580">
        <f>+H591+I591</f>
        <v>370</v>
      </c>
      <c r="K591" s="583">
        <f>+(D591+E591)-(J591)</f>
        <v>721</v>
      </c>
      <c r="L591" s="253">
        <v>471</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370</v>
      </c>
    </row>
    <row r="592" spans="1:49" ht="17.25" customHeight="1">
      <c r="A592" s="666"/>
      <c r="B592" s="670"/>
      <c r="C592" s="671"/>
      <c r="D592" s="642"/>
      <c r="E592" s="596"/>
      <c r="F592" s="645"/>
      <c r="G592" s="645"/>
      <c r="H592" s="575"/>
      <c r="I592" s="578"/>
      <c r="J592" s="581"/>
      <c r="K592" s="584"/>
      <c r="L592" s="253">
        <v>239</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v>6</v>
      </c>
      <c r="M593" s="254" t="s">
        <v>1693</v>
      </c>
      <c r="N593" s="254" t="s">
        <v>1818</v>
      </c>
      <c r="O593" s="255" t="s">
        <v>1835</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5</v>
      </c>
      <c r="M594" s="254" t="s">
        <v>1692</v>
      </c>
      <c r="N594" s="254" t="s">
        <v>1807</v>
      </c>
      <c r="O594" s="255" t="s">
        <v>1751</v>
      </c>
      <c r="P594" s="256" t="str">
        <f ca="1">IF(O594=0," ",IFERROR(IF(DATEDIF(TODAY(),O594,"M")&lt;=5,"ROJO",IF(DATEDIF(TODAY(),O594,"M")&gt;=12,"VERDE",IF(AND(DATEDIF(TODAY(),O594,"M")&gt;=6,DATEDIF(TODAY(),O594,"M")&lt;=11),"AMARILLO"))),Q594))</f>
        <v>AMARILLO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721</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MARZO!K597</f>
        <v>26</v>
      </c>
      <c r="E597" s="595">
        <f>H193</f>
        <v>0</v>
      </c>
      <c r="F597" s="644">
        <v>3</v>
      </c>
      <c r="G597" s="644">
        <v>0</v>
      </c>
      <c r="H597" s="574">
        <f>+F597+G597</f>
        <v>3</v>
      </c>
      <c r="I597" s="577">
        <f>+AM597</f>
        <v>0</v>
      </c>
      <c r="J597" s="580">
        <f>+H597+I597</f>
        <v>3</v>
      </c>
      <c r="K597" s="583">
        <f>+(D597+E597)-(J597)</f>
        <v>23</v>
      </c>
      <c r="L597" s="253">
        <v>12</v>
      </c>
      <c r="M597" s="254" t="s">
        <v>1694</v>
      </c>
      <c r="N597" s="254" t="s">
        <v>1819</v>
      </c>
      <c r="O597" s="255" t="s">
        <v>1758</v>
      </c>
      <c r="P597" s="256" t="str">
        <f ca="1">IF(O597=0," ",IFERROR(IF(DATEDIF(TODAY(),O597,"M")&lt;=5,"ROJO",IF(DATEDIF(TODAY(),O597,"M")&gt;=12,"VERDE",IF(AND(DATEDIF(TODAY(),O597,"M")&gt;=6,DATEDIF(TODAY(),O597,"M")&lt;=11),"AMARILLO"))),Q597))</f>
        <v>VERDE</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3</v>
      </c>
    </row>
    <row r="598" spans="1:49" ht="17.25" customHeight="1">
      <c r="A598" s="666"/>
      <c r="B598" s="670"/>
      <c r="C598" s="671"/>
      <c r="D598" s="642"/>
      <c r="E598" s="596"/>
      <c r="F598" s="645"/>
      <c r="G598" s="645"/>
      <c r="H598" s="575"/>
      <c r="I598" s="578"/>
      <c r="J598" s="581"/>
      <c r="K598" s="584"/>
      <c r="L598" s="253">
        <v>11</v>
      </c>
      <c r="M598" s="254" t="s">
        <v>1691</v>
      </c>
      <c r="N598" s="254" t="s">
        <v>1799</v>
      </c>
      <c r="O598" s="255" t="s">
        <v>1757</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23</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MARZO!K603</f>
        <v>220</v>
      </c>
      <c r="E603" s="595">
        <f>H199</f>
        <v>32</v>
      </c>
      <c r="F603" s="644">
        <v>75</v>
      </c>
      <c r="G603" s="644">
        <v>0</v>
      </c>
      <c r="H603" s="574">
        <f>+F603+G603</f>
        <v>75</v>
      </c>
      <c r="I603" s="577">
        <f>+AM603</f>
        <v>0</v>
      </c>
      <c r="J603" s="580">
        <f>+H603+I603</f>
        <v>75</v>
      </c>
      <c r="K603" s="583">
        <f>+(D603+E603)-(J603)</f>
        <v>177</v>
      </c>
      <c r="L603" s="253">
        <v>177</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75</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177</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MARZO!K609</f>
        <v>89</v>
      </c>
      <c r="E609" s="595">
        <f>H205</f>
        <v>13</v>
      </c>
      <c r="F609" s="644">
        <v>14</v>
      </c>
      <c r="G609" s="644">
        <v>0</v>
      </c>
      <c r="H609" s="574">
        <f>+F609+G609</f>
        <v>14</v>
      </c>
      <c r="I609" s="577">
        <f>+AM609</f>
        <v>0</v>
      </c>
      <c r="J609" s="580">
        <f>+H609+I609</f>
        <v>14</v>
      </c>
      <c r="K609" s="583">
        <f>+(D609+E609)-(J609)</f>
        <v>88</v>
      </c>
      <c r="L609" s="253">
        <v>50</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14</v>
      </c>
    </row>
    <row r="610" spans="1:49" ht="17.25" customHeight="1">
      <c r="A610" s="666"/>
      <c r="B610" s="670"/>
      <c r="C610" s="671"/>
      <c r="D610" s="642"/>
      <c r="E610" s="596"/>
      <c r="F610" s="645"/>
      <c r="G610" s="645"/>
      <c r="H610" s="575"/>
      <c r="I610" s="578"/>
      <c r="J610" s="581"/>
      <c r="K610" s="584"/>
      <c r="L610" s="253">
        <v>18</v>
      </c>
      <c r="M610" s="254" t="s">
        <v>1697</v>
      </c>
      <c r="N610" s="254" t="s">
        <v>1819</v>
      </c>
      <c r="O610" s="255" t="s">
        <v>1793</v>
      </c>
      <c r="P610" s="256" t="str">
        <f ca="1">IF(O610=0," ",IFERROR(IF(DATEDIF(TODAY(),O610,"M")&lt;=5,"ROJO",IF(DATEDIF(TODAY(),O610,"M")&gt;=12,"VERDE",IF(AND(DATEDIF(TODAY(),O610,"M")&gt;=6,DATEDIF(TODAY(),O610,"M")&lt;=11),"AMARILLO"))),Q610))</f>
        <v>AMARILLO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12</v>
      </c>
      <c r="M611" s="254" t="s">
        <v>1698</v>
      </c>
      <c r="N611" s="254" t="s">
        <v>1819</v>
      </c>
      <c r="O611" s="255" t="s">
        <v>1792</v>
      </c>
      <c r="P611" s="256" t="str">
        <f ca="1">IF(O611=0," ",IFERROR(IF(DATEDIF(TODAY(),O611,"M")&lt;=5,"ROJO",IF(DATEDIF(TODAY(),O611,"M")&gt;=12,"VERDE",IF(AND(DATEDIF(TODAY(),O611,"M")&gt;=6,DATEDIF(TODAY(),O611,"M")&lt;=11),"AMARILLO"))),Q611))</f>
        <v>ROJO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6</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2</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88</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MARZO!K615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MARZO!K621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MARZO!K627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MARZO!K634</f>
        <v>2565</v>
      </c>
      <c r="E634" s="595">
        <f>H230</f>
        <v>1240</v>
      </c>
      <c r="F634" s="644">
        <v>573</v>
      </c>
      <c r="G634" s="644">
        <v>26</v>
      </c>
      <c r="H634" s="574">
        <f>+F634+G634</f>
        <v>599</v>
      </c>
      <c r="I634" s="577">
        <f>+AM634</f>
        <v>881</v>
      </c>
      <c r="J634" s="580">
        <f>+H634+I634</f>
        <v>1480</v>
      </c>
      <c r="K634" s="583">
        <f>+(D634+E634)-(J634)</f>
        <v>2325</v>
      </c>
      <c r="L634" s="253">
        <v>1965</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714</v>
      </c>
      <c r="AA634" s="648">
        <v>167</v>
      </c>
      <c r="AB634" s="649">
        <f>+Z634+AA634</f>
        <v>881</v>
      </c>
      <c r="AC634" s="648">
        <v>0</v>
      </c>
      <c r="AD634" s="648">
        <v>0</v>
      </c>
      <c r="AE634" s="648">
        <v>0</v>
      </c>
      <c r="AF634" s="648">
        <v>0</v>
      </c>
      <c r="AG634" s="648">
        <v>0</v>
      </c>
      <c r="AH634" s="648">
        <v>0</v>
      </c>
      <c r="AI634" s="648">
        <v>0</v>
      </c>
      <c r="AJ634" s="648">
        <v>0</v>
      </c>
      <c r="AK634" s="648">
        <v>0</v>
      </c>
      <c r="AL634" s="648">
        <v>0</v>
      </c>
      <c r="AM634" s="630">
        <f>SUM(AB634:AL638)</f>
        <v>881</v>
      </c>
      <c r="AN634" s="460"/>
      <c r="AU634" s="334"/>
      <c r="AV634" s="334"/>
    </row>
    <row r="635" spans="1:49" ht="17.100000000000001" customHeight="1">
      <c r="A635" s="585"/>
      <c r="B635" s="640"/>
      <c r="C635" s="640"/>
      <c r="D635" s="642"/>
      <c r="E635" s="596"/>
      <c r="F635" s="645"/>
      <c r="G635" s="645"/>
      <c r="H635" s="575"/>
      <c r="I635" s="578"/>
      <c r="J635" s="581"/>
      <c r="K635" s="584"/>
      <c r="L635" s="253">
        <v>130</v>
      </c>
      <c r="M635" s="254" t="s">
        <v>1632</v>
      </c>
      <c r="N635" s="254" t="s">
        <v>1799</v>
      </c>
      <c r="O635" s="255" t="s">
        <v>1770</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120</v>
      </c>
      <c r="M636" s="254" t="s">
        <v>1798</v>
      </c>
      <c r="N636" s="254" t="s">
        <v>1799</v>
      </c>
      <c r="O636" s="255" t="s">
        <v>1778</v>
      </c>
      <c r="P636" s="256" t="str">
        <f ca="1">IF(O636=0," ",IFERROR(IF(DATEDIF(TODAY(),O636,"M")&lt;=5,"ROJO",IF(DATEDIF(TODAY(),O636,"M")&gt;=12,"VERDE",IF(AND(DATEDIF(TODAY(),O636,"M")&gt;=6,DATEDIF(TODAY(),O636,"M")&lt;=11),"AMARILLO"))),Q636))</f>
        <v>NO VENCIDO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v>110</v>
      </c>
      <c r="M637" s="254" t="s">
        <v>1698</v>
      </c>
      <c r="N637" s="254" t="s">
        <v>1819</v>
      </c>
      <c r="O637" s="255" t="s">
        <v>1792</v>
      </c>
      <c r="P637" s="256" t="str">
        <f ca="1">IF(O637=0," ",IFERROR(IF(DATEDIF(TODAY(),O637,"M")&lt;=5,"ROJO",IF(DATEDIF(TODAY(),O637,"M")&gt;=12,"VERDE",IF(AND(DATEDIF(TODAY(),O637,"M")&gt;=6,DATEDIF(TODAY(),O637,"M")&lt;=11),"AMARILLO"))),Q637))</f>
        <v>ROJO</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t="s">
        <v>1835</v>
      </c>
      <c r="P638" s="256" t="str">
        <f ca="1">IF(O638=0," ",IFERROR(IF(DATEDIF(TODAY(),O638,"M")&lt;=5,"ROJO",IF(DATEDIF(TODAY(),O638,"M")&gt;=12,"VERDE",IF(AND(DATEDIF(TODAY(),O638,"M")&gt;=6,DATEDIF(TODAY(),O638,"M")&lt;=11),"AMARILLO"))),Q638))</f>
        <v>VERDE</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2325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MARZO!K640</f>
        <v>2248</v>
      </c>
      <c r="E640" s="595">
        <f>H236</f>
        <v>1303</v>
      </c>
      <c r="F640" s="644">
        <v>1521</v>
      </c>
      <c r="G640" s="644">
        <v>28</v>
      </c>
      <c r="H640" s="574">
        <f>+F640+G640</f>
        <v>1549</v>
      </c>
      <c r="I640" s="577">
        <f>+AM640</f>
        <v>2</v>
      </c>
      <c r="J640" s="580">
        <f>+H640+I640</f>
        <v>1551</v>
      </c>
      <c r="K640" s="583">
        <f>+(D640+E640)-(J640)</f>
        <v>2000</v>
      </c>
      <c r="L640" s="253">
        <v>1992</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1</v>
      </c>
      <c r="AE640" s="648">
        <v>0</v>
      </c>
      <c r="AF640" s="648">
        <v>0</v>
      </c>
      <c r="AG640" s="648">
        <v>0</v>
      </c>
      <c r="AH640" s="648">
        <v>0</v>
      </c>
      <c r="AI640" s="648">
        <v>0</v>
      </c>
      <c r="AJ640" s="648">
        <v>1</v>
      </c>
      <c r="AK640" s="648">
        <v>0</v>
      </c>
      <c r="AL640" s="648">
        <v>0</v>
      </c>
      <c r="AM640" s="630">
        <f>SUM(AB640:AL644)</f>
        <v>2</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t="s">
        <v>1835</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v>8</v>
      </c>
      <c r="M642" s="254" t="s">
        <v>1633</v>
      </c>
      <c r="N642" s="254" t="s">
        <v>1799</v>
      </c>
      <c r="O642" s="255" t="s">
        <v>1771</v>
      </c>
      <c r="P642" s="256" t="str">
        <f ca="1">IF(O642=0," ",IFERROR(IF(DATEDIF(TODAY(),O642,"M")&lt;=5,"ROJO",IF(DATEDIF(TODAY(),O642,"M")&gt;=12,"VERDE",IF(AND(DATEDIF(TODAY(),O642,"M")&gt;=6,DATEDIF(TODAY(),O642,"M")&lt;=11),"AMARILLO"))),Q642))</f>
        <v>VERDE</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2000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MARZO!K646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MARZO!K652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MARZO!K658</f>
        <v>2401</v>
      </c>
      <c r="E658" s="595">
        <f>H254</f>
        <v>430</v>
      </c>
      <c r="F658" s="644">
        <v>836</v>
      </c>
      <c r="G658" s="644">
        <v>25</v>
      </c>
      <c r="H658" s="574">
        <f>+F658+G658</f>
        <v>861</v>
      </c>
      <c r="I658" s="577">
        <f>+AM658</f>
        <v>0</v>
      </c>
      <c r="J658" s="580">
        <f>+H658+I658</f>
        <v>861</v>
      </c>
      <c r="K658" s="583">
        <f>+(D658+E658)-(J658)</f>
        <v>1970</v>
      </c>
      <c r="L658" s="253">
        <v>1533</v>
      </c>
      <c r="M658" s="254" t="s">
        <v>1725</v>
      </c>
      <c r="N658" s="254" t="s">
        <v>1799</v>
      </c>
      <c r="O658" s="255" t="s">
        <v>1762</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0</v>
      </c>
      <c r="AF658" s="648">
        <v>0</v>
      </c>
      <c r="AG658" s="648">
        <v>0</v>
      </c>
      <c r="AH658" s="648">
        <v>0</v>
      </c>
      <c r="AI658" s="648">
        <v>0</v>
      </c>
      <c r="AJ658" s="648">
        <v>0</v>
      </c>
      <c r="AK658" s="648">
        <v>0</v>
      </c>
      <c r="AL658" s="648">
        <v>0</v>
      </c>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v>392</v>
      </c>
      <c r="M659" s="254" t="s">
        <v>1666</v>
      </c>
      <c r="N659" s="254" t="s">
        <v>1799</v>
      </c>
      <c r="O659" s="255" t="s">
        <v>1760</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45</v>
      </c>
      <c r="M660" s="254" t="s">
        <v>1632</v>
      </c>
      <c r="N660" s="254" t="s">
        <v>1799</v>
      </c>
      <c r="O660" s="255" t="s">
        <v>1770</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1970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MARZO!K664</f>
        <v>0</v>
      </c>
      <c r="E664" s="595">
        <f>H260</f>
        <v>0</v>
      </c>
      <c r="F664" s="644">
        <v>0</v>
      </c>
      <c r="G664" s="644">
        <v>0</v>
      </c>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MARZO!K670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MARZO!K676</f>
        <v>18355</v>
      </c>
      <c r="E676" s="595">
        <f>H272</f>
        <v>1400</v>
      </c>
      <c r="F676" s="644">
        <v>2721</v>
      </c>
      <c r="G676" s="644">
        <v>45</v>
      </c>
      <c r="H676" s="574">
        <f>+F676+G676</f>
        <v>2766</v>
      </c>
      <c r="I676" s="577">
        <f>+AM676</f>
        <v>3949</v>
      </c>
      <c r="J676" s="580">
        <f>+H676+I676</f>
        <v>6715</v>
      </c>
      <c r="K676" s="583">
        <f>+(D676+E676)-(J676)</f>
        <v>13040</v>
      </c>
      <c r="L676" s="253">
        <v>6154</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2765</v>
      </c>
      <c r="AA676" s="648">
        <v>1184</v>
      </c>
      <c r="AB676" s="649">
        <f>+Z676+AA676</f>
        <v>3949</v>
      </c>
      <c r="AC676" s="648">
        <v>0</v>
      </c>
      <c r="AD676" s="648">
        <v>0</v>
      </c>
      <c r="AE676" s="648">
        <v>0</v>
      </c>
      <c r="AF676" s="648">
        <v>0</v>
      </c>
      <c r="AG676" s="648">
        <v>0</v>
      </c>
      <c r="AH676" s="648">
        <v>0</v>
      </c>
      <c r="AI676" s="648">
        <v>0</v>
      </c>
      <c r="AJ676" s="648">
        <v>0</v>
      </c>
      <c r="AK676" s="648">
        <v>0</v>
      </c>
      <c r="AL676" s="648">
        <v>0</v>
      </c>
      <c r="AM676" s="630">
        <f>SUM(AB676:AL680)</f>
        <v>3949</v>
      </c>
      <c r="AN676" s="460"/>
      <c r="AU676" s="334"/>
      <c r="AV676" s="334"/>
    </row>
    <row r="677" spans="1:48" ht="17.100000000000001" customHeight="1">
      <c r="A677" s="585"/>
      <c r="B677" s="640"/>
      <c r="C677" s="640"/>
      <c r="D677" s="642"/>
      <c r="E677" s="596"/>
      <c r="F677" s="645"/>
      <c r="G677" s="645"/>
      <c r="H677" s="575"/>
      <c r="I677" s="578"/>
      <c r="J677" s="581"/>
      <c r="K677" s="584"/>
      <c r="L677" s="253">
        <v>6860</v>
      </c>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20</v>
      </c>
      <c r="M678" s="254" t="s">
        <v>1836</v>
      </c>
      <c r="N678" s="254" t="s">
        <v>1811</v>
      </c>
      <c r="O678" s="255" t="s">
        <v>1757</v>
      </c>
      <c r="P678" s="256" t="str">
        <f ca="1">IF(O678=0," ",IFERROR(IF(DATEDIF(TODAY(),O678,"M")&lt;=5,"ROJO",IF(DATEDIF(TODAY(),O678,"M")&gt;=12,"VERDE",IF(AND(DATEDIF(TODAY(),O678,"M")&gt;=6,DATEDIF(TODAY(),O678,"M")&lt;=11),"AMARILLO"))),Q678))</f>
        <v>VERDE</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6</v>
      </c>
      <c r="M679" s="254" t="s">
        <v>1702</v>
      </c>
      <c r="N679" s="254" t="s">
        <v>1840</v>
      </c>
      <c r="O679" s="255" t="s">
        <v>1745</v>
      </c>
      <c r="P679" s="256" t="str">
        <f ca="1">IF(O679=0," ",IFERROR(IF(DATEDIF(TODAY(),O679,"M")&lt;=5,"ROJO",IF(DATEDIF(TODAY(),O679,"M")&gt;=12,"VERDE",IF(AND(DATEDIF(TODAY(),O679,"M")&gt;=6,DATEDIF(TODAY(),O679,"M")&lt;=11),"AMARILLO"))),Q679))</f>
        <v>AMARILLO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13040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MARZO!K682</f>
        <v>1622</v>
      </c>
      <c r="E682" s="595">
        <f>H278</f>
        <v>1092</v>
      </c>
      <c r="F682" s="644">
        <v>1384</v>
      </c>
      <c r="G682" s="644">
        <v>27</v>
      </c>
      <c r="H682" s="574">
        <f>+F682+G682</f>
        <v>1411</v>
      </c>
      <c r="I682" s="577">
        <f>+AM682</f>
        <v>1</v>
      </c>
      <c r="J682" s="580">
        <f>+H682+I682</f>
        <v>1412</v>
      </c>
      <c r="K682" s="583">
        <f>+(D682+E682)-(J682)</f>
        <v>1302</v>
      </c>
      <c r="L682" s="253">
        <v>1302</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0</v>
      </c>
      <c r="AA682" s="648">
        <v>0</v>
      </c>
      <c r="AB682" s="649">
        <f>+Z682+AA682</f>
        <v>0</v>
      </c>
      <c r="AC682" s="648">
        <v>0</v>
      </c>
      <c r="AD682" s="648">
        <v>1</v>
      </c>
      <c r="AE682" s="648">
        <v>0</v>
      </c>
      <c r="AF682" s="648">
        <v>0</v>
      </c>
      <c r="AG682" s="648">
        <v>0</v>
      </c>
      <c r="AH682" s="648">
        <v>0</v>
      </c>
      <c r="AI682" s="648">
        <v>0</v>
      </c>
      <c r="AJ682" s="648">
        <v>0</v>
      </c>
      <c r="AK682" s="648">
        <v>0</v>
      </c>
      <c r="AL682" s="648">
        <v>0</v>
      </c>
      <c r="AM682" s="630">
        <f>SUM(AB682:AL686)</f>
        <v>1</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1302</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MARZO!K688</f>
        <v>87</v>
      </c>
      <c r="E688" s="595">
        <f>H284</f>
        <v>0</v>
      </c>
      <c r="F688" s="644"/>
      <c r="G688" s="644"/>
      <c r="H688" s="574">
        <f>+F688+G688</f>
        <v>0</v>
      </c>
      <c r="I688" s="577">
        <f>+AM688</f>
        <v>0</v>
      </c>
      <c r="J688" s="580">
        <f>+H688+I688</f>
        <v>0</v>
      </c>
      <c r="K688" s="583">
        <f>+(D688+E688)-(J688)</f>
        <v>87</v>
      </c>
      <c r="L688" s="253">
        <v>87</v>
      </c>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87</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MARZO!K694</f>
        <v>673</v>
      </c>
      <c r="E694" s="595">
        <f>H290</f>
        <v>436</v>
      </c>
      <c r="F694" s="644">
        <v>349</v>
      </c>
      <c r="G694" s="644">
        <v>6</v>
      </c>
      <c r="H694" s="574">
        <f>+F694+G694</f>
        <v>355</v>
      </c>
      <c r="I694" s="577">
        <f>+AM694</f>
        <v>0</v>
      </c>
      <c r="J694" s="580">
        <f>+H694+I694</f>
        <v>355</v>
      </c>
      <c r="K694" s="583">
        <f>+(D694+E694)-(J694)</f>
        <v>754</v>
      </c>
      <c r="L694" s="253">
        <v>377</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v>194</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v>183</v>
      </c>
      <c r="M696" s="254" t="s">
        <v>1693</v>
      </c>
      <c r="N696" s="254" t="s">
        <v>1818</v>
      </c>
      <c r="O696" s="255" t="s">
        <v>1751</v>
      </c>
      <c r="P696" s="256" t="str">
        <f ca="1">IF(O696=0," ",IFERROR(IF(DATEDIF(TODAY(),O696,"M")&lt;=5,"ROJO",IF(DATEDIF(TODAY(),O696,"M")&gt;=12,"VERDE",IF(AND(DATEDIF(TODAY(),O696,"M")&gt;=6,DATEDIF(TODAY(),O696,"M")&lt;=11),"AMARILLO"))),Q696))</f>
        <v>AMARILLO</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754</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MARZO!K700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MARZO!K707</f>
        <v>13993</v>
      </c>
      <c r="E707" s="595">
        <f>H303</f>
        <v>12500</v>
      </c>
      <c r="F707" s="644">
        <v>4472</v>
      </c>
      <c r="G707" s="644">
        <v>61</v>
      </c>
      <c r="H707" s="574">
        <f>+F707+G707</f>
        <v>4533</v>
      </c>
      <c r="I707" s="577">
        <f>+AM707</f>
        <v>75</v>
      </c>
      <c r="J707" s="580">
        <f>+H707+I707</f>
        <v>4608</v>
      </c>
      <c r="K707" s="583">
        <f>+(D707+E707)-(J707)</f>
        <v>21885</v>
      </c>
      <c r="L707" s="253">
        <v>14248</v>
      </c>
      <c r="M707" s="254" t="s">
        <v>1729</v>
      </c>
      <c r="N707" s="254" t="s">
        <v>1840</v>
      </c>
      <c r="O707" s="255" t="s">
        <v>1766</v>
      </c>
      <c r="P707" s="256" t="str">
        <f ca="1">IF(O707=0," ",IFERROR(IF(DATEDIF(TODAY(),O707,"M")&lt;=5,"ROJO",IF(DATEDIF(TODAY(),O707,"M")&gt;=12,"VERDE",IF(AND(DATEDIF(TODAY(),O707,"M")&gt;=6,DATEDIF(TODAY(),O707,"M")&lt;=11),"AMARILLO"))),Q707))</f>
        <v>VERDE</v>
      </c>
      <c r="Q707" s="256" t="str">
        <f t="shared" ref="Q707:Q712" ca="1" si="80">IF(O707=0," ",IF(O707&lt;=$L$6,"VENCIDO","NO VENCIDO"))</f>
        <v>NO VENCIDO</v>
      </c>
      <c r="R707" s="257"/>
      <c r="S707" s="258"/>
      <c r="T707" s="258"/>
      <c r="U707" s="259"/>
      <c r="V707" s="259"/>
      <c r="W707" s="634">
        <f>+AR707</f>
        <v>0</v>
      </c>
      <c r="X707" s="425"/>
      <c r="Y707" s="232"/>
      <c r="Z707" s="570">
        <v>35</v>
      </c>
      <c r="AA707" s="570">
        <v>0</v>
      </c>
      <c r="AB707" s="637">
        <f>+Z707+AA707</f>
        <v>35</v>
      </c>
      <c r="AC707" s="570">
        <v>0</v>
      </c>
      <c r="AD707" s="570">
        <v>5</v>
      </c>
      <c r="AE707" s="570">
        <v>0</v>
      </c>
      <c r="AF707" s="570">
        <v>9</v>
      </c>
      <c r="AG707" s="570">
        <v>26</v>
      </c>
      <c r="AH707" s="570">
        <v>0</v>
      </c>
      <c r="AI707" s="570">
        <v>0</v>
      </c>
      <c r="AJ707" s="570">
        <v>0</v>
      </c>
      <c r="AK707" s="570">
        <v>0</v>
      </c>
      <c r="AL707" s="570">
        <v>0</v>
      </c>
      <c r="AM707" s="630">
        <f>SUM(AB707:AL712)</f>
        <v>75</v>
      </c>
      <c r="AN707" s="460"/>
      <c r="AU707" s="334"/>
      <c r="AV707" s="334"/>
    </row>
    <row r="708" spans="1:48" ht="17.100000000000001" customHeight="1">
      <c r="A708" s="585"/>
      <c r="B708" s="640"/>
      <c r="C708" s="640"/>
      <c r="D708" s="642"/>
      <c r="E708" s="596"/>
      <c r="F708" s="645"/>
      <c r="G708" s="645"/>
      <c r="H708" s="575"/>
      <c r="I708" s="578"/>
      <c r="J708" s="581"/>
      <c r="K708" s="584"/>
      <c r="L708" s="253">
        <v>4240</v>
      </c>
      <c r="M708" s="254" t="s">
        <v>1727</v>
      </c>
      <c r="N708" s="254" t="s">
        <v>1874</v>
      </c>
      <c r="O708" s="255" t="s">
        <v>1765</v>
      </c>
      <c r="P708" s="256" t="str">
        <f t="shared" ref="P708:P712" ca="1" si="81">IF(O708=0," ",IFERROR(IF(DATEDIF(TODAY(),O708,"M")&lt;=5,"ROJO",IF(DATEDIF(TODAY(),O708,"M")&gt;=12,"VERDE",IF(AND(DATEDIF(TODAY(),O708,"M")&gt;=6,DATEDIF(TODAY(),O708,"M")&lt;=11),"AMARILLO"))),Q708))</f>
        <v>NO VENCIDO</v>
      </c>
      <c r="Q708" s="256" t="str">
        <f t="shared" ca="1" si="80"/>
        <v>NO VENCIDO</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v>3397</v>
      </c>
      <c r="M709" s="254" t="s">
        <v>1711</v>
      </c>
      <c r="N709" s="254" t="s">
        <v>1841</v>
      </c>
      <c r="O709" s="255" t="s">
        <v>1752</v>
      </c>
      <c r="P709" s="256" t="str">
        <f t="shared" ca="1" si="81"/>
        <v>ROJO</v>
      </c>
      <c r="Q709" s="256" t="str">
        <f t="shared" ca="1" si="80"/>
        <v>NO VENCIDO</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21885</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MARZO!K714</f>
        <v>0</v>
      </c>
      <c r="E714" s="595">
        <f>H310</f>
        <v>0</v>
      </c>
      <c r="F714" s="644">
        <v>0</v>
      </c>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MARZO!K721</f>
        <v>14666</v>
      </c>
      <c r="E721" s="595">
        <f>H317</f>
        <v>9133</v>
      </c>
      <c r="F721" s="644">
        <v>2363</v>
      </c>
      <c r="G721" s="644">
        <v>19</v>
      </c>
      <c r="H721" s="574">
        <f>+F721+G721</f>
        <v>2382</v>
      </c>
      <c r="I721" s="577">
        <f>+AM721</f>
        <v>67</v>
      </c>
      <c r="J721" s="580">
        <f>+H721+I721</f>
        <v>2449</v>
      </c>
      <c r="K721" s="583">
        <f>+(D721+E721)-(J721)</f>
        <v>21350</v>
      </c>
      <c r="L721" s="253">
        <v>17631</v>
      </c>
      <c r="M721" s="254" t="s">
        <v>1710</v>
      </c>
      <c r="N721" s="254" t="s">
        <v>1841</v>
      </c>
      <c r="O721" s="255" t="s">
        <v>1750</v>
      </c>
      <c r="P721" s="256" t="str">
        <f ca="1">IF(O721=0," ",IFERROR(IF(DATEDIF(TODAY(),O721,"M")&lt;=5,"ROJO",IF(DATEDIF(TODAY(),O721,"M")&gt;=12,"VERDE",IF(AND(DATEDIF(TODAY(),O721,"M")&gt;=6,DATEDIF(TODAY(),O721,"M")&lt;=11),"AMARILLO"))),Q721))</f>
        <v>AMARILLO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66</v>
      </c>
      <c r="AH721" s="570">
        <v>1</v>
      </c>
      <c r="AI721" s="570">
        <v>0</v>
      </c>
      <c r="AJ721" s="570">
        <v>0</v>
      </c>
      <c r="AK721" s="570">
        <v>0</v>
      </c>
      <c r="AL721" s="570">
        <v>0</v>
      </c>
      <c r="AM721" s="630">
        <f t="shared" ref="AM721" si="88">SUM(AB721:AL726)</f>
        <v>67</v>
      </c>
      <c r="AN721" s="460"/>
      <c r="AU721" s="334"/>
      <c r="AV721" s="334"/>
    </row>
    <row r="722" spans="1:48" ht="17.100000000000001" customHeight="1">
      <c r="A722" s="585"/>
      <c r="B722" s="640"/>
      <c r="C722" s="640"/>
      <c r="D722" s="642"/>
      <c r="E722" s="596"/>
      <c r="F722" s="645"/>
      <c r="G722" s="645"/>
      <c r="H722" s="575"/>
      <c r="I722" s="578"/>
      <c r="J722" s="581"/>
      <c r="K722" s="584"/>
      <c r="L722" s="253">
        <v>1881</v>
      </c>
      <c r="M722" s="254" t="s">
        <v>1729</v>
      </c>
      <c r="N722" s="254" t="s">
        <v>1840</v>
      </c>
      <c r="O722" s="255" t="s">
        <v>1766</v>
      </c>
      <c r="P722" s="256" t="str">
        <f t="shared" ref="P722:P726" ca="1" si="89">IF(O722=0," ",IFERROR(IF(DATEDIF(TODAY(),O722,"M")&lt;=5,"ROJO",IF(DATEDIF(TODAY(),O722,"M")&gt;=12,"VERDE",IF(AND(DATEDIF(TODAY(),O722,"M")&gt;=6,DATEDIF(TODAY(),O722,"M")&lt;=11),"AMARILLO"))),Q722))</f>
        <v>VERDE</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1798</v>
      </c>
      <c r="M723" s="254" t="s">
        <v>1711</v>
      </c>
      <c r="N723" s="254" t="s">
        <v>1841</v>
      </c>
      <c r="O723" s="255" t="s">
        <v>1752</v>
      </c>
      <c r="P723" s="256" t="str">
        <f t="shared" ca="1" si="89"/>
        <v>ROJO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40</v>
      </c>
      <c r="M725" s="254" t="s">
        <v>1713</v>
      </c>
      <c r="N725" s="254" t="s">
        <v>1841</v>
      </c>
      <c r="O725" s="255" t="s">
        <v>1750</v>
      </c>
      <c r="P725" s="256" t="str">
        <f t="shared" ca="1" si="89"/>
        <v>AMARILLO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21350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MARZO!K728</f>
        <v>517</v>
      </c>
      <c r="E728" s="595">
        <f>H324</f>
        <v>0</v>
      </c>
      <c r="F728" s="644">
        <v>86</v>
      </c>
      <c r="G728" s="644">
        <v>0</v>
      </c>
      <c r="H728" s="574">
        <f>+F728+G728</f>
        <v>86</v>
      </c>
      <c r="I728" s="577">
        <f>+AM728</f>
        <v>0</v>
      </c>
      <c r="J728" s="580">
        <f>+H728+I728</f>
        <v>86</v>
      </c>
      <c r="K728" s="583">
        <f>+(D728+E728)-(J728)</f>
        <v>431</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v>431</v>
      </c>
      <c r="M729" s="254" t="s">
        <v>1729</v>
      </c>
      <c r="N729" s="254" t="s">
        <v>1840</v>
      </c>
      <c r="O729" s="255" t="s">
        <v>1766</v>
      </c>
      <c r="P729" s="256" t="str">
        <f t="shared" ref="P729:P733" ca="1" si="93">IF(O729=0," ",IFERROR(IF(DATEDIF(TODAY(),O729,"M")&lt;=5,"ROJO",IF(DATEDIF(TODAY(),O729,"M")&gt;=12,"VERDE",IF(AND(DATEDIF(TODAY(),O729,"M")&gt;=6,DATEDIF(TODAY(),O729,"M")&lt;=11),"AMARILLO"))),Q729))</f>
        <v>VERDE</v>
      </c>
      <c r="Q729" s="256" t="str">
        <f t="shared" ca="1" si="90"/>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431</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MARZO!K735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MARZO!K742</f>
        <v>9258</v>
      </c>
      <c r="E742" s="595">
        <f>H338</f>
        <v>21700</v>
      </c>
      <c r="F742" s="644">
        <v>11119</v>
      </c>
      <c r="G742" s="644">
        <v>119</v>
      </c>
      <c r="H742" s="574">
        <f>+F742+G742</f>
        <v>11238</v>
      </c>
      <c r="I742" s="577">
        <f>+AM742</f>
        <v>296</v>
      </c>
      <c r="J742" s="580">
        <f>+H742+I742</f>
        <v>11534</v>
      </c>
      <c r="K742" s="583">
        <f>+(D742+E742)-(J742)</f>
        <v>19424</v>
      </c>
      <c r="L742" s="253">
        <v>13271</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214</v>
      </c>
      <c r="AA742" s="570">
        <v>0</v>
      </c>
      <c r="AB742" s="637">
        <f t="shared" ref="AB742" si="99">+Z742+AA742</f>
        <v>214</v>
      </c>
      <c r="AC742" s="570">
        <v>0</v>
      </c>
      <c r="AD742" s="570">
        <v>3</v>
      </c>
      <c r="AE742" s="570">
        <v>0</v>
      </c>
      <c r="AF742" s="570">
        <v>4</v>
      </c>
      <c r="AG742" s="570">
        <v>7</v>
      </c>
      <c r="AH742" s="570">
        <v>0</v>
      </c>
      <c r="AI742" s="570">
        <v>0</v>
      </c>
      <c r="AJ742" s="570">
        <v>0</v>
      </c>
      <c r="AK742" s="570">
        <v>68</v>
      </c>
      <c r="AL742" s="570">
        <v>0</v>
      </c>
      <c r="AM742" s="630">
        <f t="shared" ref="AM742" si="100">SUM(AB742:AL747)</f>
        <v>296</v>
      </c>
      <c r="AN742" s="460"/>
      <c r="AU742" s="334"/>
      <c r="AV742" s="334"/>
    </row>
    <row r="743" spans="1:48" ht="17.100000000000001" customHeight="1">
      <c r="A743" s="585"/>
      <c r="B743" s="640"/>
      <c r="C743" s="640"/>
      <c r="D743" s="642"/>
      <c r="E743" s="596"/>
      <c r="F743" s="645"/>
      <c r="G743" s="645"/>
      <c r="H743" s="575"/>
      <c r="I743" s="578"/>
      <c r="J743" s="581"/>
      <c r="K743" s="584"/>
      <c r="L743" s="253">
        <v>2796</v>
      </c>
      <c r="M743" s="254" t="s">
        <v>1715</v>
      </c>
      <c r="N743" s="254" t="s">
        <v>1841</v>
      </c>
      <c r="O743" s="255" t="s">
        <v>1753</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2173</v>
      </c>
      <c r="M744" s="254" t="s">
        <v>1714</v>
      </c>
      <c r="N744" s="254" t="s">
        <v>1841</v>
      </c>
      <c r="O744" s="255" t="s">
        <v>1753</v>
      </c>
      <c r="P744" s="256" t="str">
        <f t="shared" ca="1" si="101"/>
        <v>ROJO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790</v>
      </c>
      <c r="M745" s="254" t="s">
        <v>1797</v>
      </c>
      <c r="N745" s="254" t="s">
        <v>1840</v>
      </c>
      <c r="O745" s="255" t="s">
        <v>1749</v>
      </c>
      <c r="P745" s="256" t="str">
        <f t="shared" ca="1" si="101"/>
        <v>AMARILLO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v>394</v>
      </c>
      <c r="M746" s="254" t="s">
        <v>1843</v>
      </c>
      <c r="N746" s="254" t="s">
        <v>1844</v>
      </c>
      <c r="O746" s="255" t="s">
        <v>1845</v>
      </c>
      <c r="P746" s="256" t="str">
        <f t="shared" ca="1" si="101"/>
        <v>ROJO</v>
      </c>
      <c r="Q746" s="256" t="str">
        <f t="shared" ca="1" si="98"/>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19424</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MARZO!K749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MARZO!K756</f>
        <v>25493</v>
      </c>
      <c r="E756" s="595">
        <f>H352</f>
        <v>7730</v>
      </c>
      <c r="F756" s="644">
        <v>9357</v>
      </c>
      <c r="G756" s="644">
        <v>70</v>
      </c>
      <c r="H756" s="574">
        <f>+F756+G756</f>
        <v>9427</v>
      </c>
      <c r="I756" s="577">
        <f>+AM756</f>
        <v>56</v>
      </c>
      <c r="J756" s="580">
        <f>+H756+I756</f>
        <v>9483</v>
      </c>
      <c r="K756" s="583">
        <f>+(D756+E756)-(J756)</f>
        <v>23740</v>
      </c>
      <c r="L756" s="253">
        <v>13920</v>
      </c>
      <c r="M756" s="254" t="s">
        <v>1730</v>
      </c>
      <c r="N756" s="254" t="s">
        <v>1844</v>
      </c>
      <c r="O756" s="255" t="s">
        <v>1767</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55</v>
      </c>
      <c r="AA756" s="570">
        <v>0</v>
      </c>
      <c r="AB756" s="637">
        <f t="shared" ref="AB756" si="107">+Z756+AA756</f>
        <v>55</v>
      </c>
      <c r="AC756" s="570">
        <v>0</v>
      </c>
      <c r="AD756" s="570">
        <v>0</v>
      </c>
      <c r="AE756" s="570">
        <v>0</v>
      </c>
      <c r="AF756" s="570">
        <v>0</v>
      </c>
      <c r="AG756" s="570">
        <v>1</v>
      </c>
      <c r="AH756" s="570">
        <v>0</v>
      </c>
      <c r="AI756" s="570">
        <v>0</v>
      </c>
      <c r="AJ756" s="570">
        <v>0</v>
      </c>
      <c r="AK756" s="570">
        <v>0</v>
      </c>
      <c r="AL756" s="570">
        <v>0</v>
      </c>
      <c r="AM756" s="630">
        <f t="shared" ref="AM756" si="108">SUM(AB756:AL761)</f>
        <v>56</v>
      </c>
      <c r="AN756" s="460"/>
      <c r="AU756" s="334"/>
      <c r="AV756" s="334"/>
    </row>
    <row r="757" spans="1:48" ht="17.100000000000001" customHeight="1">
      <c r="A757" s="585"/>
      <c r="B757" s="640"/>
      <c r="C757" s="640"/>
      <c r="D757" s="642"/>
      <c r="E757" s="596"/>
      <c r="F757" s="645"/>
      <c r="G757" s="645"/>
      <c r="H757" s="575"/>
      <c r="I757" s="578"/>
      <c r="J757" s="581"/>
      <c r="K757" s="584"/>
      <c r="L757" s="253">
        <v>9142</v>
      </c>
      <c r="M757" s="254" t="s">
        <v>1712</v>
      </c>
      <c r="N757" s="254" t="s">
        <v>1840</v>
      </c>
      <c r="O757" s="255" t="s">
        <v>1768</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510</v>
      </c>
      <c r="M758" s="254" t="s">
        <v>1847</v>
      </c>
      <c r="N758" s="254" t="s">
        <v>1840</v>
      </c>
      <c r="O758" s="255" t="s">
        <v>1746</v>
      </c>
      <c r="P758" s="256" t="str">
        <f t="shared" ca="1" si="109"/>
        <v>AMARILLO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168</v>
      </c>
      <c r="M759" s="254" t="s">
        <v>1846</v>
      </c>
      <c r="N759" s="254" t="s">
        <v>1840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23740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MARZO!K763</f>
        <v>4085</v>
      </c>
      <c r="E763" s="595">
        <f>H359</f>
        <v>1410</v>
      </c>
      <c r="F763" s="644">
        <v>573</v>
      </c>
      <c r="G763" s="644">
        <v>25</v>
      </c>
      <c r="H763" s="574">
        <f>+F763+G763</f>
        <v>598</v>
      </c>
      <c r="I763" s="577">
        <f>+AM763</f>
        <v>25</v>
      </c>
      <c r="J763" s="580">
        <f>+H763+I763</f>
        <v>623</v>
      </c>
      <c r="K763" s="583">
        <f>+(D763+E763)-(J763)</f>
        <v>4872</v>
      </c>
      <c r="L763" s="253">
        <v>3780</v>
      </c>
      <c r="M763" s="254" t="s">
        <v>1733</v>
      </c>
      <c r="N763" s="254" t="s">
        <v>1840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14</v>
      </c>
      <c r="AA763" s="570">
        <v>0</v>
      </c>
      <c r="AB763" s="637">
        <f t="shared" ref="AB763" si="111">+Z763+AA763</f>
        <v>14</v>
      </c>
      <c r="AC763" s="570">
        <v>0</v>
      </c>
      <c r="AD763" s="570">
        <v>0</v>
      </c>
      <c r="AE763" s="570">
        <v>0</v>
      </c>
      <c r="AF763" s="570">
        <v>0</v>
      </c>
      <c r="AG763" s="570">
        <v>0</v>
      </c>
      <c r="AH763" s="570">
        <v>11</v>
      </c>
      <c r="AI763" s="570">
        <v>0</v>
      </c>
      <c r="AJ763" s="570">
        <v>0</v>
      </c>
      <c r="AK763" s="570">
        <v>0</v>
      </c>
      <c r="AL763" s="570">
        <v>0</v>
      </c>
      <c r="AM763" s="630">
        <f t="shared" ref="AM763" si="112">SUM(AB763:AL768)</f>
        <v>25</v>
      </c>
      <c r="AN763" s="460"/>
      <c r="AU763" s="334"/>
      <c r="AV763" s="334"/>
    </row>
    <row r="764" spans="1:48" ht="17.100000000000001" customHeight="1">
      <c r="A764" s="585"/>
      <c r="B764" s="640"/>
      <c r="C764" s="640"/>
      <c r="D764" s="642"/>
      <c r="E764" s="596"/>
      <c r="F764" s="645"/>
      <c r="G764" s="645"/>
      <c r="H764" s="575"/>
      <c r="I764" s="578"/>
      <c r="J764" s="581"/>
      <c r="K764" s="584"/>
      <c r="L764" s="253">
        <v>852</v>
      </c>
      <c r="M764" s="254" t="s">
        <v>1732</v>
      </c>
      <c r="N764" s="254" t="s">
        <v>1840</v>
      </c>
      <c r="O764" s="255" t="s">
        <v>1756</v>
      </c>
      <c r="P764" s="256" t="str">
        <f t="shared" ref="P764:P768" ca="1" si="113">IF(O764=0," ",IFERROR(IF(DATEDIF(TODAY(),O764,"M")&lt;=5,"ROJO",IF(DATEDIF(TODAY(),O764,"M")&gt;=12,"VERDE",IF(AND(DATEDIF(TODAY(),O764,"M")&gt;=6,DATEDIF(TODAY(),O764,"M")&lt;=11),"AMARILLO"))),Q764))</f>
        <v>VERDE</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97</v>
      </c>
      <c r="M765" s="254" t="s">
        <v>1731</v>
      </c>
      <c r="N765" s="254" t="s">
        <v>1840</v>
      </c>
      <c r="O765" s="255" t="s">
        <v>1749</v>
      </c>
      <c r="P765" s="256" t="str">
        <f t="shared" ca="1" si="113"/>
        <v>AMARILLO</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82</v>
      </c>
      <c r="M766" s="254" t="s">
        <v>1849</v>
      </c>
      <c r="N766" s="254" t="s">
        <v>1850</v>
      </c>
      <c r="O766" s="255" t="s">
        <v>1765</v>
      </c>
      <c r="P766" s="256" t="str">
        <f t="shared" ca="1" si="113"/>
        <v>NO VENCIDO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v>61</v>
      </c>
      <c r="M767" s="254" t="s">
        <v>1886</v>
      </c>
      <c r="N767" s="254" t="s">
        <v>1850</v>
      </c>
      <c r="O767" s="255" t="s">
        <v>1749</v>
      </c>
      <c r="P767" s="256" t="str">
        <f t="shared" ca="1" si="113"/>
        <v>AMARILLO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4872</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MARZO!K770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MARZO!K777</f>
        <v>2565</v>
      </c>
      <c r="E777" s="339">
        <f t="shared" ref="E777:E783" si="117">H373</f>
        <v>220</v>
      </c>
      <c r="F777" s="338">
        <v>610</v>
      </c>
      <c r="G777" s="338">
        <v>27</v>
      </c>
      <c r="H777" s="456">
        <f t="shared" ref="H777:H783" si="118">+F777+G777</f>
        <v>637</v>
      </c>
      <c r="I777" s="340">
        <f t="shared" ref="I777:I783" si="119">+AM777</f>
        <v>5</v>
      </c>
      <c r="J777" s="341">
        <f t="shared" ref="J777:J783" si="120">+H777+I777</f>
        <v>642</v>
      </c>
      <c r="K777" s="477">
        <f>+(D777+E777)-(J777)</f>
        <v>2143</v>
      </c>
      <c r="L777" s="253">
        <v>270</v>
      </c>
      <c r="M777" s="254" t="s">
        <v>1834</v>
      </c>
      <c r="N777" s="254" t="s">
        <v>1829</v>
      </c>
      <c r="O777" s="255" t="s">
        <v>1835</v>
      </c>
      <c r="P777" s="256" t="str">
        <f t="shared" ref="P777:P783" ca="1" si="121">IF(O777=0," ",IFERROR(IF(DATEDIF(TODAY(),O777,"M")&lt;=5,"ROJO",IF(DATEDIF(TODAY(),O777,"M")&gt;=12,"VERDE",IF(AND(DATEDIF(TODAY(),O777,"M")&gt;=6,DATEDIF(TODAY(),O777,"M")&lt;=11),"AMARILLO"))),Q777))</f>
        <v>VERDE</v>
      </c>
      <c r="Q777" s="262" t="str">
        <f t="shared" ref="Q777:Q783" ca="1" si="122">IF(O777=0," ",IF(O777&lt;=$L$6,"VENCIDO","NO VENCIDO"))</f>
        <v>NO VENCIDO</v>
      </c>
      <c r="R777" s="257"/>
      <c r="S777" s="258"/>
      <c r="T777" s="258"/>
      <c r="U777" s="259"/>
      <c r="V777" s="259"/>
      <c r="W777" s="402"/>
      <c r="X777" s="351"/>
      <c r="Y777" s="232"/>
      <c r="Z777" s="457">
        <v>5</v>
      </c>
      <c r="AA777" s="457">
        <v>0</v>
      </c>
      <c r="AB777" s="458">
        <f t="shared" ref="AB777:AB783" si="123">+Z777+AA777</f>
        <v>5</v>
      </c>
      <c r="AC777" s="457">
        <v>0</v>
      </c>
      <c r="AD777" s="457">
        <v>0</v>
      </c>
      <c r="AE777" s="457">
        <v>0</v>
      </c>
      <c r="AF777" s="457">
        <v>0</v>
      </c>
      <c r="AG777" s="457">
        <v>0</v>
      </c>
      <c r="AH777" s="457">
        <v>0</v>
      </c>
      <c r="AI777" s="457">
        <v>0</v>
      </c>
      <c r="AJ777" s="457">
        <v>0</v>
      </c>
      <c r="AK777" s="457">
        <v>0</v>
      </c>
      <c r="AL777" s="457">
        <v>0</v>
      </c>
      <c r="AM777" s="382">
        <f>SUM(AB777:AL777)</f>
        <v>5</v>
      </c>
      <c r="AN777" s="460"/>
      <c r="AU777" s="334"/>
      <c r="AV777" s="334"/>
    </row>
    <row r="778" spans="1:48" ht="30" customHeight="1">
      <c r="A778" s="293">
        <f t="shared" ref="A778:A783" si="124">A777+1</f>
        <v>12</v>
      </c>
      <c r="B778" s="629" t="s">
        <v>1419</v>
      </c>
      <c r="C778" s="629"/>
      <c r="D778" s="381">
        <f>MARZO!K778</f>
        <v>22692</v>
      </c>
      <c r="E778" s="339">
        <f t="shared" si="117"/>
        <v>3700</v>
      </c>
      <c r="F778" s="338">
        <v>6325</v>
      </c>
      <c r="G778" s="338">
        <v>49</v>
      </c>
      <c r="H778" s="456">
        <f t="shared" si="118"/>
        <v>6374</v>
      </c>
      <c r="I778" s="340">
        <f t="shared" si="119"/>
        <v>0</v>
      </c>
      <c r="J778" s="341">
        <f t="shared" si="120"/>
        <v>6374</v>
      </c>
      <c r="K778" s="477">
        <f>+(D778+E778)-(J778)</f>
        <v>20018</v>
      </c>
      <c r="L778" s="253">
        <v>105</v>
      </c>
      <c r="M778" s="254" t="s">
        <v>1834</v>
      </c>
      <c r="N778" s="254" t="s">
        <v>1829</v>
      </c>
      <c r="O778" s="255" t="s">
        <v>1835</v>
      </c>
      <c r="P778" s="256" t="str">
        <f t="shared" ca="1" si="121"/>
        <v>VERDE</v>
      </c>
      <c r="Q778" s="262" t="str">
        <f t="shared" ca="1" si="122"/>
        <v>NO VENCIDO</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MARZO!K779</f>
        <v>3584</v>
      </c>
      <c r="E779" s="339">
        <f t="shared" si="117"/>
        <v>0</v>
      </c>
      <c r="F779" s="338">
        <v>82</v>
      </c>
      <c r="G779" s="338">
        <v>3</v>
      </c>
      <c r="H779" s="456">
        <f t="shared" si="118"/>
        <v>85</v>
      </c>
      <c r="I779" s="340">
        <f t="shared" si="119"/>
        <v>0</v>
      </c>
      <c r="J779" s="341">
        <f t="shared" si="120"/>
        <v>85</v>
      </c>
      <c r="K779" s="477">
        <f t="shared" ref="K779:K783" si="126">+(D779+E779)-(J779)</f>
        <v>3499</v>
      </c>
      <c r="L779" s="253">
        <v>52</v>
      </c>
      <c r="M779" s="254" t="s">
        <v>1834</v>
      </c>
      <c r="N779" s="254" t="s">
        <v>1829</v>
      </c>
      <c r="O779" s="255" t="s">
        <v>1835</v>
      </c>
      <c r="P779" s="256" t="str">
        <f t="shared" ca="1" si="121"/>
        <v>VERDE</v>
      </c>
      <c r="Q779" s="262" t="str">
        <f t="shared" ca="1" si="122"/>
        <v>NO VENCIDO</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MARZO!K780</f>
        <v>1185</v>
      </c>
      <c r="E780" s="339">
        <f t="shared" si="117"/>
        <v>320</v>
      </c>
      <c r="F780" s="338">
        <v>599</v>
      </c>
      <c r="G780" s="338">
        <v>4</v>
      </c>
      <c r="H780" s="456">
        <f t="shared" si="118"/>
        <v>603</v>
      </c>
      <c r="I780" s="340">
        <f t="shared" si="119"/>
        <v>0</v>
      </c>
      <c r="J780" s="341">
        <f t="shared" si="120"/>
        <v>603</v>
      </c>
      <c r="K780" s="477">
        <f>+(D780+E780)-(J780)</f>
        <v>902</v>
      </c>
      <c r="L780" s="253">
        <v>39</v>
      </c>
      <c r="M780" s="254" t="s">
        <v>1834</v>
      </c>
      <c r="N780" s="254" t="s">
        <v>1829</v>
      </c>
      <c r="O780" s="255" t="s">
        <v>1835</v>
      </c>
      <c r="P780" s="256" t="str">
        <f t="shared" ca="1" si="121"/>
        <v>VERDE</v>
      </c>
      <c r="Q780" s="262" t="str">
        <f t="shared" ca="1" si="122"/>
        <v>NO VENCIDO</v>
      </c>
      <c r="R780" s="257"/>
      <c r="S780" s="258"/>
      <c r="T780" s="258"/>
      <c r="U780" s="259"/>
      <c r="V780" s="259"/>
      <c r="W780" s="403"/>
      <c r="X780" s="351"/>
      <c r="Y780" s="232"/>
      <c r="Z780" s="457">
        <v>0</v>
      </c>
      <c r="AA780" s="457">
        <v>0</v>
      </c>
      <c r="AB780" s="458">
        <f t="shared" si="123"/>
        <v>0</v>
      </c>
      <c r="AC780" s="457">
        <v>0</v>
      </c>
      <c r="AD780" s="457">
        <v>0</v>
      </c>
      <c r="AE780" s="457">
        <v>0</v>
      </c>
      <c r="AF780" s="457">
        <v>0</v>
      </c>
      <c r="AG780" s="457">
        <v>0</v>
      </c>
      <c r="AH780" s="457">
        <v>0</v>
      </c>
      <c r="AI780" s="457">
        <v>0</v>
      </c>
      <c r="AJ780" s="457">
        <v>0</v>
      </c>
      <c r="AK780" s="457">
        <v>0</v>
      </c>
      <c r="AL780" s="457">
        <v>0</v>
      </c>
      <c r="AM780" s="382">
        <f t="shared" si="125"/>
        <v>0</v>
      </c>
      <c r="AN780" s="460"/>
      <c r="AQ780" s="352"/>
      <c r="AR780" s="353"/>
      <c r="AS780" s="353"/>
      <c r="AT780" s="354"/>
      <c r="AU780" s="334"/>
      <c r="AV780" s="334"/>
    </row>
    <row r="781" spans="1:48" ht="30" customHeight="1">
      <c r="A781" s="293">
        <f t="shared" si="124"/>
        <v>15</v>
      </c>
      <c r="B781" s="629" t="s">
        <v>1398</v>
      </c>
      <c r="C781" s="629"/>
      <c r="D781" s="381">
        <f>MARZO!K781</f>
        <v>73</v>
      </c>
      <c r="E781" s="339">
        <f t="shared" si="117"/>
        <v>0</v>
      </c>
      <c r="F781" s="338">
        <v>0</v>
      </c>
      <c r="G781" s="338">
        <v>0</v>
      </c>
      <c r="H781" s="456">
        <f t="shared" si="118"/>
        <v>0</v>
      </c>
      <c r="I781" s="340">
        <f t="shared" si="119"/>
        <v>0</v>
      </c>
      <c r="J781" s="341">
        <f t="shared" si="120"/>
        <v>0</v>
      </c>
      <c r="K781" s="477">
        <f t="shared" si="126"/>
        <v>73</v>
      </c>
      <c r="L781" s="253">
        <v>26</v>
      </c>
      <c r="M781" s="254" t="s">
        <v>1834</v>
      </c>
      <c r="N781" s="254" t="s">
        <v>1829</v>
      </c>
      <c r="O781" s="255" t="s">
        <v>1835</v>
      </c>
      <c r="P781" s="256" t="str">
        <f t="shared" ca="1" si="121"/>
        <v>VERDE</v>
      </c>
      <c r="Q781" s="262" t="str">
        <f t="shared" ca="1" si="122"/>
        <v>NO VENCIDO</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MARZO!K782</f>
        <v>141</v>
      </c>
      <c r="E782" s="339">
        <f t="shared" si="117"/>
        <v>0</v>
      </c>
      <c r="F782" s="338">
        <v>0</v>
      </c>
      <c r="G782" s="338">
        <v>0</v>
      </c>
      <c r="H782" s="456">
        <f t="shared" si="118"/>
        <v>0</v>
      </c>
      <c r="I782" s="340">
        <f t="shared" si="119"/>
        <v>0</v>
      </c>
      <c r="J782" s="341">
        <f t="shared" si="120"/>
        <v>0</v>
      </c>
      <c r="K782" s="477">
        <f t="shared" si="126"/>
        <v>141</v>
      </c>
      <c r="L782" s="253">
        <v>13</v>
      </c>
      <c r="M782" s="254" t="s">
        <v>1834</v>
      </c>
      <c r="N782" s="254" t="s">
        <v>1829</v>
      </c>
      <c r="O782" s="255" t="s">
        <v>1835</v>
      </c>
      <c r="P782" s="256" t="str">
        <f t="shared" ca="1" si="121"/>
        <v>VERDE</v>
      </c>
      <c r="Q782" s="262" t="str">
        <f t="shared" ca="1" si="122"/>
        <v>NO VENCIDO</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MARZO!K783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MARZO!K789</f>
        <v>0</v>
      </c>
      <c r="E789" s="595">
        <f>H385</f>
        <v>0</v>
      </c>
      <c r="F789" s="601">
        <v>0</v>
      </c>
      <c r="G789" s="601">
        <v>0</v>
      </c>
      <c r="H789" s="574">
        <f>SUM(F789,G789)</f>
        <v>0</v>
      </c>
      <c r="I789" s="577">
        <f>+AM789</f>
        <v>0</v>
      </c>
      <c r="J789" s="580">
        <f>+H789+I789</f>
        <v>0</v>
      </c>
      <c r="K789" s="583">
        <f>+(D789+E789)-(J789)</f>
        <v>0</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v>0</v>
      </c>
      <c r="AA789" s="570">
        <v>0</v>
      </c>
      <c r="AB789" s="570"/>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0</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MARZO!K794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MARZO!K799</f>
        <v>55</v>
      </c>
      <c r="E799" s="595">
        <f>H395</f>
        <v>0</v>
      </c>
      <c r="F799" s="601">
        <v>51</v>
      </c>
      <c r="G799" s="601">
        <v>4</v>
      </c>
      <c r="H799" s="574">
        <f t="shared" ref="H799:H809" si="130">SUM(F799,G799)</f>
        <v>55</v>
      </c>
      <c r="I799" s="577">
        <f>+AM799</f>
        <v>0</v>
      </c>
      <c r="J799" s="580">
        <f t="shared" si="127"/>
        <v>55</v>
      </c>
      <c r="K799" s="583">
        <f>+(D799+E799)-(J799)</f>
        <v>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v>0</v>
      </c>
      <c r="AA799" s="570">
        <v>0</v>
      </c>
      <c r="AB799" s="570"/>
      <c r="AC799" s="570">
        <v>0</v>
      </c>
      <c r="AD799" s="570">
        <v>0</v>
      </c>
      <c r="AE799" s="570">
        <v>0</v>
      </c>
      <c r="AF799" s="570">
        <v>0</v>
      </c>
      <c r="AG799" s="570">
        <v>0</v>
      </c>
      <c r="AH799" s="570">
        <v>0</v>
      </c>
      <c r="AI799" s="570">
        <v>0</v>
      </c>
      <c r="AJ799" s="570">
        <v>0</v>
      </c>
      <c r="AK799" s="570">
        <v>0</v>
      </c>
      <c r="AL799" s="570">
        <v>0</v>
      </c>
      <c r="AM799" s="573">
        <f t="shared" ref="AM799" si="133">SUM(Z799:AL802)</f>
        <v>0</v>
      </c>
      <c r="AN799" s="304"/>
      <c r="AO799" s="485"/>
      <c r="AP799" s="416"/>
      <c r="AQ799" s="604">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0</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MARZO!K804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MARZO!K809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11385</v>
      </c>
      <c r="E821" s="373">
        <f>G13</f>
        <v>0</v>
      </c>
      <c r="F821" s="373">
        <f>+F417</f>
        <v>572</v>
      </c>
      <c r="G821" s="373">
        <f>+G417</f>
        <v>27</v>
      </c>
      <c r="H821" s="374">
        <f>SUM(F821:G821)</f>
        <v>599</v>
      </c>
      <c r="I821" s="375">
        <f>+AM821</f>
        <v>881</v>
      </c>
      <c r="J821" s="376">
        <f>SUM(H821:I821)</f>
        <v>1480</v>
      </c>
      <c r="K821" s="373">
        <f>+I13</f>
        <v>0</v>
      </c>
      <c r="L821" s="377">
        <f>(M821+N821)</f>
        <v>9905</v>
      </c>
      <c r="M821" s="378">
        <f>+K13</f>
        <v>7580</v>
      </c>
      <c r="N821" s="379">
        <f>+K417</f>
        <v>2325</v>
      </c>
      <c r="O821" s="424">
        <f t="shared" ref="O821:O822" si="147">IFERROR(L821/J821,"0")</f>
        <v>6.6925675675675675</v>
      </c>
      <c r="P821" s="380">
        <f>+R422+R18</f>
        <v>0</v>
      </c>
      <c r="Q821" s="258"/>
      <c r="R821" s="258"/>
      <c r="S821" s="259"/>
      <c r="T821" s="259"/>
      <c r="U821" s="516"/>
      <c r="V821" s="353"/>
      <c r="Y821" s="232"/>
      <c r="Z821" s="381">
        <f>+Z417+Z13</f>
        <v>714</v>
      </c>
      <c r="AA821" s="381">
        <f>+AA417+AA13</f>
        <v>167</v>
      </c>
      <c r="AB821" s="415">
        <f>Z821+AA821</f>
        <v>881</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881</v>
      </c>
      <c r="AN821" s="383"/>
      <c r="AO821" s="384"/>
      <c r="AQ821" s="342">
        <f t="shared" ref="AQ821:AQ856" si="150">IFERROR(I821/J821*100,"0")</f>
        <v>59.527027027027025</v>
      </c>
      <c r="AR821" s="343">
        <f>IFERROR(1/(1-(AQ821/100)),"0")</f>
        <v>2.4707846410684473</v>
      </c>
      <c r="AS821" s="344">
        <v>65</v>
      </c>
      <c r="AT821" s="345">
        <v>10</v>
      </c>
    </row>
    <row r="822" spans="1:46" ht="46.5" customHeight="1">
      <c r="A822" s="293">
        <f>A821+1</f>
        <v>2</v>
      </c>
      <c r="B822" s="527" t="s">
        <v>1489</v>
      </c>
      <c r="C822" s="528"/>
      <c r="D822" s="372">
        <f>+D423+D19</f>
        <v>2404</v>
      </c>
      <c r="E822" s="373">
        <f>G19</f>
        <v>0</v>
      </c>
      <c r="F822" s="373">
        <f>+F423</f>
        <v>573</v>
      </c>
      <c r="G822" s="373">
        <f>+G423</f>
        <v>28</v>
      </c>
      <c r="H822" s="374">
        <f t="shared" ref="H822:H856" si="151">SUM(F822:G822)</f>
        <v>601</v>
      </c>
      <c r="I822" s="375">
        <f>+AM822</f>
        <v>13</v>
      </c>
      <c r="J822" s="376">
        <f t="shared" ref="J822:J833" si="152">SUM(H822:I822)</f>
        <v>614</v>
      </c>
      <c r="K822" s="373">
        <f>+I19</f>
        <v>0</v>
      </c>
      <c r="L822" s="377">
        <f t="shared" ref="L822:L855" si="153">(M822+N822)</f>
        <v>1790</v>
      </c>
      <c r="M822" s="378">
        <f>+K19</f>
        <v>1024</v>
      </c>
      <c r="N822" s="379">
        <f>+K423</f>
        <v>766</v>
      </c>
      <c r="O822" s="424">
        <f t="shared" si="147"/>
        <v>2.9153094462540716</v>
      </c>
      <c r="P822" s="380">
        <f>+R428+R24</f>
        <v>0</v>
      </c>
      <c r="Q822" s="258"/>
      <c r="R822" s="258"/>
      <c r="S822" s="259"/>
      <c r="T822" s="259"/>
      <c r="U822" s="516"/>
      <c r="V822" s="353"/>
      <c r="Y822" s="232"/>
      <c r="Z822" s="381">
        <f>+Z423+Z19</f>
        <v>2</v>
      </c>
      <c r="AA822" s="381">
        <f>+AA423+AA19</f>
        <v>0</v>
      </c>
      <c r="AB822" s="415">
        <f t="shared" ref="AB822:AB856" si="154">Z822+AA822</f>
        <v>2</v>
      </c>
      <c r="AC822" s="381">
        <f t="shared" ref="AC822:AL822" si="155">+AC423+AC19</f>
        <v>0</v>
      </c>
      <c r="AD822" s="381">
        <f t="shared" si="155"/>
        <v>0</v>
      </c>
      <c r="AE822" s="381">
        <f t="shared" si="155"/>
        <v>0</v>
      </c>
      <c r="AF822" s="381">
        <f t="shared" si="155"/>
        <v>0</v>
      </c>
      <c r="AG822" s="381">
        <f t="shared" si="155"/>
        <v>11</v>
      </c>
      <c r="AH822" s="381">
        <f t="shared" si="155"/>
        <v>0</v>
      </c>
      <c r="AI822" s="381">
        <f t="shared" si="155"/>
        <v>0</v>
      </c>
      <c r="AJ822" s="381">
        <f t="shared" si="155"/>
        <v>0</v>
      </c>
      <c r="AK822" s="381">
        <f t="shared" si="155"/>
        <v>0</v>
      </c>
      <c r="AL822" s="381">
        <f t="shared" si="155"/>
        <v>0</v>
      </c>
      <c r="AM822" s="382">
        <f t="shared" si="149"/>
        <v>13</v>
      </c>
      <c r="AN822" s="383"/>
      <c r="AO822" s="384"/>
      <c r="AQ822" s="342">
        <f t="shared" si="150"/>
        <v>2.1172638436482085</v>
      </c>
      <c r="AR822" s="343">
        <f t="shared" ref="AR822:AR856" si="156">IFERROR(1/(1-(AQ822/100)),"0")</f>
        <v>1.021630615640599</v>
      </c>
      <c r="AS822" s="344">
        <v>0</v>
      </c>
      <c r="AT822" s="345">
        <v>0</v>
      </c>
    </row>
    <row r="823" spans="1:46" ht="46.5" customHeight="1">
      <c r="A823" s="293">
        <f t="shared" ref="A823:A856" si="157">A822+1</f>
        <v>3</v>
      </c>
      <c r="B823" s="527" t="s">
        <v>1490</v>
      </c>
      <c r="C823" s="528"/>
      <c r="D823" s="372">
        <f>+D429+D25</f>
        <v>384</v>
      </c>
      <c r="E823" s="373">
        <f>G25</f>
        <v>0</v>
      </c>
      <c r="F823" s="373">
        <f>+F429</f>
        <v>133</v>
      </c>
      <c r="G823" s="373">
        <f>+G429</f>
        <v>1</v>
      </c>
      <c r="H823" s="374">
        <f t="shared" si="151"/>
        <v>134</v>
      </c>
      <c r="I823" s="375">
        <f>+AM823</f>
        <v>0</v>
      </c>
      <c r="J823" s="376">
        <f t="shared" si="152"/>
        <v>134</v>
      </c>
      <c r="K823" s="373">
        <f>+I25</f>
        <v>0</v>
      </c>
      <c r="L823" s="377">
        <f t="shared" si="153"/>
        <v>250</v>
      </c>
      <c r="M823" s="378">
        <f>+K25</f>
        <v>0</v>
      </c>
      <c r="N823" s="379">
        <f>+K429</f>
        <v>250</v>
      </c>
      <c r="O823" s="424">
        <f>IFERROR(L823/J823,"0")</f>
        <v>1.8656716417910448</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17954</v>
      </c>
      <c r="E824" s="373">
        <f>G31</f>
        <v>0</v>
      </c>
      <c r="F824" s="373">
        <f>+F435</f>
        <v>2911</v>
      </c>
      <c r="G824" s="373">
        <f>+G435</f>
        <v>25</v>
      </c>
      <c r="H824" s="374">
        <f t="shared" si="151"/>
        <v>2936</v>
      </c>
      <c r="I824" s="375">
        <f t="shared" ref="I824:I856" si="159">+AM824</f>
        <v>28</v>
      </c>
      <c r="J824" s="376">
        <f t="shared" si="152"/>
        <v>2964</v>
      </c>
      <c r="K824" s="373">
        <f>+I31</f>
        <v>0</v>
      </c>
      <c r="L824" s="377">
        <f t="shared" si="153"/>
        <v>14990</v>
      </c>
      <c r="M824" s="378">
        <f>+K31</f>
        <v>13135</v>
      </c>
      <c r="N824" s="379">
        <f>+K435</f>
        <v>1855</v>
      </c>
      <c r="O824" s="424">
        <f t="shared" ref="O824:O887" si="160">IFERROR(L824/J824,"0")</f>
        <v>5.0573549257759787</v>
      </c>
      <c r="P824" s="380">
        <f>+R440+R36</f>
        <v>0</v>
      </c>
      <c r="Q824" s="258"/>
      <c r="R824" s="258"/>
      <c r="S824" s="259"/>
      <c r="T824" s="259"/>
      <c r="U824" s="516"/>
      <c r="V824" s="353"/>
      <c r="Y824" s="232"/>
      <c r="Z824" s="381">
        <f>+Z435+Z31</f>
        <v>5</v>
      </c>
      <c r="AA824" s="381">
        <f>+AA435+AA31</f>
        <v>23</v>
      </c>
      <c r="AB824" s="415">
        <f t="shared" si="154"/>
        <v>28</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28</v>
      </c>
      <c r="AN824" s="383"/>
      <c r="AO824" s="384"/>
      <c r="AQ824" s="342">
        <f t="shared" si="150"/>
        <v>0.94466936572199733</v>
      </c>
      <c r="AR824" s="343">
        <f t="shared" si="156"/>
        <v>1.0095367847411445</v>
      </c>
      <c r="AS824" s="344">
        <v>15</v>
      </c>
      <c r="AT824" s="345">
        <v>5</v>
      </c>
    </row>
    <row r="825" spans="1:46" ht="75.75" customHeight="1">
      <c r="A825" s="293">
        <f t="shared" si="157"/>
        <v>5</v>
      </c>
      <c r="B825" s="527" t="s">
        <v>1517</v>
      </c>
      <c r="C825" s="528"/>
      <c r="D825" s="372">
        <f>+D441+D37</f>
        <v>10901</v>
      </c>
      <c r="E825" s="373">
        <f>G37</f>
        <v>0</v>
      </c>
      <c r="F825" s="373">
        <f>+F441</f>
        <v>2234</v>
      </c>
      <c r="G825" s="373">
        <f>+G441</f>
        <v>15</v>
      </c>
      <c r="H825" s="374">
        <f t="shared" si="151"/>
        <v>2249</v>
      </c>
      <c r="I825" s="375">
        <f t="shared" si="159"/>
        <v>0</v>
      </c>
      <c r="J825" s="376">
        <f t="shared" si="152"/>
        <v>2249</v>
      </c>
      <c r="K825" s="373">
        <f>+I37</f>
        <v>0</v>
      </c>
      <c r="L825" s="377">
        <f t="shared" si="153"/>
        <v>8652</v>
      </c>
      <c r="M825" s="378">
        <f>+K37</f>
        <v>6689</v>
      </c>
      <c r="N825" s="379">
        <f>+K441</f>
        <v>1963</v>
      </c>
      <c r="O825" s="424">
        <f t="shared" si="160"/>
        <v>3.8470431302801247</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94</v>
      </c>
      <c r="E826" s="373">
        <f>G43</f>
        <v>0</v>
      </c>
      <c r="F826" s="373">
        <f>+F447</f>
        <v>33</v>
      </c>
      <c r="G826" s="373">
        <f>+G447</f>
        <v>0</v>
      </c>
      <c r="H826" s="374">
        <f t="shared" si="151"/>
        <v>33</v>
      </c>
      <c r="I826" s="375">
        <f t="shared" si="159"/>
        <v>0</v>
      </c>
      <c r="J826" s="376">
        <f t="shared" si="152"/>
        <v>33</v>
      </c>
      <c r="K826" s="373">
        <f>+I43</f>
        <v>0</v>
      </c>
      <c r="L826" s="377">
        <f t="shared" si="153"/>
        <v>61</v>
      </c>
      <c r="M826" s="378">
        <f>+K43</f>
        <v>8</v>
      </c>
      <c r="N826" s="379">
        <f>+K447</f>
        <v>53</v>
      </c>
      <c r="O826" s="424">
        <f t="shared" si="160"/>
        <v>1.8484848484848484</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5083</v>
      </c>
      <c r="E828" s="373">
        <f>G55</f>
        <v>0</v>
      </c>
      <c r="F828" s="373">
        <f>+F459</f>
        <v>686</v>
      </c>
      <c r="G828" s="373">
        <f>+G459</f>
        <v>10</v>
      </c>
      <c r="H828" s="374">
        <f t="shared" si="151"/>
        <v>696</v>
      </c>
      <c r="I828" s="375">
        <f t="shared" si="159"/>
        <v>255</v>
      </c>
      <c r="J828" s="376">
        <f t="shared" si="152"/>
        <v>951</v>
      </c>
      <c r="K828" s="373">
        <f>+I55</f>
        <v>0</v>
      </c>
      <c r="L828" s="377">
        <f t="shared" si="153"/>
        <v>4132</v>
      </c>
      <c r="M828" s="378">
        <f>+K55</f>
        <v>2270</v>
      </c>
      <c r="N828" s="379">
        <f>+K459</f>
        <v>1862</v>
      </c>
      <c r="O828" s="424">
        <f t="shared" si="160"/>
        <v>4.3449001051524707</v>
      </c>
      <c r="P828" s="380">
        <f>+R464+R60</f>
        <v>0</v>
      </c>
      <c r="Q828" s="258"/>
      <c r="R828" s="258"/>
      <c r="S828" s="259"/>
      <c r="T828" s="259"/>
      <c r="U828" s="516"/>
      <c r="V828" s="353"/>
      <c r="Y828" s="232"/>
      <c r="Z828" s="381">
        <f>+Z459+Z55</f>
        <v>93</v>
      </c>
      <c r="AA828" s="381">
        <f>+AA459+AA55</f>
        <v>162</v>
      </c>
      <c r="AB828" s="415">
        <f t="shared" si="154"/>
        <v>255</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255</v>
      </c>
      <c r="AN828" s="383"/>
      <c r="AO828" s="384"/>
      <c r="AQ828" s="342">
        <f t="shared" si="150"/>
        <v>26.813880126182966</v>
      </c>
      <c r="AR828" s="343">
        <f t="shared" si="156"/>
        <v>1.3663793103448276</v>
      </c>
      <c r="AS828" s="344">
        <v>15</v>
      </c>
      <c r="AT828" s="345">
        <v>10</v>
      </c>
    </row>
    <row r="829" spans="1:46" ht="46.5" customHeight="1">
      <c r="A829" s="293">
        <f t="shared" si="157"/>
        <v>9</v>
      </c>
      <c r="B829" s="527" t="s">
        <v>1496</v>
      </c>
      <c r="C829" s="528"/>
      <c r="D829" s="372">
        <f>+D465+D61</f>
        <v>75</v>
      </c>
      <c r="E829" s="373">
        <f>G61</f>
        <v>0</v>
      </c>
      <c r="F829" s="373">
        <f>+F465</f>
        <v>5</v>
      </c>
      <c r="G829" s="373">
        <f>+G465</f>
        <v>0</v>
      </c>
      <c r="H829" s="374">
        <f t="shared" si="151"/>
        <v>5</v>
      </c>
      <c r="I829" s="375">
        <f t="shared" si="159"/>
        <v>0</v>
      </c>
      <c r="J829" s="376">
        <f t="shared" si="152"/>
        <v>5</v>
      </c>
      <c r="K829" s="373">
        <f>+I61</f>
        <v>0</v>
      </c>
      <c r="L829" s="377">
        <f t="shared" si="153"/>
        <v>70</v>
      </c>
      <c r="M829" s="378">
        <f>+K61</f>
        <v>13</v>
      </c>
      <c r="N829" s="379">
        <f>+K465</f>
        <v>57</v>
      </c>
      <c r="O829" s="424">
        <f t="shared" si="160"/>
        <v>14</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4682</v>
      </c>
      <c r="E830" s="373">
        <f>G67</f>
        <v>0</v>
      </c>
      <c r="F830" s="373">
        <f>+F471</f>
        <v>1132</v>
      </c>
      <c r="G830" s="373">
        <f>+G471</f>
        <v>3</v>
      </c>
      <c r="H830" s="374">
        <f t="shared" si="151"/>
        <v>1135</v>
      </c>
      <c r="I830" s="375">
        <f t="shared" si="159"/>
        <v>0</v>
      </c>
      <c r="J830" s="376">
        <f>SUM(H830:I830)</f>
        <v>1135</v>
      </c>
      <c r="K830" s="373">
        <f>+I67</f>
        <v>0</v>
      </c>
      <c r="L830" s="377">
        <f t="shared" si="153"/>
        <v>3547</v>
      </c>
      <c r="M830" s="378">
        <f>+K67</f>
        <v>2103</v>
      </c>
      <c r="N830" s="379">
        <f>+K471</f>
        <v>1444</v>
      </c>
      <c r="O830" s="424">
        <f t="shared" si="160"/>
        <v>3.1251101321585901</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f t="shared" si="150"/>
        <v>0</v>
      </c>
      <c r="AR830" s="343">
        <f t="shared" si="156"/>
        <v>1</v>
      </c>
      <c r="AS830" s="344">
        <v>0</v>
      </c>
      <c r="AT830" s="345">
        <v>1</v>
      </c>
    </row>
    <row r="831" spans="1:46" ht="46.5" customHeight="1">
      <c r="A831" s="293">
        <f t="shared" si="157"/>
        <v>11</v>
      </c>
      <c r="B831" s="527" t="s">
        <v>1494</v>
      </c>
      <c r="C831" s="528"/>
      <c r="D831" s="372">
        <f>+D477+D73</f>
        <v>8147</v>
      </c>
      <c r="E831" s="373">
        <f>G73</f>
        <v>0</v>
      </c>
      <c r="F831" s="373">
        <f>+F477</f>
        <v>1814</v>
      </c>
      <c r="G831" s="373">
        <f>+G477</f>
        <v>17</v>
      </c>
      <c r="H831" s="374">
        <f t="shared" si="151"/>
        <v>1831</v>
      </c>
      <c r="I831" s="375">
        <f t="shared" si="159"/>
        <v>0</v>
      </c>
      <c r="J831" s="376">
        <f t="shared" si="152"/>
        <v>1831</v>
      </c>
      <c r="K831" s="373">
        <f>+I73</f>
        <v>0</v>
      </c>
      <c r="L831" s="377">
        <f t="shared" si="153"/>
        <v>6316</v>
      </c>
      <c r="M831" s="378">
        <f>+K73</f>
        <v>4259</v>
      </c>
      <c r="N831" s="379">
        <f>+K477</f>
        <v>2057</v>
      </c>
      <c r="O831" s="424">
        <f t="shared" si="160"/>
        <v>3.4494811578372473</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15021</v>
      </c>
      <c r="E833" s="373">
        <f>G85</f>
        <v>0</v>
      </c>
      <c r="F833" s="373">
        <f>+F489</f>
        <v>1521</v>
      </c>
      <c r="G833" s="373">
        <f>+G489</f>
        <v>29</v>
      </c>
      <c r="H833" s="374">
        <f t="shared" si="151"/>
        <v>1550</v>
      </c>
      <c r="I833" s="375">
        <f t="shared" si="159"/>
        <v>2</v>
      </c>
      <c r="J833" s="376">
        <f t="shared" si="152"/>
        <v>1552</v>
      </c>
      <c r="K833" s="373">
        <f>+I85</f>
        <v>0</v>
      </c>
      <c r="L833" s="377">
        <f t="shared" si="153"/>
        <v>13469</v>
      </c>
      <c r="M833" s="378">
        <f>+K85</f>
        <v>11440</v>
      </c>
      <c r="N833" s="379">
        <f>+K489</f>
        <v>2029</v>
      </c>
      <c r="O833" s="424">
        <f t="shared" si="160"/>
        <v>8.6784793814432994</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1</v>
      </c>
      <c r="AE833" s="381">
        <f t="shared" si="170"/>
        <v>0</v>
      </c>
      <c r="AF833" s="381">
        <f t="shared" si="170"/>
        <v>0</v>
      </c>
      <c r="AG833" s="381">
        <f t="shared" si="170"/>
        <v>0</v>
      </c>
      <c r="AH833" s="381">
        <f t="shared" si="170"/>
        <v>0</v>
      </c>
      <c r="AI833" s="381">
        <f t="shared" si="170"/>
        <v>0</v>
      </c>
      <c r="AJ833" s="381">
        <f t="shared" si="170"/>
        <v>1</v>
      </c>
      <c r="AK833" s="381">
        <f t="shared" si="170"/>
        <v>0</v>
      </c>
      <c r="AL833" s="381">
        <f t="shared" si="170"/>
        <v>0</v>
      </c>
      <c r="AM833" s="382">
        <f t="shared" si="149"/>
        <v>2</v>
      </c>
      <c r="AN833" s="383"/>
      <c r="AO833" s="384"/>
      <c r="AQ833" s="342">
        <f t="shared" si="150"/>
        <v>0.12886597938144329</v>
      </c>
      <c r="AR833" s="343">
        <f t="shared" si="156"/>
        <v>1.0012903225806451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2237</v>
      </c>
      <c r="E836" s="373">
        <f>G103</f>
        <v>0</v>
      </c>
      <c r="F836" s="373">
        <f>+F507</f>
        <v>849</v>
      </c>
      <c r="G836" s="373">
        <f>+G507</f>
        <v>25</v>
      </c>
      <c r="H836" s="374">
        <f>SUM(F836:G836)</f>
        <v>874</v>
      </c>
      <c r="I836" s="375">
        <f>+AM836</f>
        <v>0</v>
      </c>
      <c r="J836" s="376">
        <f>SUM(H836:I836)</f>
        <v>874</v>
      </c>
      <c r="K836" s="373">
        <f>+I103</f>
        <v>0</v>
      </c>
      <c r="L836" s="377">
        <f t="shared" si="153"/>
        <v>1363</v>
      </c>
      <c r="M836" s="378">
        <f>+K103</f>
        <v>0</v>
      </c>
      <c r="N836" s="379">
        <f>+K507</f>
        <v>1363</v>
      </c>
      <c r="O836" s="424">
        <f t="shared" si="160"/>
        <v>1.5594965675057209</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55769</v>
      </c>
      <c r="E839" s="373">
        <f>G121</f>
        <v>0</v>
      </c>
      <c r="F839" s="373">
        <f>+F525</f>
        <v>2718</v>
      </c>
      <c r="G839" s="373">
        <f>+G525</f>
        <v>49</v>
      </c>
      <c r="H839" s="374">
        <f t="shared" si="151"/>
        <v>2767</v>
      </c>
      <c r="I839" s="375">
        <f t="shared" si="159"/>
        <v>3950</v>
      </c>
      <c r="J839" s="376">
        <f t="shared" si="175"/>
        <v>6717</v>
      </c>
      <c r="K839" s="373">
        <f>+I121</f>
        <v>0</v>
      </c>
      <c r="L839" s="377">
        <f t="shared" si="153"/>
        <v>49052</v>
      </c>
      <c r="M839" s="378">
        <f>+K121</f>
        <v>36000</v>
      </c>
      <c r="N839" s="379">
        <f>+K525</f>
        <v>13052</v>
      </c>
      <c r="O839" s="424">
        <f t="shared" si="160"/>
        <v>7.3026648801548308</v>
      </c>
      <c r="P839" s="380">
        <f>+R530+R126</f>
        <v>0</v>
      </c>
      <c r="Q839" s="258"/>
      <c r="R839" s="259"/>
      <c r="S839" s="259"/>
      <c r="T839" s="259"/>
      <c r="U839" s="516"/>
      <c r="V839" s="353"/>
      <c r="Y839" s="232"/>
      <c r="Z839" s="381">
        <f>+Z525+Z121</f>
        <v>2766</v>
      </c>
      <c r="AA839" s="381">
        <f>+AA525+AA121</f>
        <v>1184</v>
      </c>
      <c r="AB839" s="415">
        <f t="shared" si="154"/>
        <v>3950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3950</v>
      </c>
      <c r="AN839" s="383"/>
      <c r="AO839" s="384"/>
      <c r="AQ839" s="342">
        <f t="shared" si="150"/>
        <v>58.806014589846654</v>
      </c>
      <c r="AR839" s="343">
        <f t="shared" si="156"/>
        <v>2.4275388507408744</v>
      </c>
      <c r="AS839" s="344">
        <v>0</v>
      </c>
      <c r="AT839" s="345">
        <v>1</v>
      </c>
    </row>
    <row r="840" spans="1:46" ht="46.5" customHeight="1">
      <c r="A840" s="293">
        <f t="shared" si="157"/>
        <v>20</v>
      </c>
      <c r="B840" s="527" t="s">
        <v>1498</v>
      </c>
      <c r="C840" s="528"/>
      <c r="D840" s="372">
        <f>+D531+D127</f>
        <v>4941</v>
      </c>
      <c r="E840" s="373">
        <f>G127</f>
        <v>0</v>
      </c>
      <c r="F840" s="373">
        <f>+F531</f>
        <v>649</v>
      </c>
      <c r="G840" s="373">
        <f>+G531</f>
        <v>17</v>
      </c>
      <c r="H840" s="374">
        <f t="shared" si="151"/>
        <v>666</v>
      </c>
      <c r="I840" s="375">
        <f t="shared" si="159"/>
        <v>1</v>
      </c>
      <c r="J840" s="376">
        <f t="shared" si="175"/>
        <v>667</v>
      </c>
      <c r="K840" s="373">
        <f>+I127</f>
        <v>0</v>
      </c>
      <c r="L840" s="377">
        <f t="shared" si="153"/>
        <v>4274</v>
      </c>
      <c r="M840" s="378">
        <f>+K127</f>
        <v>2251</v>
      </c>
      <c r="N840" s="379">
        <f>+K531</f>
        <v>2023</v>
      </c>
      <c r="O840" s="424">
        <f t="shared" si="160"/>
        <v>6.4077961019490255</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1</v>
      </c>
      <c r="AK840" s="413">
        <f t="shared" si="179"/>
        <v>0</v>
      </c>
      <c r="AL840" s="413">
        <f t="shared" si="179"/>
        <v>0</v>
      </c>
      <c r="AM840" s="382">
        <f t="shared" si="177"/>
        <v>1</v>
      </c>
      <c r="AN840" s="383"/>
      <c r="AO840" s="384"/>
      <c r="AQ840" s="342">
        <f t="shared" si="150"/>
        <v>0.14992503748125938</v>
      </c>
      <c r="AR840" s="343">
        <f t="shared" si="156"/>
        <v>1.0015015015015014</v>
      </c>
      <c r="AS840" s="344">
        <v>25</v>
      </c>
      <c r="AT840" s="345">
        <v>5</v>
      </c>
    </row>
    <row r="841" spans="1:46" ht="46.5" customHeight="1">
      <c r="A841" s="293">
        <f t="shared" si="157"/>
        <v>21</v>
      </c>
      <c r="B841" s="527" t="s">
        <v>1508</v>
      </c>
      <c r="C841" s="528"/>
      <c r="D841" s="372">
        <f>+D537+D133</f>
        <v>6405</v>
      </c>
      <c r="E841" s="373">
        <f>G133</f>
        <v>0</v>
      </c>
      <c r="F841" s="373">
        <f>+F537</f>
        <v>1388</v>
      </c>
      <c r="G841" s="373">
        <f>+G537</f>
        <v>27</v>
      </c>
      <c r="H841" s="374">
        <f t="shared" si="151"/>
        <v>1415</v>
      </c>
      <c r="I841" s="375">
        <f t="shared" si="159"/>
        <v>1</v>
      </c>
      <c r="J841" s="376">
        <f t="shared" si="175"/>
        <v>1416</v>
      </c>
      <c r="K841" s="373">
        <f>+I133</f>
        <v>0</v>
      </c>
      <c r="L841" s="377">
        <f t="shared" si="153"/>
        <v>4989</v>
      </c>
      <c r="M841" s="378">
        <f>+K133</f>
        <v>3417</v>
      </c>
      <c r="N841" s="379">
        <f>+K537</f>
        <v>1572</v>
      </c>
      <c r="O841" s="424">
        <f t="shared" si="160"/>
        <v>3.5233050847457625</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1</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7.0621468926553674E-2</v>
      </c>
      <c r="AR841" s="343">
        <f t="shared" si="156"/>
        <v>1.0007067137809187</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8074</v>
      </c>
      <c r="E843" s="373">
        <f>G145</f>
        <v>0</v>
      </c>
      <c r="F843" s="373">
        <f>+F549</f>
        <v>1257</v>
      </c>
      <c r="G843" s="373">
        <f>+G549</f>
        <v>22</v>
      </c>
      <c r="H843" s="374">
        <f t="shared" si="151"/>
        <v>1279</v>
      </c>
      <c r="I843" s="375">
        <f t="shared" si="159"/>
        <v>203</v>
      </c>
      <c r="J843" s="376">
        <f t="shared" si="175"/>
        <v>1482</v>
      </c>
      <c r="K843" s="373">
        <f>+I145</f>
        <v>0</v>
      </c>
      <c r="L843" s="377">
        <f t="shared" si="153"/>
        <v>6592</v>
      </c>
      <c r="M843" s="378">
        <f>+K145</f>
        <v>4830</v>
      </c>
      <c r="N843" s="379">
        <f>+K549</f>
        <v>1762</v>
      </c>
      <c r="O843" s="424">
        <f t="shared" si="160"/>
        <v>4.4480431848852904</v>
      </c>
      <c r="P843" s="380">
        <f>+R554+R150</f>
        <v>0</v>
      </c>
      <c r="Q843" s="258"/>
      <c r="R843" s="259"/>
      <c r="S843" s="259"/>
      <c r="T843" s="259"/>
      <c r="U843" s="516"/>
      <c r="V843" s="353"/>
      <c r="Y843" s="232"/>
      <c r="Z843" s="413">
        <f>+Z549+Z145</f>
        <v>87</v>
      </c>
      <c r="AA843" s="413">
        <f>+AA549+AA145</f>
        <v>116</v>
      </c>
      <c r="AB843" s="415">
        <f t="shared" si="154"/>
        <v>203</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203</v>
      </c>
      <c r="AN843" s="383"/>
      <c r="AO843" s="384"/>
      <c r="AQ843" s="342">
        <f t="shared" si="150"/>
        <v>13.69770580296896</v>
      </c>
      <c r="AR843" s="343">
        <f t="shared" si="156"/>
        <v>1.1587177482408131</v>
      </c>
      <c r="AS843" s="344">
        <v>0</v>
      </c>
      <c r="AT843" s="345">
        <v>1</v>
      </c>
    </row>
    <row r="844" spans="1:46" ht="59.25" customHeight="1">
      <c r="A844" s="293">
        <f t="shared" si="157"/>
        <v>24</v>
      </c>
      <c r="B844" s="527" t="s">
        <v>1501</v>
      </c>
      <c r="C844" s="528"/>
      <c r="D844" s="372">
        <f>+D555+D151</f>
        <v>3477</v>
      </c>
      <c r="E844" s="373">
        <f>G151</f>
        <v>0</v>
      </c>
      <c r="F844" s="373">
        <f>+F555</f>
        <v>589</v>
      </c>
      <c r="G844" s="373">
        <f>+G555</f>
        <v>36</v>
      </c>
      <c r="H844" s="374">
        <f t="shared" si="151"/>
        <v>625</v>
      </c>
      <c r="I844" s="375">
        <f t="shared" si="159"/>
        <v>0</v>
      </c>
      <c r="J844" s="376">
        <f t="shared" si="175"/>
        <v>625</v>
      </c>
      <c r="K844" s="373">
        <f>+I151</f>
        <v>0</v>
      </c>
      <c r="L844" s="377">
        <f t="shared" si="153"/>
        <v>2852</v>
      </c>
      <c r="M844" s="378">
        <f>+K151</f>
        <v>1555</v>
      </c>
      <c r="N844" s="379">
        <f>+K555</f>
        <v>1297</v>
      </c>
      <c r="O844" s="424">
        <f t="shared" si="160"/>
        <v>4.5632000000000001</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0</v>
      </c>
      <c r="E845" s="373">
        <f>G157</f>
        <v>12320</v>
      </c>
      <c r="F845" s="373">
        <f>+F561</f>
        <v>769</v>
      </c>
      <c r="G845" s="373">
        <f>+G561</f>
        <v>6</v>
      </c>
      <c r="H845" s="374">
        <f t="shared" si="151"/>
        <v>775</v>
      </c>
      <c r="I845" s="375">
        <f t="shared" si="159"/>
        <v>150</v>
      </c>
      <c r="J845" s="376">
        <f t="shared" si="175"/>
        <v>925</v>
      </c>
      <c r="K845" s="373">
        <f>+I157</f>
        <v>0</v>
      </c>
      <c r="L845" s="377">
        <f t="shared" si="153"/>
        <v>11395</v>
      </c>
      <c r="M845" s="378">
        <f>+K157</f>
        <v>6900</v>
      </c>
      <c r="N845" s="379">
        <f>+K561</f>
        <v>4495</v>
      </c>
      <c r="O845" s="424">
        <f t="shared" si="160"/>
        <v>12.31891891891892</v>
      </c>
      <c r="P845" s="380">
        <f>+R566+R162</f>
        <v>0</v>
      </c>
      <c r="Q845" s="258"/>
      <c r="R845" s="259"/>
      <c r="S845" s="259"/>
      <c r="T845" s="259"/>
      <c r="U845" s="516"/>
      <c r="V845" s="353"/>
      <c r="Y845" s="232"/>
      <c r="Z845" s="413">
        <f>+Z561+Z157</f>
        <v>52</v>
      </c>
      <c r="AA845" s="413">
        <f>+AA561+AA157</f>
        <v>98</v>
      </c>
      <c r="AB845" s="415">
        <f t="shared" si="154"/>
        <v>150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150</v>
      </c>
      <c r="AN845" s="383"/>
      <c r="AO845" s="384"/>
      <c r="AQ845" s="342">
        <f t="shared" si="150"/>
        <v>16.216216216216218</v>
      </c>
      <c r="AR845" s="343">
        <f t="shared" si="156"/>
        <v>1.1935483870967742</v>
      </c>
      <c r="AS845" s="344">
        <v>10</v>
      </c>
      <c r="AT845" s="345">
        <v>10</v>
      </c>
    </row>
    <row r="846" spans="1:46" ht="59.25" customHeight="1">
      <c r="A846" s="293">
        <f t="shared" si="157"/>
        <v>26</v>
      </c>
      <c r="B846" s="527" t="s">
        <v>1547</v>
      </c>
      <c r="C846" s="528"/>
      <c r="D846" s="372">
        <f>+D567+D163</f>
        <v>0</v>
      </c>
      <c r="E846" s="373">
        <f>G163</f>
        <v>69840</v>
      </c>
      <c r="F846" s="373">
        <f>+F567</f>
        <v>4468</v>
      </c>
      <c r="G846" s="373">
        <f>+G567</f>
        <v>49</v>
      </c>
      <c r="H846" s="374">
        <f t="shared" si="151"/>
        <v>4517</v>
      </c>
      <c r="I846" s="375">
        <f t="shared" si="159"/>
        <v>103</v>
      </c>
      <c r="J846" s="376">
        <f t="shared" si="175"/>
        <v>4620</v>
      </c>
      <c r="K846" s="373">
        <f>+I163</f>
        <v>0</v>
      </c>
      <c r="L846" s="377">
        <f t="shared" si="153"/>
        <v>65220</v>
      </c>
      <c r="M846" s="378">
        <f>+K163</f>
        <v>40230</v>
      </c>
      <c r="N846" s="379">
        <f>+K567</f>
        <v>24990</v>
      </c>
      <c r="O846" s="424">
        <f t="shared" si="160"/>
        <v>14.116883116883116</v>
      </c>
      <c r="P846" s="380">
        <f>+R572+R168</f>
        <v>0</v>
      </c>
      <c r="Q846" s="258"/>
      <c r="R846" s="259"/>
      <c r="S846" s="259"/>
      <c r="T846" s="259"/>
      <c r="U846" s="516"/>
      <c r="V846" s="353"/>
      <c r="Y846" s="232"/>
      <c r="Z846" s="381">
        <f>+Z567+Z163</f>
        <v>0</v>
      </c>
      <c r="AA846" s="381">
        <f>+AA567+AA163</f>
        <v>103</v>
      </c>
      <c r="AB846" s="415">
        <f t="shared" si="154"/>
        <v>103</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103</v>
      </c>
      <c r="AN846" s="383"/>
      <c r="AO846" s="384"/>
      <c r="AQ846" s="342">
        <f t="shared" si="150"/>
        <v>2.2294372294372296</v>
      </c>
      <c r="AR846" s="343">
        <f t="shared" si="156"/>
        <v>1.0228027451848571</v>
      </c>
      <c r="AS846" s="344">
        <v>0</v>
      </c>
      <c r="AT846" s="345">
        <v>1</v>
      </c>
    </row>
    <row r="847" spans="1:46" ht="46.5" customHeight="1">
      <c r="A847" s="293">
        <f t="shared" si="157"/>
        <v>27</v>
      </c>
      <c r="B847" s="527" t="s">
        <v>1507</v>
      </c>
      <c r="C847" s="528"/>
      <c r="D847" s="372">
        <f>+D573+D169</f>
        <v>913</v>
      </c>
      <c r="E847" s="373">
        <f>G169</f>
        <v>1200</v>
      </c>
      <c r="F847" s="373">
        <f>+F573</f>
        <v>493</v>
      </c>
      <c r="G847" s="373">
        <f>+G573</f>
        <v>17</v>
      </c>
      <c r="H847" s="374">
        <f t="shared" si="151"/>
        <v>510</v>
      </c>
      <c r="I847" s="375">
        <f t="shared" si="159"/>
        <v>2</v>
      </c>
      <c r="J847" s="376">
        <f t="shared" si="175"/>
        <v>512</v>
      </c>
      <c r="K847" s="373">
        <f>+I169</f>
        <v>0</v>
      </c>
      <c r="L847" s="377">
        <f t="shared" si="153"/>
        <v>1601</v>
      </c>
      <c r="M847" s="378">
        <f>+K169</f>
        <v>1130</v>
      </c>
      <c r="N847" s="379">
        <f>+K573</f>
        <v>471</v>
      </c>
      <c r="O847" s="424">
        <f t="shared" si="160"/>
        <v>3.126953125</v>
      </c>
      <c r="P847" s="380">
        <f>+R578+R174</f>
        <v>0</v>
      </c>
      <c r="Q847" s="258"/>
      <c r="R847" s="259"/>
      <c r="S847" s="259"/>
      <c r="T847" s="259"/>
      <c r="U847" s="516"/>
      <c r="V847" s="353"/>
      <c r="Y847" s="232"/>
      <c r="Z847" s="381">
        <f>+Z573+Z169</f>
        <v>1</v>
      </c>
      <c r="AA847" s="381">
        <f>+AA573+AA169</f>
        <v>0</v>
      </c>
      <c r="AB847" s="415">
        <f t="shared" si="154"/>
        <v>1</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1</v>
      </c>
      <c r="AM847" s="382">
        <f t="shared" si="177"/>
        <v>2</v>
      </c>
      <c r="AN847" s="383"/>
      <c r="AO847" s="384"/>
      <c r="AQ847" s="342">
        <f t="shared" si="150"/>
        <v>0.390625</v>
      </c>
      <c r="AR847" s="343">
        <f t="shared" si="156"/>
        <v>1.003921568627451</v>
      </c>
      <c r="AS847" s="344">
        <v>10</v>
      </c>
      <c r="AT847" s="345">
        <v>20</v>
      </c>
    </row>
    <row r="848" spans="1:46" ht="46.5" customHeight="1">
      <c r="A848" s="293">
        <f t="shared" si="157"/>
        <v>28</v>
      </c>
      <c r="B848" s="527" t="s">
        <v>1503</v>
      </c>
      <c r="C848" s="528"/>
      <c r="D848" s="372">
        <f>+D579+D175</f>
        <v>6274</v>
      </c>
      <c r="E848" s="373">
        <f>G175</f>
        <v>0</v>
      </c>
      <c r="F848" s="373">
        <f>+F579</f>
        <v>1161</v>
      </c>
      <c r="G848" s="373">
        <f>+G579</f>
        <v>42</v>
      </c>
      <c r="H848" s="374">
        <f t="shared" si="151"/>
        <v>1203</v>
      </c>
      <c r="I848" s="375">
        <f t="shared" si="159"/>
        <v>0</v>
      </c>
      <c r="J848" s="376">
        <f t="shared" si="175"/>
        <v>1203</v>
      </c>
      <c r="K848" s="373">
        <f>+I175</f>
        <v>0</v>
      </c>
      <c r="L848" s="377">
        <f t="shared" si="153"/>
        <v>5071</v>
      </c>
      <c r="M848" s="378">
        <f>+K175</f>
        <v>2533</v>
      </c>
      <c r="N848" s="379">
        <f>+K579</f>
        <v>2538</v>
      </c>
      <c r="O848" s="424">
        <f t="shared" si="160"/>
        <v>4.2152950955943478</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1620</v>
      </c>
      <c r="E850" s="373">
        <f>G187</f>
        <v>0</v>
      </c>
      <c r="F850" s="373">
        <f>+F591</f>
        <v>364</v>
      </c>
      <c r="G850" s="373">
        <f>+G591</f>
        <v>6</v>
      </c>
      <c r="H850" s="374">
        <f t="shared" si="151"/>
        <v>370</v>
      </c>
      <c r="I850" s="375">
        <f t="shared" si="159"/>
        <v>0</v>
      </c>
      <c r="J850" s="376">
        <f t="shared" si="175"/>
        <v>370</v>
      </c>
      <c r="K850" s="373">
        <f>+I187</f>
        <v>0</v>
      </c>
      <c r="L850" s="377">
        <f t="shared" si="153"/>
        <v>1250</v>
      </c>
      <c r="M850" s="378">
        <f>+K187</f>
        <v>529</v>
      </c>
      <c r="N850" s="379">
        <f>+K591</f>
        <v>721</v>
      </c>
      <c r="O850" s="424">
        <f t="shared" si="160"/>
        <v>3.3783783783783785</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104</v>
      </c>
      <c r="E851" s="373">
        <f>G193</f>
        <v>0</v>
      </c>
      <c r="F851" s="373">
        <f>+F597</f>
        <v>3</v>
      </c>
      <c r="G851" s="373">
        <f>+G597</f>
        <v>0</v>
      </c>
      <c r="H851" s="374">
        <f t="shared" si="151"/>
        <v>3</v>
      </c>
      <c r="I851" s="375">
        <f t="shared" si="159"/>
        <v>0</v>
      </c>
      <c r="J851" s="376">
        <f t="shared" si="175"/>
        <v>3</v>
      </c>
      <c r="K851" s="373">
        <f>+I193</f>
        <v>0</v>
      </c>
      <c r="L851" s="377">
        <f t="shared" si="153"/>
        <v>101</v>
      </c>
      <c r="M851" s="378">
        <f>+K193</f>
        <v>78</v>
      </c>
      <c r="N851" s="379">
        <f>+K597</f>
        <v>23</v>
      </c>
      <c r="O851" s="424">
        <f t="shared" si="160"/>
        <v>33.666666666666664</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736</v>
      </c>
      <c r="E852" s="373">
        <f>G199</f>
        <v>0</v>
      </c>
      <c r="F852" s="373">
        <f>+F603</f>
        <v>75</v>
      </c>
      <c r="G852" s="373">
        <f>+G603</f>
        <v>0</v>
      </c>
      <c r="H852" s="374">
        <f t="shared" si="151"/>
        <v>75</v>
      </c>
      <c r="I852" s="375">
        <f t="shared" si="159"/>
        <v>0</v>
      </c>
      <c r="J852" s="376">
        <f t="shared" si="175"/>
        <v>75</v>
      </c>
      <c r="K852" s="373">
        <f>+I199</f>
        <v>0</v>
      </c>
      <c r="L852" s="377">
        <f t="shared" si="153"/>
        <v>661</v>
      </c>
      <c r="M852" s="378">
        <f>+K199</f>
        <v>484</v>
      </c>
      <c r="N852" s="379">
        <f>+K603</f>
        <v>177</v>
      </c>
      <c r="O852" s="424">
        <f t="shared" si="160"/>
        <v>8.8133333333333326</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107</v>
      </c>
      <c r="E853" s="373">
        <f>G205</f>
        <v>0</v>
      </c>
      <c r="F853" s="373">
        <f>+F609</f>
        <v>14</v>
      </c>
      <c r="G853" s="373">
        <f>+G609</f>
        <v>0</v>
      </c>
      <c r="H853" s="374">
        <f t="shared" si="151"/>
        <v>14</v>
      </c>
      <c r="I853" s="375">
        <f t="shared" si="159"/>
        <v>0</v>
      </c>
      <c r="J853" s="376">
        <f t="shared" si="175"/>
        <v>14</v>
      </c>
      <c r="K853" s="373">
        <f>+I205</f>
        <v>0</v>
      </c>
      <c r="L853" s="377">
        <f t="shared" si="153"/>
        <v>93</v>
      </c>
      <c r="M853" s="378">
        <f>+K205</f>
        <v>5</v>
      </c>
      <c r="N853" s="379">
        <f>+K609</f>
        <v>88</v>
      </c>
      <c r="O853" s="424">
        <f t="shared" si="160"/>
        <v>6.6428571428571432</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11745</v>
      </c>
      <c r="E858" s="373">
        <f>G230</f>
        <v>0</v>
      </c>
      <c r="F858" s="373">
        <f>+F634</f>
        <v>573</v>
      </c>
      <c r="G858" s="373">
        <f>+G634</f>
        <v>26</v>
      </c>
      <c r="H858" s="374">
        <f>SUM(F858:G858)</f>
        <v>599</v>
      </c>
      <c r="I858" s="375">
        <f t="shared" ref="I858:I868" si="196">+AM858</f>
        <v>881</v>
      </c>
      <c r="J858" s="376">
        <f t="shared" ref="J858:J868" si="197">SUM(H858:I858)</f>
        <v>1480</v>
      </c>
      <c r="K858" s="373">
        <f>+I230</f>
        <v>0</v>
      </c>
      <c r="L858" s="377">
        <f>(M858+N858)</f>
        <v>10265</v>
      </c>
      <c r="M858" s="378">
        <f>+K230</f>
        <v>7940</v>
      </c>
      <c r="N858" s="379">
        <f>+K634</f>
        <v>2325</v>
      </c>
      <c r="O858" s="424">
        <f t="shared" si="160"/>
        <v>6.9358108108108105</v>
      </c>
      <c r="P858" s="380">
        <f>+R639+R235</f>
        <v>0</v>
      </c>
      <c r="Q858" s="258"/>
      <c r="R858" s="259"/>
      <c r="S858" s="259"/>
      <c r="T858" s="259"/>
      <c r="U858" s="516"/>
      <c r="V858" s="353"/>
      <c r="Y858" s="232"/>
      <c r="Z858" s="381">
        <f>+Z634+Z230</f>
        <v>714</v>
      </c>
      <c r="AA858" s="381">
        <f>+AA634+AA230</f>
        <v>167</v>
      </c>
      <c r="AB858" s="415">
        <f>+Z858+AA858</f>
        <v>881</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881</v>
      </c>
      <c r="AN858" s="383"/>
      <c r="AO858" s="384"/>
    </row>
    <row r="859" spans="1:46" ht="59.25" customHeight="1">
      <c r="A859" s="293">
        <f t="shared" ref="A859:A869" si="200">A858+1</f>
        <v>2</v>
      </c>
      <c r="B859" s="527" t="s">
        <v>1526</v>
      </c>
      <c r="C859" s="528"/>
      <c r="D859" s="372">
        <f>+D640+D236</f>
        <v>18097</v>
      </c>
      <c r="E859" s="373">
        <f>G236</f>
        <v>0</v>
      </c>
      <c r="F859" s="373">
        <f>+F640</f>
        <v>1521</v>
      </c>
      <c r="G859" s="373">
        <f>+G640</f>
        <v>28</v>
      </c>
      <c r="H859" s="374">
        <f>SUM(F859:G859)</f>
        <v>1549</v>
      </c>
      <c r="I859" s="375">
        <f t="shared" si="196"/>
        <v>2</v>
      </c>
      <c r="J859" s="376">
        <f t="shared" si="197"/>
        <v>1551</v>
      </c>
      <c r="K859" s="373">
        <f>+I236</f>
        <v>0</v>
      </c>
      <c r="L859" s="377">
        <f t="shared" ref="L859:L869" si="201">(M859+N859)</f>
        <v>16546</v>
      </c>
      <c r="M859" s="378">
        <f>+K236</f>
        <v>14546</v>
      </c>
      <c r="N859" s="379">
        <f>+K640</f>
        <v>2000</v>
      </c>
      <c r="O859" s="424">
        <f t="shared" si="160"/>
        <v>10.66795615731786</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1</v>
      </c>
      <c r="AE859" s="381">
        <f t="shared" si="203"/>
        <v>0</v>
      </c>
      <c r="AF859" s="381">
        <f t="shared" si="203"/>
        <v>0</v>
      </c>
      <c r="AG859" s="381">
        <f t="shared" si="203"/>
        <v>0</v>
      </c>
      <c r="AH859" s="381">
        <f t="shared" si="203"/>
        <v>0</v>
      </c>
      <c r="AI859" s="381">
        <f t="shared" si="203"/>
        <v>0</v>
      </c>
      <c r="AJ859" s="381">
        <f t="shared" si="203"/>
        <v>1</v>
      </c>
      <c r="AK859" s="381">
        <f t="shared" si="203"/>
        <v>0</v>
      </c>
      <c r="AL859" s="381">
        <f t="shared" si="203"/>
        <v>0</v>
      </c>
      <c r="AM859" s="382">
        <f t="shared" si="199"/>
        <v>2</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3693</v>
      </c>
      <c r="E862" s="373">
        <f>G254</f>
        <v>0</v>
      </c>
      <c r="F862" s="373">
        <f>+F658</f>
        <v>836</v>
      </c>
      <c r="G862" s="373">
        <f>+G658</f>
        <v>25</v>
      </c>
      <c r="H862" s="374">
        <f t="shared" si="204"/>
        <v>861</v>
      </c>
      <c r="I862" s="375">
        <f t="shared" si="196"/>
        <v>0</v>
      </c>
      <c r="J862" s="376">
        <f t="shared" si="197"/>
        <v>861</v>
      </c>
      <c r="K862" s="373">
        <f>+I254</f>
        <v>0</v>
      </c>
      <c r="L862" s="377">
        <f t="shared" si="201"/>
        <v>2832</v>
      </c>
      <c r="M862" s="378">
        <f>+K254</f>
        <v>862</v>
      </c>
      <c r="N862" s="379">
        <f>+K658</f>
        <v>1970</v>
      </c>
      <c r="O862" s="424">
        <f t="shared" si="160"/>
        <v>3.2891986062717771</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56355</v>
      </c>
      <c r="E865" s="373">
        <f>G272</f>
        <v>0</v>
      </c>
      <c r="F865" s="373">
        <f>+F676</f>
        <v>2721</v>
      </c>
      <c r="G865" s="373">
        <f>+G676</f>
        <v>45</v>
      </c>
      <c r="H865" s="374">
        <f t="shared" si="204"/>
        <v>2766</v>
      </c>
      <c r="I865" s="375">
        <f t="shared" si="196"/>
        <v>3949</v>
      </c>
      <c r="J865" s="376">
        <f t="shared" si="197"/>
        <v>6715</v>
      </c>
      <c r="K865" s="373">
        <f>+I272</f>
        <v>0</v>
      </c>
      <c r="L865" s="377">
        <f t="shared" si="201"/>
        <v>49640</v>
      </c>
      <c r="M865" s="378">
        <f>+K272</f>
        <v>36600</v>
      </c>
      <c r="N865" s="379">
        <f>+K676</f>
        <v>13040</v>
      </c>
      <c r="O865" s="424">
        <f t="shared" si="160"/>
        <v>7.3924050632911396</v>
      </c>
      <c r="P865" s="380">
        <f>+R681+R277</f>
        <v>0</v>
      </c>
      <c r="Q865" s="258"/>
      <c r="R865" s="259"/>
      <c r="S865" s="259"/>
      <c r="T865" s="259"/>
      <c r="U865" s="516"/>
      <c r="V865" s="353"/>
      <c r="Y865" s="232"/>
      <c r="Z865" s="381">
        <f>+Z676+Z272</f>
        <v>2765</v>
      </c>
      <c r="AA865" s="381">
        <f>+AA676+AA272</f>
        <v>1184</v>
      </c>
      <c r="AB865" s="415">
        <f t="shared" si="202"/>
        <v>3949</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3949</v>
      </c>
      <c r="AN865" s="383"/>
      <c r="AO865" s="384"/>
    </row>
    <row r="866" spans="1:41" ht="51.75" customHeight="1">
      <c r="A866" s="293">
        <f t="shared" si="200"/>
        <v>9</v>
      </c>
      <c r="B866" s="527" t="s">
        <v>1534</v>
      </c>
      <c r="C866" s="528"/>
      <c r="D866" s="372">
        <f>+D682+D278</f>
        <v>6327</v>
      </c>
      <c r="E866" s="373">
        <f>G278</f>
        <v>0</v>
      </c>
      <c r="F866" s="373">
        <f>+F682</f>
        <v>1384</v>
      </c>
      <c r="G866" s="373">
        <f>+G682</f>
        <v>27</v>
      </c>
      <c r="H866" s="374">
        <f t="shared" si="204"/>
        <v>1411</v>
      </c>
      <c r="I866" s="375">
        <f t="shared" si="196"/>
        <v>1</v>
      </c>
      <c r="J866" s="376">
        <f t="shared" si="197"/>
        <v>1412</v>
      </c>
      <c r="K866" s="373">
        <f>+I278</f>
        <v>0</v>
      </c>
      <c r="L866" s="377">
        <f t="shared" si="201"/>
        <v>4915</v>
      </c>
      <c r="M866" s="378">
        <f>+K278</f>
        <v>3613</v>
      </c>
      <c r="N866" s="379">
        <f>+K682</f>
        <v>1302</v>
      </c>
      <c r="O866" s="424">
        <f t="shared" si="160"/>
        <v>3.4808781869688383</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1</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1</v>
      </c>
      <c r="AN866" s="383"/>
      <c r="AO866" s="384"/>
    </row>
    <row r="867" spans="1:41" ht="51.75" customHeight="1">
      <c r="A867" s="293">
        <f t="shared" si="200"/>
        <v>10</v>
      </c>
      <c r="B867" s="527" t="s">
        <v>1535</v>
      </c>
      <c r="C867" s="528"/>
      <c r="D867" s="372">
        <f>+D688+D284</f>
        <v>87</v>
      </c>
      <c r="E867" s="373">
        <f>G284</f>
        <v>0</v>
      </c>
      <c r="F867" s="373">
        <f>+F688</f>
        <v>0</v>
      </c>
      <c r="G867" s="373">
        <f>+G688</f>
        <v>0</v>
      </c>
      <c r="H867" s="374">
        <f>SUM(F867:G867)</f>
        <v>0</v>
      </c>
      <c r="I867" s="375">
        <f>+AM867</f>
        <v>0</v>
      </c>
      <c r="J867" s="376">
        <f>SUM(H867:I867)</f>
        <v>0</v>
      </c>
      <c r="K867" s="373">
        <f>+I284</f>
        <v>0</v>
      </c>
      <c r="L867" s="377">
        <f t="shared" si="201"/>
        <v>87</v>
      </c>
      <c r="M867" s="378">
        <f>+K284</f>
        <v>0</v>
      </c>
      <c r="N867" s="379">
        <f>+K688</f>
        <v>87</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1618</v>
      </c>
      <c r="E868" s="373">
        <f>G290</f>
        <v>0</v>
      </c>
      <c r="F868" s="373">
        <f>+F694</f>
        <v>349</v>
      </c>
      <c r="G868" s="373">
        <f>+G694</f>
        <v>6</v>
      </c>
      <c r="H868" s="374">
        <f t="shared" si="204"/>
        <v>355</v>
      </c>
      <c r="I868" s="375">
        <f t="shared" si="196"/>
        <v>0</v>
      </c>
      <c r="J868" s="376">
        <f t="shared" si="197"/>
        <v>355</v>
      </c>
      <c r="K868" s="373">
        <f>+I290</f>
        <v>0</v>
      </c>
      <c r="L868" s="377">
        <f t="shared" si="201"/>
        <v>1263</v>
      </c>
      <c r="M868" s="378">
        <f>+K290</f>
        <v>509</v>
      </c>
      <c r="N868" s="379">
        <f>+K694</f>
        <v>754</v>
      </c>
      <c r="O868" s="424">
        <f t="shared" si="160"/>
        <v>3.5577464788732396</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26693</v>
      </c>
      <c r="E871" s="373">
        <f>G303</f>
        <v>0</v>
      </c>
      <c r="F871" s="373">
        <f>+F707</f>
        <v>4472</v>
      </c>
      <c r="G871" s="373">
        <f>+G707</f>
        <v>61</v>
      </c>
      <c r="H871" s="374">
        <f>SUM(F871:G871)</f>
        <v>4533</v>
      </c>
      <c r="I871" s="375">
        <f t="shared" ref="I871:I887" si="215">+AM871</f>
        <v>75</v>
      </c>
      <c r="J871" s="376">
        <f t="shared" ref="J871:J887" si="216">SUM(H871:I871)</f>
        <v>4608</v>
      </c>
      <c r="K871" s="373">
        <f>+I303</f>
        <v>0</v>
      </c>
      <c r="L871" s="377">
        <f>(M871+N871)</f>
        <v>22085</v>
      </c>
      <c r="M871" s="378">
        <f>+K303</f>
        <v>200</v>
      </c>
      <c r="N871" s="379">
        <f>+K707</f>
        <v>21885</v>
      </c>
      <c r="O871" s="424">
        <f t="shared" si="160"/>
        <v>4.7927517361111107</v>
      </c>
      <c r="P871" s="380">
        <f>+R713+R309</f>
        <v>0</v>
      </c>
      <c r="Q871" s="258"/>
      <c r="R871" s="259"/>
      <c r="S871" s="259"/>
      <c r="T871" s="259"/>
      <c r="U871" s="516"/>
      <c r="V871" s="353"/>
      <c r="Y871" s="232"/>
      <c r="Z871" s="381">
        <f>+Z707+Z303</f>
        <v>35</v>
      </c>
      <c r="AA871" s="381">
        <f>+AA707+AA303</f>
        <v>0</v>
      </c>
      <c r="AB871" s="415">
        <f>+Z871+AA871</f>
        <v>35</v>
      </c>
      <c r="AC871" s="381">
        <f t="shared" ref="AC871:AL871" si="217">+AC707+AC303</f>
        <v>0</v>
      </c>
      <c r="AD871" s="381">
        <f t="shared" si="217"/>
        <v>5</v>
      </c>
      <c r="AE871" s="381">
        <f t="shared" si="217"/>
        <v>0</v>
      </c>
      <c r="AF871" s="381">
        <f t="shared" si="217"/>
        <v>9</v>
      </c>
      <c r="AG871" s="381">
        <f t="shared" si="217"/>
        <v>26</v>
      </c>
      <c r="AH871" s="381">
        <f t="shared" si="217"/>
        <v>0</v>
      </c>
      <c r="AI871" s="381">
        <f t="shared" si="217"/>
        <v>0</v>
      </c>
      <c r="AJ871" s="381">
        <f t="shared" si="217"/>
        <v>0</v>
      </c>
      <c r="AK871" s="381">
        <f t="shared" si="217"/>
        <v>0</v>
      </c>
      <c r="AL871" s="381">
        <f t="shared" si="217"/>
        <v>0</v>
      </c>
      <c r="AM871" s="382">
        <f t="shared" ref="AM871:AM887" si="218">SUM(AB871:AL871)</f>
        <v>75</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24186</v>
      </c>
      <c r="E873" s="373">
        <f>G317</f>
        <v>30000</v>
      </c>
      <c r="F873" s="373">
        <f>+F721</f>
        <v>2363</v>
      </c>
      <c r="G873" s="373">
        <f>+G721</f>
        <v>19</v>
      </c>
      <c r="H873" s="374">
        <f t="shared" ref="H873:H887" si="222">SUM(F873:G873)</f>
        <v>2382</v>
      </c>
      <c r="I873" s="375">
        <f t="shared" si="215"/>
        <v>67</v>
      </c>
      <c r="J873" s="376">
        <f t="shared" si="216"/>
        <v>2449</v>
      </c>
      <c r="K873" s="373">
        <f>+I317</f>
        <v>0</v>
      </c>
      <c r="L873" s="377">
        <f t="shared" si="219"/>
        <v>51737</v>
      </c>
      <c r="M873" s="378">
        <f>+K317</f>
        <v>30387</v>
      </c>
      <c r="N873" s="379">
        <f>+K721</f>
        <v>21350</v>
      </c>
      <c r="O873" s="424">
        <f t="shared" si="160"/>
        <v>21.125765618619845</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66</v>
      </c>
      <c r="AH873" s="381">
        <f t="shared" si="224"/>
        <v>1</v>
      </c>
      <c r="AI873" s="381">
        <f t="shared" si="224"/>
        <v>0</v>
      </c>
      <c r="AJ873" s="381">
        <f t="shared" si="224"/>
        <v>0</v>
      </c>
      <c r="AK873" s="381">
        <f t="shared" si="224"/>
        <v>0</v>
      </c>
      <c r="AL873" s="381">
        <f t="shared" si="224"/>
        <v>0</v>
      </c>
      <c r="AM873" s="382">
        <f t="shared" si="218"/>
        <v>67</v>
      </c>
      <c r="AN873" s="383"/>
      <c r="AO873" s="384"/>
    </row>
    <row r="874" spans="1:41" ht="47.25" customHeight="1">
      <c r="A874" s="293">
        <f t="shared" si="221"/>
        <v>4</v>
      </c>
      <c r="B874" s="527" t="str">
        <f>+B728</f>
        <v>Jeringa Desechable de 1 ml/cc con aguja incorporada No. 22G x 1 ½" de Prevención de Reuso o Bloqueo</v>
      </c>
      <c r="C874" s="528"/>
      <c r="D874" s="372">
        <f>+D728+D324</f>
        <v>517</v>
      </c>
      <c r="E874" s="373">
        <f>G324</f>
        <v>0</v>
      </c>
      <c r="F874" s="373">
        <f>+F728</f>
        <v>86</v>
      </c>
      <c r="G874" s="373">
        <f>+G728</f>
        <v>0</v>
      </c>
      <c r="H874" s="374">
        <f>SUM(F874:G874)</f>
        <v>86</v>
      </c>
      <c r="I874" s="375">
        <f>+AM874</f>
        <v>0</v>
      </c>
      <c r="J874" s="376">
        <f>SUM(H874:I874)</f>
        <v>86</v>
      </c>
      <c r="K874" s="373">
        <f>+I324</f>
        <v>0</v>
      </c>
      <c r="L874" s="377">
        <f t="shared" si="219"/>
        <v>431</v>
      </c>
      <c r="M874" s="378">
        <f>+K324</f>
        <v>0</v>
      </c>
      <c r="N874" s="379">
        <f>+K728</f>
        <v>431</v>
      </c>
      <c r="O874" s="424">
        <f t="shared" si="160"/>
        <v>5.0116279069767442</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39958</v>
      </c>
      <c r="E876" s="373">
        <f>G338</f>
        <v>30000</v>
      </c>
      <c r="F876" s="373">
        <f>+F742</f>
        <v>11119</v>
      </c>
      <c r="G876" s="373">
        <f>+G742</f>
        <v>119</v>
      </c>
      <c r="H876" s="374">
        <f t="shared" si="222"/>
        <v>11238</v>
      </c>
      <c r="I876" s="375">
        <f t="shared" si="215"/>
        <v>296</v>
      </c>
      <c r="J876" s="376">
        <f t="shared" si="216"/>
        <v>11534</v>
      </c>
      <c r="K876" s="373">
        <f>+I338</f>
        <v>0</v>
      </c>
      <c r="L876" s="377">
        <f t="shared" si="219"/>
        <v>58424</v>
      </c>
      <c r="M876" s="378">
        <f>+K338</f>
        <v>39000</v>
      </c>
      <c r="N876" s="379">
        <f>+K742</f>
        <v>19424</v>
      </c>
      <c r="O876" s="424">
        <f t="shared" si="160"/>
        <v>5.0653719438182767</v>
      </c>
      <c r="P876" s="380">
        <f>+R748+R344</f>
        <v>0</v>
      </c>
      <c r="Q876" s="258"/>
      <c r="R876" s="259"/>
      <c r="S876" s="259"/>
      <c r="T876" s="259"/>
      <c r="U876" s="516"/>
      <c r="V876" s="353"/>
      <c r="Y876" s="232"/>
      <c r="Z876" s="381">
        <f>+Z742+Z338</f>
        <v>214</v>
      </c>
      <c r="AA876" s="381">
        <f>+AA742+AA338</f>
        <v>0</v>
      </c>
      <c r="AB876" s="415">
        <f t="shared" si="223"/>
        <v>214</v>
      </c>
      <c r="AC876" s="381">
        <f t="shared" ref="AC876:AL876" si="227">+AC742+AC338</f>
        <v>0</v>
      </c>
      <c r="AD876" s="381">
        <f t="shared" si="227"/>
        <v>3</v>
      </c>
      <c r="AE876" s="381">
        <f t="shared" si="227"/>
        <v>0</v>
      </c>
      <c r="AF876" s="381">
        <f t="shared" si="227"/>
        <v>4</v>
      </c>
      <c r="AG876" s="381">
        <f t="shared" si="227"/>
        <v>7</v>
      </c>
      <c r="AH876" s="381">
        <f t="shared" si="227"/>
        <v>0</v>
      </c>
      <c r="AI876" s="381">
        <f t="shared" si="227"/>
        <v>0</v>
      </c>
      <c r="AJ876" s="381">
        <f t="shared" si="227"/>
        <v>0</v>
      </c>
      <c r="AK876" s="381">
        <f t="shared" si="227"/>
        <v>68</v>
      </c>
      <c r="AL876" s="381">
        <f t="shared" si="227"/>
        <v>0</v>
      </c>
      <c r="AM876" s="382">
        <f t="shared" si="218"/>
        <v>296</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45541</v>
      </c>
      <c r="E878" s="373">
        <f>G352</f>
        <v>0</v>
      </c>
      <c r="F878" s="373">
        <f>+F756</f>
        <v>9357</v>
      </c>
      <c r="G878" s="373">
        <f>+G756</f>
        <v>70</v>
      </c>
      <c r="H878" s="374">
        <f t="shared" si="222"/>
        <v>9427</v>
      </c>
      <c r="I878" s="375">
        <f t="shared" si="215"/>
        <v>56</v>
      </c>
      <c r="J878" s="376">
        <f t="shared" si="216"/>
        <v>9483</v>
      </c>
      <c r="K878" s="373">
        <f>+I352</f>
        <v>0</v>
      </c>
      <c r="L878" s="377">
        <f t="shared" si="219"/>
        <v>36058</v>
      </c>
      <c r="M878" s="378">
        <f>+K352</f>
        <v>12318</v>
      </c>
      <c r="N878" s="379">
        <f>+K756</f>
        <v>23740</v>
      </c>
      <c r="O878" s="424">
        <f t="shared" si="160"/>
        <v>3.8023832120636931</v>
      </c>
      <c r="P878" s="380">
        <f>+R762+R358</f>
        <v>0</v>
      </c>
      <c r="Q878" s="258"/>
      <c r="R878" s="259"/>
      <c r="S878" s="259"/>
      <c r="T878" s="259"/>
      <c r="U878" s="516"/>
      <c r="V878" s="353"/>
      <c r="Y878" s="232"/>
      <c r="Z878" s="381">
        <f>+Z756+Z352</f>
        <v>55</v>
      </c>
      <c r="AA878" s="381">
        <f>+AA756+AA352</f>
        <v>0</v>
      </c>
      <c r="AB878" s="415">
        <f t="shared" si="223"/>
        <v>55</v>
      </c>
      <c r="AC878" s="381">
        <f t="shared" ref="AC878:AL878" si="229">+AC756+AC352</f>
        <v>0</v>
      </c>
      <c r="AD878" s="381">
        <f t="shared" si="229"/>
        <v>0</v>
      </c>
      <c r="AE878" s="381">
        <f t="shared" si="229"/>
        <v>0</v>
      </c>
      <c r="AF878" s="381">
        <f t="shared" si="229"/>
        <v>0</v>
      </c>
      <c r="AG878" s="381">
        <f t="shared" si="229"/>
        <v>1</v>
      </c>
      <c r="AH878" s="381">
        <f t="shared" si="229"/>
        <v>0</v>
      </c>
      <c r="AI878" s="381">
        <f t="shared" si="229"/>
        <v>0</v>
      </c>
      <c r="AJ878" s="381">
        <f t="shared" si="229"/>
        <v>0</v>
      </c>
      <c r="AK878" s="381">
        <f t="shared" si="229"/>
        <v>0</v>
      </c>
      <c r="AL878" s="381">
        <f t="shared" si="229"/>
        <v>0</v>
      </c>
      <c r="AM878" s="382">
        <f t="shared" si="218"/>
        <v>56</v>
      </c>
      <c r="AN878" s="383"/>
      <c r="AO878" s="384"/>
    </row>
    <row r="879" spans="1:41" ht="47.25" customHeight="1">
      <c r="A879" s="293">
        <f t="shared" si="221"/>
        <v>9</v>
      </c>
      <c r="B879" s="527" t="str">
        <f>+B763</f>
        <v>Jeringa Desechable de 0.05 ml/cc con aguja incorporada No. 26G x 3/8" Auto Descartable (AD)</v>
      </c>
      <c r="C879" s="528"/>
      <c r="D879" s="372">
        <f>+D763+D359</f>
        <v>19355</v>
      </c>
      <c r="E879" s="373">
        <f>G359</f>
        <v>0</v>
      </c>
      <c r="F879" s="373">
        <f>+F763</f>
        <v>573</v>
      </c>
      <c r="G879" s="373">
        <f>+G763</f>
        <v>25</v>
      </c>
      <c r="H879" s="374">
        <f t="shared" si="222"/>
        <v>598</v>
      </c>
      <c r="I879" s="375">
        <f t="shared" si="215"/>
        <v>25</v>
      </c>
      <c r="J879" s="376">
        <f t="shared" si="216"/>
        <v>623</v>
      </c>
      <c r="K879" s="373">
        <f>+I359</f>
        <v>0</v>
      </c>
      <c r="L879" s="377">
        <f t="shared" si="219"/>
        <v>18732</v>
      </c>
      <c r="M879" s="378">
        <f>+K359</f>
        <v>13860</v>
      </c>
      <c r="N879" s="379">
        <f>+K763</f>
        <v>4872</v>
      </c>
      <c r="O879" s="424">
        <f t="shared" si="160"/>
        <v>30.067415730337078</v>
      </c>
      <c r="P879" s="380">
        <f>+R769+R365</f>
        <v>0</v>
      </c>
      <c r="Q879" s="258"/>
      <c r="R879" s="259"/>
      <c r="S879" s="259"/>
      <c r="T879" s="259"/>
      <c r="U879" s="516"/>
      <c r="V879" s="353"/>
      <c r="Y879" s="232"/>
      <c r="Z879" s="381">
        <f>+Z763+Z359</f>
        <v>14</v>
      </c>
      <c r="AA879" s="381">
        <f>+AA763+AA359</f>
        <v>0</v>
      </c>
      <c r="AB879" s="415">
        <f t="shared" si="223"/>
        <v>14</v>
      </c>
      <c r="AC879" s="381">
        <f t="shared" ref="AC879:AL879" si="230">+AC763+AC359</f>
        <v>0</v>
      </c>
      <c r="AD879" s="381">
        <f t="shared" si="230"/>
        <v>0</v>
      </c>
      <c r="AE879" s="381">
        <f t="shared" si="230"/>
        <v>0</v>
      </c>
      <c r="AF879" s="381">
        <f t="shared" si="230"/>
        <v>0</v>
      </c>
      <c r="AG879" s="381">
        <f t="shared" si="230"/>
        <v>0</v>
      </c>
      <c r="AH879" s="381">
        <f t="shared" si="230"/>
        <v>11</v>
      </c>
      <c r="AI879" s="381">
        <f t="shared" si="230"/>
        <v>0</v>
      </c>
      <c r="AJ879" s="381">
        <f t="shared" si="230"/>
        <v>0</v>
      </c>
      <c r="AK879" s="381">
        <f t="shared" si="230"/>
        <v>0</v>
      </c>
      <c r="AL879" s="381">
        <f t="shared" si="230"/>
        <v>0</v>
      </c>
      <c r="AM879" s="382">
        <f t="shared" si="218"/>
        <v>25</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13665</v>
      </c>
      <c r="E881" s="373">
        <f t="shared" ref="E881:E887" si="234">G373</f>
        <v>0</v>
      </c>
      <c r="F881" s="373">
        <f t="shared" ref="F881:G887" si="235">+F777</f>
        <v>610</v>
      </c>
      <c r="G881" s="373">
        <f t="shared" si="235"/>
        <v>27</v>
      </c>
      <c r="H881" s="374">
        <f t="shared" si="222"/>
        <v>637</v>
      </c>
      <c r="I881" s="375">
        <f t="shared" si="215"/>
        <v>5</v>
      </c>
      <c r="J881" s="376">
        <f t="shared" si="216"/>
        <v>642</v>
      </c>
      <c r="K881" s="373">
        <f t="shared" ref="K881:K887" si="236">+I373</f>
        <v>0</v>
      </c>
      <c r="L881" s="377">
        <f t="shared" si="219"/>
        <v>13023</v>
      </c>
      <c r="M881" s="378">
        <f t="shared" ref="M881:M887" si="237">+K373</f>
        <v>10880</v>
      </c>
      <c r="N881" s="379">
        <f t="shared" ref="N881:N887" si="238">+K777</f>
        <v>2143</v>
      </c>
      <c r="O881" s="424">
        <f t="shared" si="160"/>
        <v>20.285046728971963</v>
      </c>
      <c r="P881" s="380">
        <f t="shared" si="231"/>
        <v>0</v>
      </c>
      <c r="Q881" s="258"/>
      <c r="R881" s="259"/>
      <c r="S881" s="259"/>
      <c r="T881" s="259"/>
      <c r="U881" s="516"/>
      <c r="V881" s="353"/>
      <c r="Y881" s="232"/>
      <c r="Z881" s="381">
        <f t="shared" ref="Z881:AA887" si="239">+Z777+Z373</f>
        <v>5</v>
      </c>
      <c r="AA881" s="381">
        <f t="shared" si="239"/>
        <v>0</v>
      </c>
      <c r="AB881" s="415">
        <f t="shared" si="223"/>
        <v>5</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5</v>
      </c>
      <c r="AN881" s="383"/>
      <c r="AO881" s="384"/>
    </row>
    <row r="882" spans="1:48" ht="47.25" customHeight="1">
      <c r="A882" s="293">
        <f t="shared" si="221"/>
        <v>12</v>
      </c>
      <c r="B882" s="527" t="s">
        <v>1419</v>
      </c>
      <c r="C882" s="528"/>
      <c r="D882" s="372">
        <f t="shared" si="233"/>
        <v>38342</v>
      </c>
      <c r="E882" s="373">
        <f t="shared" si="234"/>
        <v>0</v>
      </c>
      <c r="F882" s="373">
        <f t="shared" si="235"/>
        <v>6325</v>
      </c>
      <c r="G882" s="373">
        <f t="shared" si="235"/>
        <v>49</v>
      </c>
      <c r="H882" s="374">
        <f t="shared" si="222"/>
        <v>6374</v>
      </c>
      <c r="I882" s="375">
        <f t="shared" si="215"/>
        <v>0</v>
      </c>
      <c r="J882" s="376">
        <f t="shared" si="216"/>
        <v>6374</v>
      </c>
      <c r="K882" s="373">
        <f t="shared" si="236"/>
        <v>0</v>
      </c>
      <c r="L882" s="377">
        <f t="shared" si="219"/>
        <v>31968</v>
      </c>
      <c r="M882" s="378">
        <f t="shared" si="237"/>
        <v>11950</v>
      </c>
      <c r="N882" s="379">
        <f t="shared" si="238"/>
        <v>20018</v>
      </c>
      <c r="O882" s="424">
        <f t="shared" si="160"/>
        <v>5.0153749607781615</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3584</v>
      </c>
      <c r="E883" s="373">
        <f t="shared" si="234"/>
        <v>0</v>
      </c>
      <c r="F883" s="373">
        <f t="shared" si="235"/>
        <v>82</v>
      </c>
      <c r="G883" s="373">
        <f t="shared" si="235"/>
        <v>3</v>
      </c>
      <c r="H883" s="374">
        <f t="shared" si="222"/>
        <v>85</v>
      </c>
      <c r="I883" s="375">
        <f t="shared" si="215"/>
        <v>0</v>
      </c>
      <c r="J883" s="376">
        <f t="shared" si="216"/>
        <v>85</v>
      </c>
      <c r="K883" s="373">
        <f t="shared" si="236"/>
        <v>0</v>
      </c>
      <c r="L883" s="377">
        <f t="shared" si="219"/>
        <v>3499</v>
      </c>
      <c r="M883" s="378">
        <f t="shared" si="237"/>
        <v>0</v>
      </c>
      <c r="N883" s="379">
        <f t="shared" si="238"/>
        <v>3499</v>
      </c>
      <c r="O883" s="424">
        <f t="shared" si="160"/>
        <v>41.164705882352941</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6505</v>
      </c>
      <c r="E884" s="373">
        <f t="shared" si="234"/>
        <v>0</v>
      </c>
      <c r="F884" s="373">
        <f t="shared" si="235"/>
        <v>599</v>
      </c>
      <c r="G884" s="373">
        <f t="shared" si="235"/>
        <v>4</v>
      </c>
      <c r="H884" s="374">
        <f t="shared" si="222"/>
        <v>603</v>
      </c>
      <c r="I884" s="375">
        <f t="shared" si="215"/>
        <v>0</v>
      </c>
      <c r="J884" s="376">
        <f t="shared" si="216"/>
        <v>603</v>
      </c>
      <c r="K884" s="373">
        <f t="shared" si="236"/>
        <v>0</v>
      </c>
      <c r="L884" s="377">
        <f t="shared" si="219"/>
        <v>5902</v>
      </c>
      <c r="M884" s="378">
        <f t="shared" si="237"/>
        <v>5000</v>
      </c>
      <c r="N884" s="379">
        <f t="shared" si="238"/>
        <v>902</v>
      </c>
      <c r="O884" s="424">
        <f t="shared" si="160"/>
        <v>9.7877280265339959</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0</v>
      </c>
      <c r="F893" s="373">
        <f>+F789</f>
        <v>0</v>
      </c>
      <c r="G893" s="373">
        <f>+G789</f>
        <v>0</v>
      </c>
      <c r="H893" s="374">
        <f>SUM(F893:G893)</f>
        <v>0</v>
      </c>
      <c r="I893" s="375">
        <f>+AM893</f>
        <v>0</v>
      </c>
      <c r="J893" s="376">
        <f>SUM(H893:I893)</f>
        <v>0</v>
      </c>
      <c r="K893" s="373">
        <f>+I385</f>
        <v>0</v>
      </c>
      <c r="L893" s="377">
        <f>(M893+N893)</f>
        <v>0</v>
      </c>
      <c r="M893" s="378">
        <f>+K385</f>
        <v>0</v>
      </c>
      <c r="N893" s="379">
        <f>+K789</f>
        <v>0</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55</v>
      </c>
      <c r="E895" s="373">
        <f>G395</f>
        <v>1200</v>
      </c>
      <c r="F895" s="373">
        <f t="shared" ref="F895:G895" si="246">+F799</f>
        <v>51</v>
      </c>
      <c r="G895" s="373">
        <f t="shared" si="246"/>
        <v>4</v>
      </c>
      <c r="H895" s="374">
        <f t="shared" ref="H895:H897" si="247">SUM(F895:G895)</f>
        <v>55</v>
      </c>
      <c r="I895" s="375">
        <f t="shared" si="243"/>
        <v>0</v>
      </c>
      <c r="J895" s="376">
        <f t="shared" ref="J895:J897" si="248">SUM(H895:I895)</f>
        <v>55</v>
      </c>
      <c r="K895" s="373">
        <f>+I395</f>
        <v>0</v>
      </c>
      <c r="L895" s="377">
        <f t="shared" si="244"/>
        <v>1200</v>
      </c>
      <c r="M895" s="378">
        <f>+K395</f>
        <v>1200</v>
      </c>
      <c r="N895" s="379">
        <f>+K799</f>
        <v>0</v>
      </c>
      <c r="O895" s="424">
        <f t="shared" si="241"/>
        <v>21.818181818181817</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hh6pQFMxqN6C57KinDRsdq0cybXqA9retrdte+2Pq6hJKlqhrdea8IJ50WXAiks8CNgI9OjdyfNVX43pIA5yNA==" saltValue="y9PlxPCvp8t4xx+70wl7V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143" priority="391" operator="containsText" text="VERDE">
      <formula>NOT(ISERROR(SEARCH("VERDE",D229)))</formula>
    </cfRule>
    <cfRule type="containsText" dxfId="3142" priority="392" operator="containsText" text="AMARILLO">
      <formula>NOT(ISERROR(SEARCH("AMARILLO",D229)))</formula>
    </cfRule>
    <cfRule type="containsText" dxfId="3141" priority="393" operator="containsText" text="ROJO">
      <formula>NOT(ISERROR(SEARCH("ROJO",D229)))</formula>
    </cfRule>
  </conditionalFormatting>
  <conditionalFormatting sqref="D821:D856">
    <cfRule type="cellIs" dxfId="3140" priority="389" stopIfTrue="1" operator="lessThan">
      <formula>0</formula>
    </cfRule>
  </conditionalFormatting>
  <conditionalFormatting sqref="D858:D869">
    <cfRule type="cellIs" dxfId="3139" priority="388" stopIfTrue="1" operator="lessThan">
      <formula>0</formula>
    </cfRule>
  </conditionalFormatting>
  <conditionalFormatting sqref="D871:D888">
    <cfRule type="cellIs" dxfId="3138" priority="387" stopIfTrue="1" operator="lessThan">
      <formula>0</formula>
    </cfRule>
  </conditionalFormatting>
  <conditionalFormatting sqref="D893:D894">
    <cfRule type="cellIs" dxfId="3137" priority="390" stopIfTrue="1" operator="lessThan">
      <formula>0</formula>
    </cfRule>
  </conditionalFormatting>
  <conditionalFormatting sqref="D566">
    <cfRule type="cellIs" dxfId="3136" priority="386" stopIfTrue="1" operator="lessThan">
      <formula>0</formula>
    </cfRule>
  </conditionalFormatting>
  <conditionalFormatting sqref="D572">
    <cfRule type="cellIs" dxfId="3135" priority="385" stopIfTrue="1" operator="lessThan">
      <formula>0</formula>
    </cfRule>
  </conditionalFormatting>
  <conditionalFormatting sqref="D895:D897">
    <cfRule type="cellIs" dxfId="3134" priority="384" stopIfTrue="1" operator="lessThan">
      <formula>0</formula>
    </cfRule>
  </conditionalFormatting>
  <conditionalFormatting sqref="E229 P410">
    <cfRule type="containsText" dxfId="3133" priority="376" operator="containsText" text="VERDE">
      <formula>NOT(ISERROR(SEARCH("VERDE",E229)))</formula>
    </cfRule>
    <cfRule type="containsText" dxfId="3132" priority="377" operator="containsText" text="AMARILLO">
      <formula>NOT(ISERROR(SEARCH("AMARILLO",E229)))</formula>
    </cfRule>
    <cfRule type="containsText" dxfId="3131" priority="378" operator="containsText" text="ROJO">
      <formula>NOT(ISERROR(SEARCH("ROJO",E229)))</formula>
    </cfRule>
  </conditionalFormatting>
  <conditionalFormatting sqref="E821:I856">
    <cfRule type="cellIs" dxfId="3130" priority="253" stopIfTrue="1" operator="lessThan">
      <formula>0</formula>
    </cfRule>
  </conditionalFormatting>
  <conditionalFormatting sqref="E858:I869">
    <cfRule type="cellIs" dxfId="3129" priority="252" stopIfTrue="1" operator="lessThan">
      <formula>0</formula>
    </cfRule>
  </conditionalFormatting>
  <conditionalFormatting sqref="E871:I888">
    <cfRule type="cellIs" dxfId="3128" priority="251" stopIfTrue="1" operator="lessThan">
      <formula>0</formula>
    </cfRule>
  </conditionalFormatting>
  <conditionalFormatting sqref="E893:I893 E894:G894 H894:I897">
    <cfRule type="cellIs" dxfId="3127" priority="369" stopIfTrue="1" operator="lessThan">
      <formula>0</formula>
    </cfRule>
  </conditionalFormatting>
  <conditionalFormatting sqref="K13:K17">
    <cfRule type="cellIs" dxfId="3126" priority="379" stopIfTrue="1" operator="lessThan">
      <formula>0</formula>
    </cfRule>
  </conditionalFormatting>
  <conditionalFormatting sqref="K303:K308 K777:K783">
    <cfRule type="cellIs" dxfId="3125" priority="365" stopIfTrue="1" operator="lessThan">
      <formula>0</formula>
    </cfRule>
  </conditionalFormatting>
  <conditionalFormatting sqref="K309">
    <cfRule type="containsText" dxfId="3124" priority="375" operator="containsText" text="Falso">
      <formula>NOT(ISERROR(SEARCH("Falso",K309)))</formula>
    </cfRule>
  </conditionalFormatting>
  <conditionalFormatting sqref="K373:K380">
    <cfRule type="cellIs" dxfId="3123" priority="372" stopIfTrue="1" operator="lessThan">
      <formula>0</formula>
    </cfRule>
  </conditionalFormatting>
  <conditionalFormatting sqref="K385:K388">
    <cfRule type="cellIs" dxfId="3122" priority="380" stopIfTrue="1" operator="lessThan">
      <formula>0</formula>
    </cfRule>
  </conditionalFormatting>
  <conditionalFormatting sqref="K389">
    <cfRule type="containsText" dxfId="3121" priority="381" operator="containsText" text="Falso">
      <formula>NOT(ISERROR(SEARCH("Falso",K389)))</formula>
    </cfRule>
  </conditionalFormatting>
  <conditionalFormatting sqref="K394">
    <cfRule type="containsText" dxfId="3120" priority="371" operator="containsText" text="Falso">
      <formula>NOT(ISERROR(SEARCH("Falso",K394)))</formula>
    </cfRule>
  </conditionalFormatting>
  <conditionalFormatting sqref="K399 K404 K409">
    <cfRule type="containsText" dxfId="3119" priority="370" operator="containsText" text="Falso">
      <formula>NOT(ISERROR(SEARCH("Falso",K399)))</formula>
    </cfRule>
  </conditionalFormatting>
  <conditionalFormatting sqref="K714:K719 K721:K726">
    <cfRule type="cellIs" dxfId="3118" priority="273" stopIfTrue="1" operator="lessThan">
      <formula>0</formula>
    </cfRule>
  </conditionalFormatting>
  <conditionalFormatting sqref="K634:K638">
    <cfRule type="cellIs" dxfId="3117" priority="279" stopIfTrue="1" operator="lessThan">
      <formula>0</formula>
    </cfRule>
  </conditionalFormatting>
  <conditionalFormatting sqref="K749:K754 K756:K761">
    <cfRule type="cellIs" dxfId="3116" priority="271" stopIfTrue="1" operator="lessThan">
      <formula>0</formula>
    </cfRule>
  </conditionalFormatting>
  <conditionalFormatting sqref="K763:K768">
    <cfRule type="cellIs" dxfId="3115" priority="270" stopIfTrue="1" operator="lessThan">
      <formula>0</formula>
    </cfRule>
  </conditionalFormatting>
  <conditionalFormatting sqref="K770:K775">
    <cfRule type="cellIs" dxfId="3114" priority="269" stopIfTrue="1" operator="lessThan">
      <formula>0</formula>
    </cfRule>
  </conditionalFormatting>
  <conditionalFormatting sqref="K707:K712">
    <cfRule type="cellIs" dxfId="3113" priority="278" stopIfTrue="1" operator="lessThan">
      <formula>0</formula>
    </cfRule>
  </conditionalFormatting>
  <conditionalFormatting sqref="K728:K733 K735:K740 K742:K747">
    <cfRule type="cellIs" dxfId="3112" priority="272" stopIfTrue="1" operator="lessThan">
      <formula>0</formula>
    </cfRule>
  </conditionalFormatting>
  <conditionalFormatting sqref="K821:K856 M821:O856">
    <cfRule type="cellIs" dxfId="3111" priority="250" stopIfTrue="1" operator="lessThan">
      <formula>0</formula>
    </cfRule>
  </conditionalFormatting>
  <conditionalFormatting sqref="K858:K869 M858:N869">
    <cfRule type="cellIs" dxfId="3110" priority="249" stopIfTrue="1" operator="lessThan">
      <formula>0</formula>
    </cfRule>
  </conditionalFormatting>
  <conditionalFormatting sqref="K871:K888 M871:N887 M888:O888">
    <cfRule type="cellIs" dxfId="3109" priority="248" stopIfTrue="1" operator="lessThan">
      <formula>0</formula>
    </cfRule>
  </conditionalFormatting>
  <conditionalFormatting sqref="K893:K894 M893:N894">
    <cfRule type="cellIs" dxfId="3108" priority="247" stopIfTrue="1" operator="lessThan">
      <formula>0</formula>
    </cfRule>
  </conditionalFormatting>
  <conditionalFormatting sqref="P13:P17 P303:P308">
    <cfRule type="containsText" dxfId="3107" priority="361" operator="containsText" text="VENCIDO">
      <formula>NOT(ISERROR(SEARCH("VENCIDO",P13)))</formula>
    </cfRule>
    <cfRule type="containsText" dxfId="3106" priority="362" operator="containsText" text="VERDE">
      <formula>NOT(ISERROR(SEARCH("VERDE",P13)))</formula>
    </cfRule>
    <cfRule type="containsText" dxfId="3105" priority="363" stopIfTrue="1" operator="containsText" text="AMARILLO">
      <formula>NOT(ISERROR(SEARCH("AMARILLO",P13)))</formula>
    </cfRule>
    <cfRule type="containsText" dxfId="3104" priority="364" operator="containsText" text="ROJO">
      <formula>NOT(ISERROR(SEARCH("ROJO",P13)))</formula>
    </cfRule>
  </conditionalFormatting>
  <conditionalFormatting sqref="P373:P379">
    <cfRule type="containsText" dxfId="3103" priority="357" operator="containsText" text="VENCIDO">
      <formula>NOT(ISERROR(SEARCH("VENCIDO",P373)))</formula>
    </cfRule>
    <cfRule type="containsText" dxfId="3102" priority="358" operator="containsText" text="VERDE">
      <formula>NOT(ISERROR(SEARCH("VERDE",P373)))</formula>
    </cfRule>
    <cfRule type="containsText" dxfId="3101" priority="359" stopIfTrue="1" operator="containsText" text="AMARILLO">
      <formula>NOT(ISERROR(SEARCH("AMARILLO",P373)))</formula>
    </cfRule>
    <cfRule type="containsText" dxfId="3100" priority="360" operator="containsText" text="ROJO">
      <formula>NOT(ISERROR(SEARCH("ROJO",P373)))</formula>
    </cfRule>
  </conditionalFormatting>
  <conditionalFormatting sqref="P385:P388">
    <cfRule type="containsText" dxfId="3099" priority="353" operator="containsText" text="VENCIDO">
      <formula>NOT(ISERROR(SEARCH("VENCIDO",P385)))</formula>
    </cfRule>
    <cfRule type="containsText" dxfId="3098" priority="354" operator="containsText" text="VERDE">
      <formula>NOT(ISERROR(SEARCH("VERDE",P385)))</formula>
    </cfRule>
    <cfRule type="containsText" dxfId="3097" priority="355" stopIfTrue="1" operator="containsText" text="AMARILLO">
      <formula>NOT(ISERROR(SEARCH("AMARILLO",P385)))</formula>
    </cfRule>
    <cfRule type="containsText" dxfId="3096" priority="356" operator="containsText" text="ROJO">
      <formula>NOT(ISERROR(SEARCH("ROJO",P385)))</formula>
    </cfRule>
  </conditionalFormatting>
  <conditionalFormatting sqref="P417:P421">
    <cfRule type="containsText" dxfId="3095" priority="346" operator="containsText" text="VENCIDO">
      <formula>NOT(ISERROR(SEARCH("VENCIDO",P417)))</formula>
    </cfRule>
    <cfRule type="containsText" dxfId="3094" priority="347" operator="containsText" text="VERDE">
      <formula>NOT(ISERROR(SEARCH("VERDE",P417)))</formula>
    </cfRule>
    <cfRule type="containsText" dxfId="3093" priority="348" stopIfTrue="1" operator="containsText" text="AMARILLO">
      <formula>NOT(ISERROR(SEARCH("AMARILLO",P417)))</formula>
    </cfRule>
    <cfRule type="containsText" dxfId="3092" priority="349" operator="containsText" text="ROJO">
      <formula>NOT(ISERROR(SEARCH("ROJO",P417)))</formula>
    </cfRule>
  </conditionalFormatting>
  <conditionalFormatting sqref="P561:P565">
    <cfRule type="containsText" dxfId="3091" priority="342" operator="containsText" text="VENCIDO">
      <formula>NOT(ISERROR(SEARCH("VENCIDO",P561)))</formula>
    </cfRule>
    <cfRule type="containsText" dxfId="3090" priority="343" operator="containsText" text="VERDE">
      <formula>NOT(ISERROR(SEARCH("VERDE",P561)))</formula>
    </cfRule>
    <cfRule type="containsText" dxfId="3089" priority="344" stopIfTrue="1" operator="containsText" text="AMARILLO">
      <formula>NOT(ISERROR(SEARCH("AMARILLO",P561)))</formula>
    </cfRule>
    <cfRule type="containsText" dxfId="3088" priority="345" operator="containsText" text="ROJO">
      <formula>NOT(ISERROR(SEARCH("ROJO",P561)))</formula>
    </cfRule>
  </conditionalFormatting>
  <conditionalFormatting sqref="P707:P712">
    <cfRule type="containsText" dxfId="3087" priority="274" operator="containsText" text="VENCIDO">
      <formula>NOT(ISERROR(SEARCH("VENCIDO",P707)))</formula>
    </cfRule>
    <cfRule type="containsText" dxfId="3086" priority="275" operator="containsText" text="VERDE">
      <formula>NOT(ISERROR(SEARCH("VERDE",P707)))</formula>
    </cfRule>
    <cfRule type="containsText" dxfId="3085" priority="276" stopIfTrue="1" operator="containsText" text="AMARILLO">
      <formula>NOT(ISERROR(SEARCH("AMARILLO",P707)))</formula>
    </cfRule>
    <cfRule type="containsText" dxfId="3084" priority="277" operator="containsText" text="ROJO">
      <formula>NOT(ISERROR(SEARCH("ROJO",P707)))</formula>
    </cfRule>
  </conditionalFormatting>
  <conditionalFormatting sqref="P777:P783">
    <cfRule type="containsText" dxfId="3083" priority="265" operator="containsText" text="VENCIDO">
      <formula>NOT(ISERROR(SEARCH("VENCIDO",P777)))</formula>
    </cfRule>
    <cfRule type="containsText" dxfId="3082" priority="266" operator="containsText" text="VERDE">
      <formula>NOT(ISERROR(SEARCH("VERDE",P777)))</formula>
    </cfRule>
    <cfRule type="containsText" dxfId="3081" priority="267" stopIfTrue="1" operator="containsText" text="AMARILLO">
      <formula>NOT(ISERROR(SEARCH("AMARILLO",P777)))</formula>
    </cfRule>
    <cfRule type="containsText" dxfId="3080" priority="268" operator="containsText" text="ROJO">
      <formula>NOT(ISERROR(SEARCH("ROJO",P777)))</formula>
    </cfRule>
  </conditionalFormatting>
  <conditionalFormatting sqref="Q833:Q848">
    <cfRule type="containsText" dxfId="3079" priority="259" operator="containsText" text="VERDE">
      <formula>NOT(ISERROR(SEARCH("VERDE",Q833)))</formula>
    </cfRule>
    <cfRule type="containsText" dxfId="3078" priority="260" operator="containsText" text="AMARILLO">
      <formula>NOT(ISERROR(SEARCH("AMARILLO",Q833)))</formula>
    </cfRule>
    <cfRule type="containsText" dxfId="3077" priority="261" operator="containsText" text="ROJO">
      <formula>NOT(ISERROR(SEARCH("ROJO",Q833)))</formula>
    </cfRule>
  </conditionalFormatting>
  <conditionalFormatting sqref="Q821:R832">
    <cfRule type="containsText" dxfId="3076" priority="350" operator="containsText" text="VERDE">
      <formula>NOT(ISERROR(SEARCH("VERDE",Q821)))</formula>
    </cfRule>
    <cfRule type="containsText" dxfId="3075" priority="351" operator="containsText" text="AMARILLO">
      <formula>NOT(ISERROR(SEARCH("AMARILLO",Q821)))</formula>
    </cfRule>
    <cfRule type="containsText" dxfId="3074" priority="352" operator="containsText" text="ROJO">
      <formula>NOT(ISERROR(SEARCH("ROJO",Q821)))</formula>
    </cfRule>
  </conditionalFormatting>
  <conditionalFormatting sqref="AO821:AO827 AO838:AO860 AO868:AO871 AO873 AO875:AO887">
    <cfRule type="expression" dxfId="3073" priority="366">
      <formula>$AO821&lt;&gt;#REF!</formula>
    </cfRule>
  </conditionalFormatting>
  <conditionalFormatting sqref="AO828:AO835">
    <cfRule type="expression" dxfId="3072" priority="382">
      <formula>$AO828&lt;&gt;#REF!</formula>
    </cfRule>
  </conditionalFormatting>
  <conditionalFormatting sqref="AO836:AO837">
    <cfRule type="expression" dxfId="3071" priority="264">
      <formula>$AO836&lt;&gt;#REF!</formula>
    </cfRule>
  </conditionalFormatting>
  <conditionalFormatting sqref="AO861">
    <cfRule type="expression" dxfId="3070" priority="258">
      <formula>$AO861&lt;&gt;#REF!</formula>
    </cfRule>
  </conditionalFormatting>
  <conditionalFormatting sqref="AO862:AO866">
    <cfRule type="expression" dxfId="3069" priority="257">
      <formula>$AO862&lt;&gt;#REF!</formula>
    </cfRule>
  </conditionalFormatting>
  <conditionalFormatting sqref="AO867">
    <cfRule type="expression" dxfId="3068" priority="256">
      <formula>$AO867&lt;&gt;#REF!</formula>
    </cfRule>
  </conditionalFormatting>
  <conditionalFormatting sqref="AO872">
    <cfRule type="expression" dxfId="3067" priority="255">
      <formula>$AO872&lt;&gt;#REF!</formula>
    </cfRule>
  </conditionalFormatting>
  <conditionalFormatting sqref="AO874">
    <cfRule type="expression" dxfId="3066" priority="254">
      <formula>$AO874&lt;&gt;#REF!</formula>
    </cfRule>
  </conditionalFormatting>
  <conditionalFormatting sqref="AO888">
    <cfRule type="expression" dxfId="3065" priority="383">
      <formula>$AO888&lt;&gt;$L888</formula>
    </cfRule>
  </conditionalFormatting>
  <conditionalFormatting sqref="AS417">
    <cfRule type="cellIs" dxfId="3064" priority="368" operator="greaterThan">
      <formula>1</formula>
    </cfRule>
  </conditionalFormatting>
  <conditionalFormatting sqref="AS423">
    <cfRule type="cellIs" dxfId="3063" priority="341" operator="greaterThan">
      <formula>1</formula>
    </cfRule>
  </conditionalFormatting>
  <conditionalFormatting sqref="AS429">
    <cfRule type="cellIs" dxfId="3062" priority="339" operator="greaterThan">
      <formula>1</formula>
    </cfRule>
  </conditionalFormatting>
  <conditionalFormatting sqref="AS435">
    <cfRule type="cellIs" dxfId="3061" priority="337" operator="greaterThan">
      <formula>1</formula>
    </cfRule>
  </conditionalFormatting>
  <conditionalFormatting sqref="AS441">
    <cfRule type="cellIs" dxfId="3060" priority="335" operator="greaterThan">
      <formula>1</formula>
    </cfRule>
  </conditionalFormatting>
  <conditionalFormatting sqref="AS447">
    <cfRule type="cellIs" dxfId="3059" priority="333" operator="greaterThan">
      <formula>1</formula>
    </cfRule>
  </conditionalFormatting>
  <conditionalFormatting sqref="AS453">
    <cfRule type="cellIs" dxfId="3058" priority="331" operator="greaterThan">
      <formula>1</formula>
    </cfRule>
  </conditionalFormatting>
  <conditionalFormatting sqref="AS459">
    <cfRule type="cellIs" dxfId="3057" priority="329" operator="greaterThan">
      <formula>1</formula>
    </cfRule>
  </conditionalFormatting>
  <conditionalFormatting sqref="AS465">
    <cfRule type="cellIs" dxfId="3056" priority="327" operator="greaterThan">
      <formula>1</formula>
    </cfRule>
  </conditionalFormatting>
  <conditionalFormatting sqref="AS471">
    <cfRule type="cellIs" dxfId="3055" priority="325" operator="greaterThan">
      <formula>1</formula>
    </cfRule>
  </conditionalFormatting>
  <conditionalFormatting sqref="AS477">
    <cfRule type="cellIs" dxfId="3054" priority="323" operator="greaterThan">
      <formula>1</formula>
    </cfRule>
  </conditionalFormatting>
  <conditionalFormatting sqref="AS483">
    <cfRule type="cellIs" dxfId="3053" priority="321" operator="greaterThan">
      <formula>1</formula>
    </cfRule>
  </conditionalFormatting>
  <conditionalFormatting sqref="AS489">
    <cfRule type="cellIs" dxfId="3052" priority="319" operator="greaterThan">
      <formula>1</formula>
    </cfRule>
  </conditionalFormatting>
  <conditionalFormatting sqref="AS495">
    <cfRule type="cellIs" dxfId="3051" priority="317" operator="greaterThan">
      <formula>1</formula>
    </cfRule>
  </conditionalFormatting>
  <conditionalFormatting sqref="AS501">
    <cfRule type="cellIs" dxfId="3050" priority="315" operator="greaterThan">
      <formula>1</formula>
    </cfRule>
  </conditionalFormatting>
  <conditionalFormatting sqref="AS507">
    <cfRule type="cellIs" dxfId="3049" priority="313" operator="greaterThan">
      <formula>1</formula>
    </cfRule>
  </conditionalFormatting>
  <conditionalFormatting sqref="AS513">
    <cfRule type="cellIs" dxfId="3048" priority="311" operator="greaterThan">
      <formula>1</formula>
    </cfRule>
  </conditionalFormatting>
  <conditionalFormatting sqref="AS519">
    <cfRule type="cellIs" dxfId="3047" priority="309" operator="greaterThan">
      <formula>1</formula>
    </cfRule>
  </conditionalFormatting>
  <conditionalFormatting sqref="AS525">
    <cfRule type="cellIs" dxfId="3046" priority="307" operator="greaterThan">
      <formula>1</formula>
    </cfRule>
  </conditionalFormatting>
  <conditionalFormatting sqref="AS531">
    <cfRule type="cellIs" dxfId="3045" priority="305" operator="greaterThan">
      <formula>1</formula>
    </cfRule>
  </conditionalFormatting>
  <conditionalFormatting sqref="AS537">
    <cfRule type="cellIs" dxfId="3044" priority="303" operator="greaterThan">
      <formula>1</formula>
    </cfRule>
  </conditionalFormatting>
  <conditionalFormatting sqref="AS543">
    <cfRule type="cellIs" dxfId="3043" priority="301" operator="greaterThan">
      <formula>1</formula>
    </cfRule>
  </conditionalFormatting>
  <conditionalFormatting sqref="AS549">
    <cfRule type="cellIs" dxfId="3042" priority="299" operator="greaterThan">
      <formula>1</formula>
    </cfRule>
  </conditionalFormatting>
  <conditionalFormatting sqref="AS555">
    <cfRule type="cellIs" dxfId="3041" priority="297" operator="greaterThan">
      <formula>1</formula>
    </cfRule>
  </conditionalFormatting>
  <conditionalFormatting sqref="AS561">
    <cfRule type="cellIs" dxfId="3040" priority="295" operator="greaterThan">
      <formula>1</formula>
    </cfRule>
  </conditionalFormatting>
  <conditionalFormatting sqref="AS567">
    <cfRule type="cellIs" dxfId="3039" priority="293" operator="greaterThan">
      <formula>1</formula>
    </cfRule>
  </conditionalFormatting>
  <conditionalFormatting sqref="AS573">
    <cfRule type="cellIs" dxfId="3038" priority="288" operator="greaterThan">
      <formula>1</formula>
    </cfRule>
  </conditionalFormatting>
  <conditionalFormatting sqref="AS579">
    <cfRule type="cellIs" dxfId="3037" priority="290" operator="greaterThan">
      <formula>1</formula>
    </cfRule>
  </conditionalFormatting>
  <conditionalFormatting sqref="AS585">
    <cfRule type="cellIs" dxfId="3036" priority="287" operator="greaterThan">
      <formula>1</formula>
    </cfRule>
  </conditionalFormatting>
  <conditionalFormatting sqref="AS591">
    <cfRule type="cellIs" dxfId="3035" priority="285" operator="greaterThan">
      <formula>1</formula>
    </cfRule>
  </conditionalFormatting>
  <conditionalFormatting sqref="AS597 AS603">
    <cfRule type="cellIs" dxfId="3034" priority="283" operator="greaterThan">
      <formula>1</formula>
    </cfRule>
  </conditionalFormatting>
  <conditionalFormatting sqref="AS609 AS615 AS621 AS627">
    <cfRule type="cellIs" dxfId="3033" priority="281" operator="greaterThan">
      <formula>1</formula>
    </cfRule>
  </conditionalFormatting>
  <conditionalFormatting sqref="AS780:AS787">
    <cfRule type="cellIs" dxfId="3032" priority="374" operator="greaterThan">
      <formula>1</formula>
    </cfRule>
  </conditionalFormatting>
  <conditionalFormatting sqref="AS821:AS856">
    <cfRule type="cellIs" dxfId="3031" priority="263" operator="greaterThan">
      <formula>1</formula>
    </cfRule>
  </conditionalFormatting>
  <conditionalFormatting sqref="AT417">
    <cfRule type="cellIs" dxfId="3030" priority="367" operator="greaterThan">
      <formula>1</formula>
    </cfRule>
  </conditionalFormatting>
  <conditionalFormatting sqref="AT423">
    <cfRule type="cellIs" dxfId="3029" priority="340" operator="greaterThan">
      <formula>1</formula>
    </cfRule>
  </conditionalFormatting>
  <conditionalFormatting sqref="AT429">
    <cfRule type="cellIs" dxfId="3028" priority="338" operator="greaterThan">
      <formula>1</formula>
    </cfRule>
  </conditionalFormatting>
  <conditionalFormatting sqref="AT435">
    <cfRule type="cellIs" dxfId="3027" priority="336" operator="greaterThan">
      <formula>1</formula>
    </cfRule>
  </conditionalFormatting>
  <conditionalFormatting sqref="AT441">
    <cfRule type="cellIs" dxfId="3026" priority="334" operator="greaterThan">
      <formula>1</formula>
    </cfRule>
  </conditionalFormatting>
  <conditionalFormatting sqref="AT447">
    <cfRule type="cellIs" dxfId="3025" priority="332" operator="greaterThan">
      <formula>1</formula>
    </cfRule>
  </conditionalFormatting>
  <conditionalFormatting sqref="AT453">
    <cfRule type="cellIs" dxfId="3024" priority="330" operator="greaterThan">
      <formula>1</formula>
    </cfRule>
  </conditionalFormatting>
  <conditionalFormatting sqref="AT459">
    <cfRule type="cellIs" dxfId="3023" priority="328" operator="greaterThan">
      <formula>1</formula>
    </cfRule>
  </conditionalFormatting>
  <conditionalFormatting sqref="AT465">
    <cfRule type="cellIs" dxfId="3022" priority="326" operator="greaterThan">
      <formula>1</formula>
    </cfRule>
  </conditionalFormatting>
  <conditionalFormatting sqref="AT471">
    <cfRule type="cellIs" dxfId="3021" priority="324" operator="greaterThan">
      <formula>1</formula>
    </cfRule>
  </conditionalFormatting>
  <conditionalFormatting sqref="AT477">
    <cfRule type="cellIs" dxfId="3020" priority="322" operator="greaterThan">
      <formula>1</formula>
    </cfRule>
  </conditionalFormatting>
  <conditionalFormatting sqref="AT483">
    <cfRule type="cellIs" dxfId="3019" priority="320" operator="greaterThan">
      <formula>1</formula>
    </cfRule>
  </conditionalFormatting>
  <conditionalFormatting sqref="AT489">
    <cfRule type="cellIs" dxfId="3018" priority="318" operator="greaterThan">
      <formula>1</formula>
    </cfRule>
  </conditionalFormatting>
  <conditionalFormatting sqref="AT495">
    <cfRule type="cellIs" dxfId="3017" priority="316" operator="greaterThan">
      <formula>1</formula>
    </cfRule>
  </conditionalFormatting>
  <conditionalFormatting sqref="AT501">
    <cfRule type="cellIs" dxfId="3016" priority="314" operator="greaterThan">
      <formula>1</formula>
    </cfRule>
  </conditionalFormatting>
  <conditionalFormatting sqref="AT507">
    <cfRule type="cellIs" dxfId="3015" priority="312" operator="greaterThan">
      <formula>1</formula>
    </cfRule>
  </conditionalFormatting>
  <conditionalFormatting sqref="AT513">
    <cfRule type="cellIs" dxfId="3014" priority="310" operator="greaterThan">
      <formula>1</formula>
    </cfRule>
  </conditionalFormatting>
  <conditionalFormatting sqref="AT519">
    <cfRule type="cellIs" dxfId="3013" priority="308" operator="greaterThan">
      <formula>1</formula>
    </cfRule>
  </conditionalFormatting>
  <conditionalFormatting sqref="AT525">
    <cfRule type="cellIs" dxfId="3012" priority="306" operator="greaterThan">
      <formula>1</formula>
    </cfRule>
  </conditionalFormatting>
  <conditionalFormatting sqref="AT531">
    <cfRule type="cellIs" dxfId="3011" priority="304" operator="greaterThan">
      <formula>1</formula>
    </cfRule>
  </conditionalFormatting>
  <conditionalFormatting sqref="AT537">
    <cfRule type="cellIs" dxfId="3010" priority="302" operator="greaterThan">
      <formula>1</formula>
    </cfRule>
  </conditionalFormatting>
  <conditionalFormatting sqref="AT543">
    <cfRule type="cellIs" dxfId="3009" priority="300" operator="greaterThan">
      <formula>1</formula>
    </cfRule>
  </conditionalFormatting>
  <conditionalFormatting sqref="AT549">
    <cfRule type="cellIs" dxfId="3008" priority="298" operator="greaterThan">
      <formula>1</formula>
    </cfRule>
  </conditionalFormatting>
  <conditionalFormatting sqref="AT555">
    <cfRule type="cellIs" dxfId="3007" priority="296" operator="greaterThan">
      <formula>1</formula>
    </cfRule>
  </conditionalFormatting>
  <conditionalFormatting sqref="AT561">
    <cfRule type="cellIs" dxfId="3006" priority="294" operator="greaterThan">
      <formula>1</formula>
    </cfRule>
  </conditionalFormatting>
  <conditionalFormatting sqref="AT567">
    <cfRule type="cellIs" dxfId="3005" priority="292" operator="greaterThan">
      <formula>1</formula>
    </cfRule>
  </conditionalFormatting>
  <conditionalFormatting sqref="AT573">
    <cfRule type="cellIs" dxfId="3004" priority="291" operator="greaterThan">
      <formula>1</formula>
    </cfRule>
  </conditionalFormatting>
  <conditionalFormatting sqref="AT579">
    <cfRule type="cellIs" dxfId="3003" priority="289" operator="greaterThan">
      <formula>1</formula>
    </cfRule>
  </conditionalFormatting>
  <conditionalFormatting sqref="AT585">
    <cfRule type="cellIs" dxfId="3002" priority="286" operator="greaterThan">
      <formula>1</formula>
    </cfRule>
  </conditionalFormatting>
  <conditionalFormatting sqref="AT591">
    <cfRule type="cellIs" dxfId="3001" priority="284" operator="greaterThan">
      <formula>1</formula>
    </cfRule>
  </conditionalFormatting>
  <conditionalFormatting sqref="AT597 AT603">
    <cfRule type="cellIs" dxfId="3000" priority="282" operator="greaterThan">
      <formula>1</formula>
    </cfRule>
  </conditionalFormatting>
  <conditionalFormatting sqref="AT609 AT615 AT621 AT627">
    <cfRule type="cellIs" dxfId="2999" priority="280" operator="greaterThan">
      <formula>1</formula>
    </cfRule>
  </conditionalFormatting>
  <conditionalFormatting sqref="AT780:AT787">
    <cfRule type="cellIs" dxfId="2998" priority="373" operator="greaterThan">
      <formula>1</formula>
    </cfRule>
  </conditionalFormatting>
  <conditionalFormatting sqref="AT821:AT856">
    <cfRule type="cellIs" dxfId="2997" priority="262" operator="greaterThan">
      <formula>1</formula>
    </cfRule>
  </conditionalFormatting>
  <conditionalFormatting sqref="K561:K565">
    <cfRule type="cellIs" dxfId="2996" priority="246" stopIfTrue="1" operator="lessThan">
      <formula>0</formula>
    </cfRule>
  </conditionalFormatting>
  <conditionalFormatting sqref="K417:K421">
    <cfRule type="cellIs" dxfId="2995" priority="245" stopIfTrue="1" operator="lessThan">
      <formula>0</formula>
    </cfRule>
  </conditionalFormatting>
  <conditionalFormatting sqref="K405:K408">
    <cfRule type="cellIs" dxfId="2994" priority="244" stopIfTrue="1" operator="lessThan">
      <formula>0</formula>
    </cfRule>
  </conditionalFormatting>
  <conditionalFormatting sqref="K395:K398">
    <cfRule type="cellIs" dxfId="2993" priority="243" stopIfTrue="1" operator="lessThan">
      <formula>0</formula>
    </cfRule>
  </conditionalFormatting>
  <conditionalFormatting sqref="K400:K403">
    <cfRule type="cellIs" dxfId="2992" priority="242" stopIfTrue="1" operator="lessThan">
      <formula>0</formula>
    </cfRule>
  </conditionalFormatting>
  <conditionalFormatting sqref="K390:K393">
    <cfRule type="cellIs" dxfId="2991" priority="241" stopIfTrue="1" operator="lessThan">
      <formula>0</formula>
    </cfRule>
  </conditionalFormatting>
  <conditionalFormatting sqref="P390:P393">
    <cfRule type="containsText" dxfId="2990" priority="237" operator="containsText" text="VENCIDO">
      <formula>NOT(ISERROR(SEARCH("VENCIDO",P390)))</formula>
    </cfRule>
    <cfRule type="containsText" dxfId="2989" priority="238" operator="containsText" text="VERDE">
      <formula>NOT(ISERROR(SEARCH("VERDE",P390)))</formula>
    </cfRule>
    <cfRule type="containsText" dxfId="2988" priority="239" stopIfTrue="1" operator="containsText" text="AMARILLO">
      <formula>NOT(ISERROR(SEARCH("AMARILLO",P390)))</formula>
    </cfRule>
    <cfRule type="containsText" dxfId="2987" priority="240" operator="containsText" text="ROJO">
      <formula>NOT(ISERROR(SEARCH("ROJO",P390)))</formula>
    </cfRule>
  </conditionalFormatting>
  <conditionalFormatting sqref="P395:P398">
    <cfRule type="containsText" dxfId="2986" priority="233" operator="containsText" text="VENCIDO">
      <formula>NOT(ISERROR(SEARCH("VENCIDO",P395)))</formula>
    </cfRule>
    <cfRule type="containsText" dxfId="2985" priority="234" operator="containsText" text="VERDE">
      <formula>NOT(ISERROR(SEARCH("VERDE",P395)))</formula>
    </cfRule>
    <cfRule type="containsText" dxfId="2984" priority="235" stopIfTrue="1" operator="containsText" text="AMARILLO">
      <formula>NOT(ISERROR(SEARCH("AMARILLO",P395)))</formula>
    </cfRule>
    <cfRule type="containsText" dxfId="2983" priority="236" operator="containsText" text="ROJO">
      <formula>NOT(ISERROR(SEARCH("ROJO",P395)))</formula>
    </cfRule>
  </conditionalFormatting>
  <conditionalFormatting sqref="P400:P403">
    <cfRule type="containsText" dxfId="2982" priority="229" operator="containsText" text="VENCIDO">
      <formula>NOT(ISERROR(SEARCH("VENCIDO",P400)))</formula>
    </cfRule>
    <cfRule type="containsText" dxfId="2981" priority="230" operator="containsText" text="VERDE">
      <formula>NOT(ISERROR(SEARCH("VERDE",P400)))</formula>
    </cfRule>
    <cfRule type="containsText" dxfId="2980" priority="231" stopIfTrue="1" operator="containsText" text="AMARILLO">
      <formula>NOT(ISERROR(SEARCH("AMARILLO",P400)))</formula>
    </cfRule>
    <cfRule type="containsText" dxfId="2979" priority="232" operator="containsText" text="ROJO">
      <formula>NOT(ISERROR(SEARCH("ROJO",P400)))</formula>
    </cfRule>
  </conditionalFormatting>
  <conditionalFormatting sqref="P405:P408">
    <cfRule type="containsText" dxfId="2978" priority="225" operator="containsText" text="VENCIDO">
      <formula>NOT(ISERROR(SEARCH("VENCIDO",P405)))</formula>
    </cfRule>
    <cfRule type="containsText" dxfId="2977" priority="226" operator="containsText" text="VERDE">
      <formula>NOT(ISERROR(SEARCH("VERDE",P405)))</formula>
    </cfRule>
    <cfRule type="containsText" dxfId="2976" priority="227" stopIfTrue="1" operator="containsText" text="AMARILLO">
      <formula>NOT(ISERROR(SEARCH("AMARILLO",P405)))</formula>
    </cfRule>
    <cfRule type="containsText" dxfId="2975" priority="228" operator="containsText" text="ROJO">
      <formula>NOT(ISERROR(SEARCH("ROJO",P405)))</formula>
    </cfRule>
  </conditionalFormatting>
  <conditionalFormatting sqref="K640:K644 K646:K650 K652:K656 K658:K662 K664:K668 K670:K674 K676:K680 K682:K686 K688:K692 K694:K698 K700:K704">
    <cfRule type="cellIs" dxfId="2974"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973"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972" priority="220" operator="containsText" text="VENCIDO">
      <formula>NOT(ISERROR(SEARCH("VENCIDO",P19)))</formula>
    </cfRule>
    <cfRule type="containsText" dxfId="2971" priority="221" operator="containsText" text="VERDE">
      <formula>NOT(ISERROR(SEARCH("VERDE",P19)))</formula>
    </cfRule>
    <cfRule type="containsText" dxfId="2970" priority="222" stopIfTrue="1" operator="containsText" text="AMARILLO">
      <formula>NOT(ISERROR(SEARCH("AMARILLO",P19)))</formula>
    </cfRule>
    <cfRule type="containsText" dxfId="2969" priority="223" operator="containsText" text="ROJO">
      <formula>NOT(ISERROR(SEARCH("ROJO",P19)))</formula>
    </cfRule>
  </conditionalFormatting>
  <conditionalFormatting sqref="K230:K234 K236:K240 K242:K246 K248:K252 K254:K258 K260:K264 K266:K270 K272:K276 K278:K282 K284:K288 K290:K294 K296:K300">
    <cfRule type="cellIs" dxfId="2968" priority="219" stopIfTrue="1" operator="lessThan">
      <formula>0</formula>
    </cfRule>
  </conditionalFormatting>
  <conditionalFormatting sqref="P230:P234 P236:P240 P242:P246 P248:P252 P254:P258 P260:P264 P266:P270 P272:P276 P278:P282 P284:P288 P290:P294 P296:P300">
    <cfRule type="containsText" dxfId="2967" priority="215" operator="containsText" text="VENCIDO">
      <formula>NOT(ISERROR(SEARCH("VENCIDO",P230)))</formula>
    </cfRule>
    <cfRule type="containsText" dxfId="2966" priority="216" operator="containsText" text="VERDE">
      <formula>NOT(ISERROR(SEARCH("VERDE",P230)))</formula>
    </cfRule>
    <cfRule type="containsText" dxfId="2965" priority="217" stopIfTrue="1" operator="containsText" text="AMARILLO">
      <formula>NOT(ISERROR(SEARCH("AMARILLO",P230)))</formula>
    </cfRule>
    <cfRule type="containsText" dxfId="2964" priority="218" operator="containsText" text="ROJO">
      <formula>NOT(ISERROR(SEARCH("ROJO",P230)))</formula>
    </cfRule>
  </conditionalFormatting>
  <conditionalFormatting sqref="K316 K323 K330 K337 K344 K351 K358 K365 K372">
    <cfRule type="containsText" dxfId="2963" priority="214" operator="containsText" text="Falso">
      <formula>NOT(ISERROR(SEARCH("Falso",K316)))</formula>
    </cfRule>
  </conditionalFormatting>
  <conditionalFormatting sqref="P310:P315 P317:P322 P324:P329 P331:P336 P338:P343 P345:P350 P352:P357 P359:P364 P366:P371">
    <cfRule type="containsText" dxfId="2962" priority="210" operator="containsText" text="VENCIDO">
      <formula>NOT(ISERROR(SEARCH("VENCIDO",P310)))</formula>
    </cfRule>
    <cfRule type="containsText" dxfId="2961" priority="211" operator="containsText" text="VERDE">
      <formula>NOT(ISERROR(SEARCH("VERDE",P310)))</formula>
    </cfRule>
    <cfRule type="containsText" dxfId="2960" priority="212" stopIfTrue="1" operator="containsText" text="AMARILLO">
      <formula>NOT(ISERROR(SEARCH("AMARILLO",P310)))</formula>
    </cfRule>
    <cfRule type="containsText" dxfId="2959" priority="213" operator="containsText" text="ROJO">
      <formula>NOT(ISERROR(SEARCH("ROJO",P310)))</formula>
    </cfRule>
  </conditionalFormatting>
  <conditionalFormatting sqref="K310:K315">
    <cfRule type="cellIs" dxfId="2958" priority="209" stopIfTrue="1" operator="lessThan">
      <formula>0</formula>
    </cfRule>
  </conditionalFormatting>
  <conditionalFormatting sqref="K317:K322">
    <cfRule type="cellIs" dxfId="2957" priority="208" stopIfTrue="1" operator="lessThan">
      <formula>0</formula>
    </cfRule>
  </conditionalFormatting>
  <conditionalFormatting sqref="K324:K329">
    <cfRule type="cellIs" dxfId="2956" priority="207" stopIfTrue="1" operator="lessThan">
      <formula>0</formula>
    </cfRule>
  </conditionalFormatting>
  <conditionalFormatting sqref="K331:K336">
    <cfRule type="cellIs" dxfId="2955" priority="206" stopIfTrue="1" operator="lessThan">
      <formula>0</formula>
    </cfRule>
  </conditionalFormatting>
  <conditionalFormatting sqref="K338:K343">
    <cfRule type="cellIs" dxfId="2954" priority="205" stopIfTrue="1" operator="lessThan">
      <formula>0</formula>
    </cfRule>
  </conditionalFormatting>
  <conditionalFormatting sqref="K345:K350">
    <cfRule type="cellIs" dxfId="2953" priority="204" stopIfTrue="1" operator="lessThan">
      <formula>0</formula>
    </cfRule>
  </conditionalFormatting>
  <conditionalFormatting sqref="K352:K357">
    <cfRule type="cellIs" dxfId="2952" priority="203" stopIfTrue="1" operator="lessThan">
      <formula>0</formula>
    </cfRule>
  </conditionalFormatting>
  <conditionalFormatting sqref="K359:K364">
    <cfRule type="cellIs" dxfId="2951" priority="202" stopIfTrue="1" operator="lessThan">
      <formula>0</formula>
    </cfRule>
  </conditionalFormatting>
  <conditionalFormatting sqref="K366:K371">
    <cfRule type="cellIs" dxfId="2950"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2949" priority="197" operator="containsText" text="VENCIDO">
      <formula>NOT(ISERROR(SEARCH("VENCIDO",P423)))</formula>
    </cfRule>
    <cfRule type="containsText" dxfId="2948" priority="198" operator="containsText" text="VERDE">
      <formula>NOT(ISERROR(SEARCH("VERDE",P423)))</formula>
    </cfRule>
    <cfRule type="containsText" dxfId="2947" priority="199" stopIfTrue="1" operator="containsText" text="AMARILLO">
      <formula>NOT(ISERROR(SEARCH("AMARILLO",P423)))</formula>
    </cfRule>
    <cfRule type="containsText" dxfId="2946"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2945" priority="196" stopIfTrue="1" operator="lessThan">
      <formula>0</formula>
    </cfRule>
  </conditionalFormatting>
  <conditionalFormatting sqref="P567:P571">
    <cfRule type="containsText" dxfId="2944" priority="192" operator="containsText" text="VENCIDO">
      <formula>NOT(ISERROR(SEARCH("VENCIDO",P567)))</formula>
    </cfRule>
    <cfRule type="containsText" dxfId="2943" priority="193" operator="containsText" text="VERDE">
      <formula>NOT(ISERROR(SEARCH("VERDE",P567)))</formula>
    </cfRule>
    <cfRule type="containsText" dxfId="2942" priority="194" stopIfTrue="1" operator="containsText" text="AMARILLO">
      <formula>NOT(ISERROR(SEARCH("AMARILLO",P567)))</formula>
    </cfRule>
    <cfRule type="containsText" dxfId="2941" priority="195" operator="containsText" text="ROJO">
      <formula>NOT(ISERROR(SEARCH("ROJO",P567)))</formula>
    </cfRule>
  </conditionalFormatting>
  <conditionalFormatting sqref="K567:K571">
    <cfRule type="cellIs" dxfId="2940" priority="191" stopIfTrue="1" operator="lessThan">
      <formula>0</formula>
    </cfRule>
  </conditionalFormatting>
  <conditionalFormatting sqref="P573:P577 P579:P583 P585:P589 P591:P595 P597:P601 P603:P607 P609:P613 P615:P619 P621:P625 P627:P631">
    <cfRule type="containsText" dxfId="2939" priority="187" operator="containsText" text="VENCIDO">
      <formula>NOT(ISERROR(SEARCH("VENCIDO",P573)))</formula>
    </cfRule>
    <cfRule type="containsText" dxfId="2938" priority="188" operator="containsText" text="VERDE">
      <formula>NOT(ISERROR(SEARCH("VERDE",P573)))</formula>
    </cfRule>
    <cfRule type="containsText" dxfId="2937" priority="189" stopIfTrue="1" operator="containsText" text="AMARILLO">
      <formula>NOT(ISERROR(SEARCH("AMARILLO",P573)))</formula>
    </cfRule>
    <cfRule type="containsText" dxfId="2936" priority="190" operator="containsText" text="ROJO">
      <formula>NOT(ISERROR(SEARCH("ROJO",P573)))</formula>
    </cfRule>
  </conditionalFormatting>
  <conditionalFormatting sqref="K573:K577 K579:K583 K585:K589 K591:K595 K597:K601 K603:K607 K609:K613 K615:K619 K621:K625 K627:K631">
    <cfRule type="cellIs" dxfId="2935" priority="186" stopIfTrue="1" operator="lessThan">
      <formula>0</formula>
    </cfRule>
  </conditionalFormatting>
  <conditionalFormatting sqref="P634:P638">
    <cfRule type="containsText" dxfId="2934" priority="182" operator="containsText" text="VENCIDO">
      <formula>NOT(ISERROR(SEARCH("VENCIDO",P634)))</formula>
    </cfRule>
    <cfRule type="containsText" dxfId="2933" priority="183" operator="containsText" text="VERDE">
      <formula>NOT(ISERROR(SEARCH("VERDE",P634)))</formula>
    </cfRule>
    <cfRule type="containsText" dxfId="2932" priority="184" stopIfTrue="1" operator="containsText" text="AMARILLO">
      <formula>NOT(ISERROR(SEARCH("AMARILLO",P634)))</formula>
    </cfRule>
    <cfRule type="containsText" dxfId="2931" priority="185" operator="containsText" text="ROJO">
      <formula>NOT(ISERROR(SEARCH("ROJO",P634)))</formula>
    </cfRule>
  </conditionalFormatting>
  <conditionalFormatting sqref="P640:P644 P646:P650 P652:P656 P658:P662 P664:P668 P670:P674 P676:P680 P682:P686 P688:P692 P694:P698 P700:P704">
    <cfRule type="containsText" dxfId="2930" priority="177" operator="containsText" text="VENCIDO">
      <formula>NOT(ISERROR(SEARCH("VENCIDO",P640)))</formula>
    </cfRule>
    <cfRule type="containsText" dxfId="2929" priority="178" operator="containsText" text="VERDE">
      <formula>NOT(ISERROR(SEARCH("VERDE",P640)))</formula>
    </cfRule>
    <cfRule type="containsText" dxfId="2928" priority="179" stopIfTrue="1" operator="containsText" text="AMARILLO">
      <formula>NOT(ISERROR(SEARCH("AMARILLO",P640)))</formula>
    </cfRule>
    <cfRule type="containsText" dxfId="2927" priority="180" operator="containsText" text="ROJO">
      <formula>NOT(ISERROR(SEARCH("ROJO",P640)))</formula>
    </cfRule>
  </conditionalFormatting>
  <conditionalFormatting sqref="P714:P719">
    <cfRule type="containsText" dxfId="2926" priority="173" operator="containsText" text="VENCIDO">
      <formula>NOT(ISERROR(SEARCH("VENCIDO",P714)))</formula>
    </cfRule>
    <cfRule type="containsText" dxfId="2925" priority="174" operator="containsText" text="VERDE">
      <formula>NOT(ISERROR(SEARCH("VERDE",P714)))</formula>
    </cfRule>
    <cfRule type="containsText" dxfId="2924" priority="175" stopIfTrue="1" operator="containsText" text="AMARILLO">
      <formula>NOT(ISERROR(SEARCH("AMARILLO",P714)))</formula>
    </cfRule>
    <cfRule type="containsText" dxfId="2923" priority="176" operator="containsText" text="ROJO">
      <formula>NOT(ISERROR(SEARCH("ROJO",P714)))</formula>
    </cfRule>
  </conditionalFormatting>
  <conditionalFormatting sqref="P721:P726">
    <cfRule type="containsText" dxfId="2922" priority="169" operator="containsText" text="VENCIDO">
      <formula>NOT(ISERROR(SEARCH("VENCIDO",P721)))</formula>
    </cfRule>
    <cfRule type="containsText" dxfId="2921" priority="170" operator="containsText" text="VERDE">
      <formula>NOT(ISERROR(SEARCH("VERDE",P721)))</formula>
    </cfRule>
    <cfRule type="containsText" dxfId="2920" priority="171" stopIfTrue="1" operator="containsText" text="AMARILLO">
      <formula>NOT(ISERROR(SEARCH("AMARILLO",P721)))</formula>
    </cfRule>
    <cfRule type="containsText" dxfId="2919" priority="172" operator="containsText" text="ROJO">
      <formula>NOT(ISERROR(SEARCH("ROJO",P721)))</formula>
    </cfRule>
  </conditionalFormatting>
  <conditionalFormatting sqref="P728:P733">
    <cfRule type="containsText" dxfId="2918" priority="165" operator="containsText" text="VENCIDO">
      <formula>NOT(ISERROR(SEARCH("VENCIDO",P728)))</formula>
    </cfRule>
    <cfRule type="containsText" dxfId="2917" priority="166" operator="containsText" text="VERDE">
      <formula>NOT(ISERROR(SEARCH("VERDE",P728)))</formula>
    </cfRule>
    <cfRule type="containsText" dxfId="2916" priority="167" stopIfTrue="1" operator="containsText" text="AMARILLO">
      <formula>NOT(ISERROR(SEARCH("AMARILLO",P728)))</formula>
    </cfRule>
    <cfRule type="containsText" dxfId="2915" priority="168" operator="containsText" text="ROJO">
      <formula>NOT(ISERROR(SEARCH("ROJO",P728)))</formula>
    </cfRule>
  </conditionalFormatting>
  <conditionalFormatting sqref="P735:P740">
    <cfRule type="containsText" dxfId="2914" priority="161" operator="containsText" text="VENCIDO">
      <formula>NOT(ISERROR(SEARCH("VENCIDO",P735)))</formula>
    </cfRule>
    <cfRule type="containsText" dxfId="2913" priority="162" operator="containsText" text="VERDE">
      <formula>NOT(ISERROR(SEARCH("VERDE",P735)))</formula>
    </cfRule>
    <cfRule type="containsText" dxfId="2912" priority="163" stopIfTrue="1" operator="containsText" text="AMARILLO">
      <formula>NOT(ISERROR(SEARCH("AMARILLO",P735)))</formula>
    </cfRule>
    <cfRule type="containsText" dxfId="2911" priority="164" operator="containsText" text="ROJO">
      <formula>NOT(ISERROR(SEARCH("ROJO",P735)))</formula>
    </cfRule>
  </conditionalFormatting>
  <conditionalFormatting sqref="P742:P747">
    <cfRule type="containsText" dxfId="2910" priority="157" operator="containsText" text="VENCIDO">
      <formula>NOT(ISERROR(SEARCH("VENCIDO",P742)))</formula>
    </cfRule>
    <cfRule type="containsText" dxfId="2909" priority="158" operator="containsText" text="VERDE">
      <formula>NOT(ISERROR(SEARCH("VERDE",P742)))</formula>
    </cfRule>
    <cfRule type="containsText" dxfId="2908" priority="159" stopIfTrue="1" operator="containsText" text="AMARILLO">
      <formula>NOT(ISERROR(SEARCH("AMARILLO",P742)))</formula>
    </cfRule>
    <cfRule type="containsText" dxfId="2907" priority="160" operator="containsText" text="ROJO">
      <formula>NOT(ISERROR(SEARCH("ROJO",P742)))</formula>
    </cfRule>
  </conditionalFormatting>
  <conditionalFormatting sqref="P749:P754">
    <cfRule type="containsText" dxfId="2906" priority="153" operator="containsText" text="VENCIDO">
      <formula>NOT(ISERROR(SEARCH("VENCIDO",P749)))</formula>
    </cfRule>
    <cfRule type="containsText" dxfId="2905" priority="154" operator="containsText" text="VERDE">
      <formula>NOT(ISERROR(SEARCH("VERDE",P749)))</formula>
    </cfRule>
    <cfRule type="containsText" dxfId="2904" priority="155" stopIfTrue="1" operator="containsText" text="AMARILLO">
      <formula>NOT(ISERROR(SEARCH("AMARILLO",P749)))</formula>
    </cfRule>
    <cfRule type="containsText" dxfId="2903" priority="156" operator="containsText" text="ROJO">
      <formula>NOT(ISERROR(SEARCH("ROJO",P749)))</formula>
    </cfRule>
  </conditionalFormatting>
  <conditionalFormatting sqref="P756:P761">
    <cfRule type="containsText" dxfId="2902" priority="149" operator="containsText" text="VENCIDO">
      <formula>NOT(ISERROR(SEARCH("VENCIDO",P756)))</formula>
    </cfRule>
    <cfRule type="containsText" dxfId="2901" priority="150" operator="containsText" text="VERDE">
      <formula>NOT(ISERROR(SEARCH("VERDE",P756)))</formula>
    </cfRule>
    <cfRule type="containsText" dxfId="2900" priority="151" stopIfTrue="1" operator="containsText" text="AMARILLO">
      <formula>NOT(ISERROR(SEARCH("AMARILLO",P756)))</formula>
    </cfRule>
    <cfRule type="containsText" dxfId="2899" priority="152" operator="containsText" text="ROJO">
      <formula>NOT(ISERROR(SEARCH("ROJO",P756)))</formula>
    </cfRule>
  </conditionalFormatting>
  <conditionalFormatting sqref="P763:P768">
    <cfRule type="containsText" dxfId="2898" priority="145" operator="containsText" text="VENCIDO">
      <formula>NOT(ISERROR(SEARCH("VENCIDO",P763)))</formula>
    </cfRule>
    <cfRule type="containsText" dxfId="2897" priority="146" operator="containsText" text="VERDE">
      <formula>NOT(ISERROR(SEARCH("VERDE",P763)))</formula>
    </cfRule>
    <cfRule type="containsText" dxfId="2896" priority="147" stopIfTrue="1" operator="containsText" text="AMARILLO">
      <formula>NOT(ISERROR(SEARCH("AMARILLO",P763)))</formula>
    </cfRule>
    <cfRule type="containsText" dxfId="2895" priority="148" operator="containsText" text="ROJO">
      <formula>NOT(ISERROR(SEARCH("ROJO",P763)))</formula>
    </cfRule>
  </conditionalFormatting>
  <conditionalFormatting sqref="P770:P775">
    <cfRule type="containsText" dxfId="2894" priority="141" operator="containsText" text="VENCIDO">
      <formula>NOT(ISERROR(SEARCH("VENCIDO",P770)))</formula>
    </cfRule>
    <cfRule type="containsText" dxfId="2893" priority="142" operator="containsText" text="VERDE">
      <formula>NOT(ISERROR(SEARCH("VERDE",P770)))</formula>
    </cfRule>
    <cfRule type="containsText" dxfId="2892" priority="143" stopIfTrue="1" operator="containsText" text="AMARILLO">
      <formula>NOT(ISERROR(SEARCH("AMARILLO",P770)))</formula>
    </cfRule>
    <cfRule type="containsText" dxfId="2891" priority="144" operator="containsText" text="ROJO">
      <formula>NOT(ISERROR(SEARCH("ROJO",P770)))</formula>
    </cfRule>
  </conditionalFormatting>
  <conditionalFormatting sqref="P789:P792">
    <cfRule type="containsText" dxfId="2890" priority="137" operator="containsText" text="VENCIDO">
      <formula>NOT(ISERROR(SEARCH("VENCIDO",P789)))</formula>
    </cfRule>
    <cfRule type="containsText" dxfId="2889" priority="138" operator="containsText" text="VERDE">
      <formula>NOT(ISERROR(SEARCH("VERDE",P789)))</formula>
    </cfRule>
    <cfRule type="containsText" dxfId="2888" priority="139" stopIfTrue="1" operator="containsText" text="AMARILLO">
      <formula>NOT(ISERROR(SEARCH("AMARILLO",P789)))</formula>
    </cfRule>
    <cfRule type="containsText" dxfId="2887" priority="140" operator="containsText" text="ROJO">
      <formula>NOT(ISERROR(SEARCH("ROJO",P789)))</formula>
    </cfRule>
  </conditionalFormatting>
  <conditionalFormatting sqref="P794:P797">
    <cfRule type="containsText" dxfId="2886" priority="133" operator="containsText" text="VENCIDO">
      <formula>NOT(ISERROR(SEARCH("VENCIDO",P794)))</formula>
    </cfRule>
    <cfRule type="containsText" dxfId="2885" priority="134" operator="containsText" text="VERDE">
      <formula>NOT(ISERROR(SEARCH("VERDE",P794)))</formula>
    </cfRule>
    <cfRule type="containsText" dxfId="2884" priority="135" stopIfTrue="1" operator="containsText" text="AMARILLO">
      <formula>NOT(ISERROR(SEARCH("AMARILLO",P794)))</formula>
    </cfRule>
    <cfRule type="containsText" dxfId="2883" priority="136" operator="containsText" text="ROJO">
      <formula>NOT(ISERROR(SEARCH("ROJO",P794)))</formula>
    </cfRule>
  </conditionalFormatting>
  <conditionalFormatting sqref="P799:P802 P804:P807 P809:P812">
    <cfRule type="containsText" dxfId="2882" priority="129" operator="containsText" text="VENCIDO">
      <formula>NOT(ISERROR(SEARCH("VENCIDO",P799)))</formula>
    </cfRule>
    <cfRule type="containsText" dxfId="2881" priority="130" operator="containsText" text="VERDE">
      <formula>NOT(ISERROR(SEARCH("VERDE",P799)))</formula>
    </cfRule>
    <cfRule type="containsText" dxfId="2880" priority="131" stopIfTrue="1" operator="containsText" text="AMARILLO">
      <formula>NOT(ISERROR(SEARCH("AMARILLO",P799)))</formula>
    </cfRule>
    <cfRule type="containsText" dxfId="2879" priority="132" operator="containsText" text="ROJO">
      <formula>NOT(ISERROR(SEARCH("ROJO",P799)))</formula>
    </cfRule>
  </conditionalFormatting>
  <conditionalFormatting sqref="K789:K792">
    <cfRule type="cellIs" dxfId="2878" priority="128" stopIfTrue="1" operator="lessThan">
      <formula>0</formula>
    </cfRule>
  </conditionalFormatting>
  <conditionalFormatting sqref="K794:K797">
    <cfRule type="cellIs" dxfId="2877" priority="127" stopIfTrue="1" operator="lessThan">
      <formula>0</formula>
    </cfRule>
  </conditionalFormatting>
  <conditionalFormatting sqref="K799:K802">
    <cfRule type="cellIs" dxfId="2876" priority="126" stopIfTrue="1" operator="lessThan">
      <formula>0</formula>
    </cfRule>
  </conditionalFormatting>
  <conditionalFormatting sqref="K804:K807">
    <cfRule type="cellIs" dxfId="2875" priority="125" stopIfTrue="1" operator="lessThan">
      <formula>0</formula>
    </cfRule>
  </conditionalFormatting>
  <conditionalFormatting sqref="K809:K812">
    <cfRule type="cellIs" dxfId="2874" priority="124" stopIfTrue="1" operator="lessThan">
      <formula>0</formula>
    </cfRule>
  </conditionalFormatting>
  <conditionalFormatting sqref="AT789">
    <cfRule type="cellIs" dxfId="2873" priority="123" operator="greaterThan">
      <formula>1</formula>
    </cfRule>
  </conditionalFormatting>
  <conditionalFormatting sqref="AT794 AT799 AT804 AT809">
    <cfRule type="cellIs" dxfId="2872" priority="122" operator="greaterThan">
      <formula>1</formula>
    </cfRule>
  </conditionalFormatting>
  <conditionalFormatting sqref="E895:G897">
    <cfRule type="cellIs" dxfId="2871" priority="121" stopIfTrue="1" operator="lessThan">
      <formula>0</formula>
    </cfRule>
  </conditionalFormatting>
  <conditionalFormatting sqref="K895:K897 M895:N897">
    <cfRule type="cellIs" dxfId="2870" priority="120" stopIfTrue="1" operator="lessThan">
      <formula>0</formula>
    </cfRule>
  </conditionalFormatting>
  <conditionalFormatting sqref="K301">
    <cfRule type="containsText" dxfId="2869" priority="119" operator="containsText" text="Falso">
      <formula>NOT(ISERROR(SEARCH("Falso",K301)))</formula>
    </cfRule>
  </conditionalFormatting>
  <conditionalFormatting sqref="K295">
    <cfRule type="containsText" dxfId="2868" priority="118" operator="containsText" text="Falso">
      <formula>NOT(ISERROR(SEARCH("Falso",K295)))</formula>
    </cfRule>
  </conditionalFormatting>
  <conditionalFormatting sqref="K289">
    <cfRule type="containsText" dxfId="2867" priority="117" operator="containsText" text="Falso">
      <formula>NOT(ISERROR(SEARCH("Falso",K289)))</formula>
    </cfRule>
  </conditionalFormatting>
  <conditionalFormatting sqref="K283">
    <cfRule type="containsText" dxfId="2866" priority="116" operator="containsText" text="Falso">
      <formula>NOT(ISERROR(SEARCH("Falso",K283)))</formula>
    </cfRule>
  </conditionalFormatting>
  <conditionalFormatting sqref="K277">
    <cfRule type="containsText" dxfId="2865" priority="115" operator="containsText" text="Falso">
      <formula>NOT(ISERROR(SEARCH("Falso",K277)))</formula>
    </cfRule>
  </conditionalFormatting>
  <conditionalFormatting sqref="K271">
    <cfRule type="containsText" dxfId="2864" priority="114" operator="containsText" text="Falso">
      <formula>NOT(ISERROR(SEARCH("Falso",K271)))</formula>
    </cfRule>
  </conditionalFormatting>
  <conditionalFormatting sqref="K265">
    <cfRule type="containsText" dxfId="2863" priority="113" operator="containsText" text="Falso">
      <formula>NOT(ISERROR(SEARCH("Falso",K265)))</formula>
    </cfRule>
  </conditionalFormatting>
  <conditionalFormatting sqref="K259">
    <cfRule type="containsText" dxfId="2862" priority="112" operator="containsText" text="Falso">
      <formula>NOT(ISERROR(SEARCH("Falso",K259)))</formula>
    </cfRule>
  </conditionalFormatting>
  <conditionalFormatting sqref="K253">
    <cfRule type="containsText" dxfId="2861" priority="111" operator="containsText" text="Falso">
      <formula>NOT(ISERROR(SEARCH("Falso",K253)))</formula>
    </cfRule>
  </conditionalFormatting>
  <conditionalFormatting sqref="K247">
    <cfRule type="containsText" dxfId="2860" priority="110" operator="containsText" text="Falso">
      <formula>NOT(ISERROR(SEARCH("Falso",K247)))</formula>
    </cfRule>
  </conditionalFormatting>
  <conditionalFormatting sqref="K235">
    <cfRule type="containsText" dxfId="2859" priority="109" operator="containsText" text="Falso">
      <formula>NOT(ISERROR(SEARCH("Falso",K235)))</formula>
    </cfRule>
  </conditionalFormatting>
  <conditionalFormatting sqref="K241">
    <cfRule type="containsText" dxfId="2858" priority="108" operator="containsText" text="Falso">
      <formula>NOT(ISERROR(SEARCH("Falso",K241)))</formula>
    </cfRule>
  </conditionalFormatting>
  <conditionalFormatting sqref="K228">
    <cfRule type="containsText" dxfId="2857" priority="107" operator="containsText" text="Falso">
      <formula>NOT(ISERROR(SEARCH("Falso",K228)))</formula>
    </cfRule>
  </conditionalFormatting>
  <conditionalFormatting sqref="K222">
    <cfRule type="containsText" dxfId="2856" priority="106" operator="containsText" text="Falso">
      <formula>NOT(ISERROR(SEARCH("Falso",K222)))</formula>
    </cfRule>
  </conditionalFormatting>
  <conditionalFormatting sqref="K216">
    <cfRule type="containsText" dxfId="2855" priority="105" operator="containsText" text="Falso">
      <formula>NOT(ISERROR(SEARCH("Falso",K216)))</formula>
    </cfRule>
  </conditionalFormatting>
  <conditionalFormatting sqref="K210">
    <cfRule type="containsText" dxfId="2854" priority="104" operator="containsText" text="Falso">
      <formula>NOT(ISERROR(SEARCH("Falso",K210)))</formula>
    </cfRule>
  </conditionalFormatting>
  <conditionalFormatting sqref="K204">
    <cfRule type="containsText" dxfId="2853" priority="103" operator="containsText" text="Falso">
      <formula>NOT(ISERROR(SEARCH("Falso",K204)))</formula>
    </cfRule>
  </conditionalFormatting>
  <conditionalFormatting sqref="K198">
    <cfRule type="containsText" dxfId="2852" priority="102" operator="containsText" text="Falso">
      <formula>NOT(ISERROR(SEARCH("Falso",K198)))</formula>
    </cfRule>
  </conditionalFormatting>
  <conditionalFormatting sqref="K192">
    <cfRule type="containsText" dxfId="2851" priority="101" operator="containsText" text="Falso">
      <formula>NOT(ISERROR(SEARCH("Falso",K192)))</formula>
    </cfRule>
  </conditionalFormatting>
  <conditionalFormatting sqref="K186">
    <cfRule type="containsText" dxfId="2850" priority="100" operator="containsText" text="Falso">
      <formula>NOT(ISERROR(SEARCH("Falso",K186)))</formula>
    </cfRule>
  </conditionalFormatting>
  <conditionalFormatting sqref="K180">
    <cfRule type="containsText" dxfId="2849" priority="99" operator="containsText" text="Falso">
      <formula>NOT(ISERROR(SEARCH("Falso",K180)))</formula>
    </cfRule>
  </conditionalFormatting>
  <conditionalFormatting sqref="K174">
    <cfRule type="containsText" dxfId="2848" priority="98" operator="containsText" text="Falso">
      <formula>NOT(ISERROR(SEARCH("Falso",K174)))</formula>
    </cfRule>
  </conditionalFormatting>
  <conditionalFormatting sqref="K168">
    <cfRule type="containsText" dxfId="2847" priority="97" operator="containsText" text="Falso">
      <formula>NOT(ISERROR(SEARCH("Falso",K168)))</formula>
    </cfRule>
  </conditionalFormatting>
  <conditionalFormatting sqref="K162">
    <cfRule type="containsText" dxfId="2846" priority="96" operator="containsText" text="Falso">
      <formula>NOT(ISERROR(SEARCH("Falso",K162)))</formula>
    </cfRule>
  </conditionalFormatting>
  <conditionalFormatting sqref="K156">
    <cfRule type="containsText" dxfId="2845" priority="95" operator="containsText" text="Falso">
      <formula>NOT(ISERROR(SEARCH("Falso",K156)))</formula>
    </cfRule>
  </conditionalFormatting>
  <conditionalFormatting sqref="K150">
    <cfRule type="containsText" dxfId="2844" priority="94" operator="containsText" text="Falso">
      <formula>NOT(ISERROR(SEARCH("Falso",K150)))</formula>
    </cfRule>
  </conditionalFormatting>
  <conditionalFormatting sqref="K144">
    <cfRule type="containsText" dxfId="2843" priority="93" operator="containsText" text="Falso">
      <formula>NOT(ISERROR(SEARCH("Falso",K144)))</formula>
    </cfRule>
  </conditionalFormatting>
  <conditionalFormatting sqref="K138">
    <cfRule type="containsText" dxfId="2842" priority="92" operator="containsText" text="Falso">
      <formula>NOT(ISERROR(SEARCH("Falso",K138)))</formula>
    </cfRule>
  </conditionalFormatting>
  <conditionalFormatting sqref="K132">
    <cfRule type="containsText" dxfId="2841" priority="91" operator="containsText" text="Falso">
      <formula>NOT(ISERROR(SEARCH("Falso",K132)))</formula>
    </cfRule>
  </conditionalFormatting>
  <conditionalFormatting sqref="K126">
    <cfRule type="containsText" dxfId="2840" priority="90" operator="containsText" text="Falso">
      <formula>NOT(ISERROR(SEARCH("Falso",K126)))</formula>
    </cfRule>
  </conditionalFormatting>
  <conditionalFormatting sqref="K120">
    <cfRule type="containsText" dxfId="2839" priority="89" operator="containsText" text="Falso">
      <formula>NOT(ISERROR(SEARCH("Falso",K120)))</formula>
    </cfRule>
  </conditionalFormatting>
  <conditionalFormatting sqref="K114">
    <cfRule type="containsText" dxfId="2838" priority="88" operator="containsText" text="Falso">
      <formula>NOT(ISERROR(SEARCH("Falso",K114)))</formula>
    </cfRule>
  </conditionalFormatting>
  <conditionalFormatting sqref="K108">
    <cfRule type="containsText" dxfId="2837" priority="87" operator="containsText" text="Falso">
      <formula>NOT(ISERROR(SEARCH("Falso",K108)))</formula>
    </cfRule>
  </conditionalFormatting>
  <conditionalFormatting sqref="K102">
    <cfRule type="containsText" dxfId="2836" priority="86" operator="containsText" text="Falso">
      <formula>NOT(ISERROR(SEARCH("Falso",K102)))</formula>
    </cfRule>
  </conditionalFormatting>
  <conditionalFormatting sqref="K96">
    <cfRule type="containsText" dxfId="2835" priority="85" operator="containsText" text="Falso">
      <formula>NOT(ISERROR(SEARCH("Falso",K96)))</formula>
    </cfRule>
  </conditionalFormatting>
  <conditionalFormatting sqref="K90">
    <cfRule type="containsText" dxfId="2834" priority="84" operator="containsText" text="Falso">
      <formula>NOT(ISERROR(SEARCH("Falso",K90)))</formula>
    </cfRule>
  </conditionalFormatting>
  <conditionalFormatting sqref="K84">
    <cfRule type="containsText" dxfId="2833" priority="83" operator="containsText" text="Falso">
      <formula>NOT(ISERROR(SEARCH("Falso",K84)))</formula>
    </cfRule>
  </conditionalFormatting>
  <conditionalFormatting sqref="K78">
    <cfRule type="containsText" dxfId="2832" priority="82" operator="containsText" text="Falso">
      <formula>NOT(ISERROR(SEARCH("Falso",K78)))</formula>
    </cfRule>
  </conditionalFormatting>
  <conditionalFormatting sqref="K72">
    <cfRule type="containsText" dxfId="2831" priority="81" operator="containsText" text="Falso">
      <formula>NOT(ISERROR(SEARCH("Falso",K72)))</formula>
    </cfRule>
  </conditionalFormatting>
  <conditionalFormatting sqref="K66">
    <cfRule type="containsText" dxfId="2830" priority="80" operator="containsText" text="Falso">
      <formula>NOT(ISERROR(SEARCH("Falso",K66)))</formula>
    </cfRule>
  </conditionalFormatting>
  <conditionalFormatting sqref="K60">
    <cfRule type="containsText" dxfId="2829" priority="79" operator="containsText" text="Falso">
      <formula>NOT(ISERROR(SEARCH("Falso",K60)))</formula>
    </cfRule>
  </conditionalFormatting>
  <conditionalFormatting sqref="K54">
    <cfRule type="containsText" dxfId="2828" priority="78" operator="containsText" text="Falso">
      <formula>NOT(ISERROR(SEARCH("Falso",K54)))</formula>
    </cfRule>
  </conditionalFormatting>
  <conditionalFormatting sqref="K48">
    <cfRule type="containsText" dxfId="2827" priority="77" operator="containsText" text="Falso">
      <formula>NOT(ISERROR(SEARCH("Falso",K48)))</formula>
    </cfRule>
  </conditionalFormatting>
  <conditionalFormatting sqref="K42">
    <cfRule type="containsText" dxfId="2826" priority="76" operator="containsText" text="Falso">
      <formula>NOT(ISERROR(SEARCH("Falso",K42)))</formula>
    </cfRule>
  </conditionalFormatting>
  <conditionalFormatting sqref="K36">
    <cfRule type="containsText" dxfId="2825" priority="75" operator="containsText" text="Falso">
      <formula>NOT(ISERROR(SEARCH("Falso",K36)))</formula>
    </cfRule>
  </conditionalFormatting>
  <conditionalFormatting sqref="K30">
    <cfRule type="containsText" dxfId="2824" priority="74" operator="containsText" text="Falso">
      <formula>NOT(ISERROR(SEARCH("Falso",K30)))</formula>
    </cfRule>
  </conditionalFormatting>
  <conditionalFormatting sqref="K24">
    <cfRule type="containsText" dxfId="2823" priority="73" operator="containsText" text="Falso">
      <formula>NOT(ISERROR(SEARCH("Falso",K24)))</formula>
    </cfRule>
  </conditionalFormatting>
  <conditionalFormatting sqref="K18">
    <cfRule type="containsText" dxfId="2822" priority="72" operator="containsText" text="Falso">
      <formula>NOT(ISERROR(SEARCH("Falso",K18)))</formula>
    </cfRule>
  </conditionalFormatting>
  <conditionalFormatting sqref="K422">
    <cfRule type="containsText" dxfId="2821" priority="71" operator="containsText" text="Falso">
      <formula>NOT(ISERROR(SEARCH("Falso",K422)))</formula>
    </cfRule>
  </conditionalFormatting>
  <conditionalFormatting sqref="K428">
    <cfRule type="containsText" dxfId="2820" priority="70" operator="containsText" text="Falso">
      <formula>NOT(ISERROR(SEARCH("Falso",K428)))</formula>
    </cfRule>
  </conditionalFormatting>
  <conditionalFormatting sqref="K434">
    <cfRule type="containsText" dxfId="2819" priority="69" operator="containsText" text="Falso">
      <formula>NOT(ISERROR(SEARCH("Falso",K434)))</formula>
    </cfRule>
  </conditionalFormatting>
  <conditionalFormatting sqref="K440">
    <cfRule type="containsText" dxfId="2818" priority="68" operator="containsText" text="Falso">
      <formula>NOT(ISERROR(SEARCH("Falso",K440)))</formula>
    </cfRule>
  </conditionalFormatting>
  <conditionalFormatting sqref="K446">
    <cfRule type="containsText" dxfId="2817" priority="67" operator="containsText" text="Falso">
      <formula>NOT(ISERROR(SEARCH("Falso",K446)))</formula>
    </cfRule>
  </conditionalFormatting>
  <conditionalFormatting sqref="K452">
    <cfRule type="containsText" dxfId="2816" priority="66" operator="containsText" text="Falso">
      <formula>NOT(ISERROR(SEARCH("Falso",K452)))</formula>
    </cfRule>
  </conditionalFormatting>
  <conditionalFormatting sqref="K458">
    <cfRule type="containsText" dxfId="2815" priority="65" operator="containsText" text="Falso">
      <formula>NOT(ISERROR(SEARCH("Falso",K458)))</formula>
    </cfRule>
  </conditionalFormatting>
  <conditionalFormatting sqref="K464">
    <cfRule type="containsText" dxfId="2814" priority="64" operator="containsText" text="Falso">
      <formula>NOT(ISERROR(SEARCH("Falso",K464)))</formula>
    </cfRule>
  </conditionalFormatting>
  <conditionalFormatting sqref="K470">
    <cfRule type="containsText" dxfId="2813" priority="63" operator="containsText" text="Falso">
      <formula>NOT(ISERROR(SEARCH("Falso",K470)))</formula>
    </cfRule>
  </conditionalFormatting>
  <conditionalFormatting sqref="K476">
    <cfRule type="containsText" dxfId="2812" priority="62" operator="containsText" text="Falso">
      <formula>NOT(ISERROR(SEARCH("Falso",K476)))</formula>
    </cfRule>
  </conditionalFormatting>
  <conditionalFormatting sqref="K482">
    <cfRule type="containsText" dxfId="2811" priority="61" operator="containsText" text="Falso">
      <formula>NOT(ISERROR(SEARCH("Falso",K482)))</formula>
    </cfRule>
  </conditionalFormatting>
  <conditionalFormatting sqref="K488">
    <cfRule type="containsText" dxfId="2810" priority="60" operator="containsText" text="Falso">
      <formula>NOT(ISERROR(SEARCH("Falso",K488)))</formula>
    </cfRule>
  </conditionalFormatting>
  <conditionalFormatting sqref="K494">
    <cfRule type="containsText" dxfId="2809" priority="59" operator="containsText" text="Falso">
      <formula>NOT(ISERROR(SEARCH("Falso",K494)))</formula>
    </cfRule>
  </conditionalFormatting>
  <conditionalFormatting sqref="K500">
    <cfRule type="containsText" dxfId="2808" priority="58" operator="containsText" text="Falso">
      <formula>NOT(ISERROR(SEARCH("Falso",K500)))</formula>
    </cfRule>
  </conditionalFormatting>
  <conditionalFormatting sqref="K506">
    <cfRule type="containsText" dxfId="2807" priority="57" operator="containsText" text="Falso">
      <formula>NOT(ISERROR(SEARCH("Falso",K506)))</formula>
    </cfRule>
  </conditionalFormatting>
  <conditionalFormatting sqref="K512">
    <cfRule type="containsText" dxfId="2806" priority="56" operator="containsText" text="Falso">
      <formula>NOT(ISERROR(SEARCH("Falso",K512)))</formula>
    </cfRule>
  </conditionalFormatting>
  <conditionalFormatting sqref="K518">
    <cfRule type="containsText" dxfId="2805" priority="55" operator="containsText" text="Falso">
      <formula>NOT(ISERROR(SEARCH("Falso",K518)))</formula>
    </cfRule>
  </conditionalFormatting>
  <conditionalFormatting sqref="K524">
    <cfRule type="containsText" dxfId="2804" priority="54" operator="containsText" text="Falso">
      <formula>NOT(ISERROR(SEARCH("Falso",K524)))</formula>
    </cfRule>
  </conditionalFormatting>
  <conditionalFormatting sqref="K530">
    <cfRule type="containsText" dxfId="2803" priority="53" operator="containsText" text="Falso">
      <formula>NOT(ISERROR(SEARCH("Falso",K530)))</formula>
    </cfRule>
  </conditionalFormatting>
  <conditionalFormatting sqref="K536">
    <cfRule type="containsText" dxfId="2802" priority="52" operator="containsText" text="Falso">
      <formula>NOT(ISERROR(SEARCH("Falso",K536)))</formula>
    </cfRule>
  </conditionalFormatting>
  <conditionalFormatting sqref="K542">
    <cfRule type="containsText" dxfId="2801" priority="51" operator="containsText" text="Falso">
      <formula>NOT(ISERROR(SEARCH("Falso",K542)))</formula>
    </cfRule>
  </conditionalFormatting>
  <conditionalFormatting sqref="K548">
    <cfRule type="containsText" dxfId="2800" priority="50" operator="containsText" text="Falso">
      <formula>NOT(ISERROR(SEARCH("Falso",K548)))</formula>
    </cfRule>
  </conditionalFormatting>
  <conditionalFormatting sqref="K554">
    <cfRule type="containsText" dxfId="2799" priority="49" operator="containsText" text="Falso">
      <formula>NOT(ISERROR(SEARCH("Falso",K554)))</formula>
    </cfRule>
  </conditionalFormatting>
  <conditionalFormatting sqref="K560">
    <cfRule type="containsText" dxfId="2798" priority="48" operator="containsText" text="Falso">
      <formula>NOT(ISERROR(SEARCH("Falso",K560)))</formula>
    </cfRule>
  </conditionalFormatting>
  <conditionalFormatting sqref="K566">
    <cfRule type="containsText" dxfId="2797" priority="47" operator="containsText" text="Falso">
      <formula>NOT(ISERROR(SEARCH("Falso",K566)))</formula>
    </cfRule>
  </conditionalFormatting>
  <conditionalFormatting sqref="K572">
    <cfRule type="containsText" dxfId="2796" priority="46" operator="containsText" text="Falso">
      <formula>NOT(ISERROR(SEARCH("Falso",K572)))</formula>
    </cfRule>
  </conditionalFormatting>
  <conditionalFormatting sqref="K578">
    <cfRule type="containsText" dxfId="2795" priority="45" operator="containsText" text="Falso">
      <formula>NOT(ISERROR(SEARCH("Falso",K578)))</formula>
    </cfRule>
  </conditionalFormatting>
  <conditionalFormatting sqref="K584">
    <cfRule type="containsText" dxfId="2794" priority="44" operator="containsText" text="Falso">
      <formula>NOT(ISERROR(SEARCH("Falso",K584)))</formula>
    </cfRule>
  </conditionalFormatting>
  <conditionalFormatting sqref="K590">
    <cfRule type="containsText" dxfId="2793" priority="43" operator="containsText" text="Falso">
      <formula>NOT(ISERROR(SEARCH("Falso",K590)))</formula>
    </cfRule>
  </conditionalFormatting>
  <conditionalFormatting sqref="K596">
    <cfRule type="containsText" dxfId="2792" priority="42" operator="containsText" text="Falso">
      <formula>NOT(ISERROR(SEARCH("Falso",K596)))</formula>
    </cfRule>
  </conditionalFormatting>
  <conditionalFormatting sqref="K602">
    <cfRule type="containsText" dxfId="2791" priority="41" operator="containsText" text="Falso">
      <formula>NOT(ISERROR(SEARCH("Falso",K602)))</formula>
    </cfRule>
  </conditionalFormatting>
  <conditionalFormatting sqref="K608">
    <cfRule type="containsText" dxfId="2790" priority="40" operator="containsText" text="Falso">
      <formula>NOT(ISERROR(SEARCH("Falso",K608)))</formula>
    </cfRule>
  </conditionalFormatting>
  <conditionalFormatting sqref="K614">
    <cfRule type="containsText" dxfId="2789" priority="39" operator="containsText" text="Falso">
      <formula>NOT(ISERROR(SEARCH("Falso",K614)))</formula>
    </cfRule>
  </conditionalFormatting>
  <conditionalFormatting sqref="K620">
    <cfRule type="containsText" dxfId="2788" priority="38" operator="containsText" text="Falso">
      <formula>NOT(ISERROR(SEARCH("Falso",K620)))</formula>
    </cfRule>
  </conditionalFormatting>
  <conditionalFormatting sqref="K626">
    <cfRule type="containsText" dxfId="2787" priority="37" operator="containsText" text="Falso">
      <formula>NOT(ISERROR(SEARCH("Falso",K626)))</formula>
    </cfRule>
  </conditionalFormatting>
  <conditionalFormatting sqref="K632">
    <cfRule type="containsText" dxfId="2786" priority="36" operator="containsText" text="Falso">
      <formula>NOT(ISERROR(SEARCH("Falso",K632)))</formula>
    </cfRule>
  </conditionalFormatting>
  <conditionalFormatting sqref="K639">
    <cfRule type="containsText" dxfId="2785" priority="35" operator="containsText" text="Falso">
      <formula>NOT(ISERROR(SEARCH("Falso",K639)))</formula>
    </cfRule>
  </conditionalFormatting>
  <conditionalFormatting sqref="K645">
    <cfRule type="containsText" dxfId="2784" priority="34" operator="containsText" text="Falso">
      <formula>NOT(ISERROR(SEARCH("Falso",K645)))</formula>
    </cfRule>
  </conditionalFormatting>
  <conditionalFormatting sqref="K651">
    <cfRule type="containsText" dxfId="2783" priority="33" operator="containsText" text="Falso">
      <formula>NOT(ISERROR(SEARCH("Falso",K651)))</formula>
    </cfRule>
  </conditionalFormatting>
  <conditionalFormatting sqref="K657">
    <cfRule type="containsText" dxfId="2782" priority="32" operator="containsText" text="Falso">
      <formula>NOT(ISERROR(SEARCH("Falso",K657)))</formula>
    </cfRule>
  </conditionalFormatting>
  <conditionalFormatting sqref="K663">
    <cfRule type="containsText" dxfId="2781" priority="31" operator="containsText" text="Falso">
      <formula>NOT(ISERROR(SEARCH("Falso",K663)))</formula>
    </cfRule>
  </conditionalFormatting>
  <conditionalFormatting sqref="K669">
    <cfRule type="containsText" dxfId="2780" priority="30" operator="containsText" text="Falso">
      <formula>NOT(ISERROR(SEARCH("Falso",K669)))</formula>
    </cfRule>
  </conditionalFormatting>
  <conditionalFormatting sqref="K675">
    <cfRule type="containsText" dxfId="2779" priority="29" operator="containsText" text="Falso">
      <formula>NOT(ISERROR(SEARCH("Falso",K675)))</formula>
    </cfRule>
  </conditionalFormatting>
  <conditionalFormatting sqref="K681">
    <cfRule type="containsText" dxfId="2778" priority="28" operator="containsText" text="Falso">
      <formula>NOT(ISERROR(SEARCH("Falso",K681)))</formula>
    </cfRule>
  </conditionalFormatting>
  <conditionalFormatting sqref="K687">
    <cfRule type="containsText" dxfId="2777" priority="27" operator="containsText" text="Falso">
      <formula>NOT(ISERROR(SEARCH("Falso",K687)))</formula>
    </cfRule>
  </conditionalFormatting>
  <conditionalFormatting sqref="K693">
    <cfRule type="containsText" dxfId="2776" priority="26" operator="containsText" text="Falso">
      <formula>NOT(ISERROR(SEARCH("Falso",K693)))</formula>
    </cfRule>
  </conditionalFormatting>
  <conditionalFormatting sqref="K699">
    <cfRule type="containsText" dxfId="2775" priority="25" operator="containsText" text="Falso">
      <formula>NOT(ISERROR(SEARCH("Falso",K699)))</formula>
    </cfRule>
  </conditionalFormatting>
  <conditionalFormatting sqref="K705">
    <cfRule type="containsText" dxfId="2774" priority="24" operator="containsText" text="Falso">
      <formula>NOT(ISERROR(SEARCH("Falso",K705)))</formula>
    </cfRule>
  </conditionalFormatting>
  <conditionalFormatting sqref="K713">
    <cfRule type="containsText" dxfId="2773" priority="23" operator="containsText" text="Falso">
      <formula>NOT(ISERROR(SEARCH("Falso",K713)))</formula>
    </cfRule>
  </conditionalFormatting>
  <conditionalFormatting sqref="K720">
    <cfRule type="containsText" dxfId="2772" priority="22" operator="containsText" text="Falso">
      <formula>NOT(ISERROR(SEARCH("Falso",K720)))</formula>
    </cfRule>
  </conditionalFormatting>
  <conditionalFormatting sqref="K727">
    <cfRule type="containsText" dxfId="2771" priority="21" operator="containsText" text="Falso">
      <formula>NOT(ISERROR(SEARCH("Falso",K727)))</formula>
    </cfRule>
  </conditionalFormatting>
  <conditionalFormatting sqref="K734">
    <cfRule type="containsText" dxfId="2770" priority="20" operator="containsText" text="Falso">
      <formula>NOT(ISERROR(SEARCH("Falso",K734)))</formula>
    </cfRule>
  </conditionalFormatting>
  <conditionalFormatting sqref="K741">
    <cfRule type="containsText" dxfId="2769" priority="19" operator="containsText" text="Falso">
      <formula>NOT(ISERROR(SEARCH("Falso",K741)))</formula>
    </cfRule>
  </conditionalFormatting>
  <conditionalFormatting sqref="K748">
    <cfRule type="containsText" dxfId="2768" priority="18" operator="containsText" text="Falso">
      <formula>NOT(ISERROR(SEARCH("Falso",K748)))</formula>
    </cfRule>
  </conditionalFormatting>
  <conditionalFormatting sqref="K755">
    <cfRule type="containsText" dxfId="2767" priority="17" operator="containsText" text="Falso">
      <formula>NOT(ISERROR(SEARCH("Falso",K755)))</formula>
    </cfRule>
  </conditionalFormatting>
  <conditionalFormatting sqref="K762">
    <cfRule type="containsText" dxfId="2766" priority="16" operator="containsText" text="Falso">
      <formula>NOT(ISERROR(SEARCH("Falso",K762)))</formula>
    </cfRule>
  </conditionalFormatting>
  <conditionalFormatting sqref="K769">
    <cfRule type="containsText" dxfId="2765" priority="15" operator="containsText" text="Falso">
      <formula>NOT(ISERROR(SEARCH("Falso",K769)))</formula>
    </cfRule>
  </conditionalFormatting>
  <conditionalFormatting sqref="K776">
    <cfRule type="containsText" dxfId="2764" priority="14" operator="containsText" text="Falso">
      <formula>NOT(ISERROR(SEARCH("Falso",K776)))</formula>
    </cfRule>
  </conditionalFormatting>
  <conditionalFormatting sqref="K793">
    <cfRule type="containsText" dxfId="2763" priority="13" operator="containsText" text="Falso">
      <formula>NOT(ISERROR(SEARCH("Falso",K793)))</formula>
    </cfRule>
  </conditionalFormatting>
  <conditionalFormatting sqref="K798">
    <cfRule type="containsText" dxfId="2762" priority="12" operator="containsText" text="Falso">
      <formula>NOT(ISERROR(SEARCH("Falso",K798)))</formula>
    </cfRule>
  </conditionalFormatting>
  <conditionalFormatting sqref="K803">
    <cfRule type="containsText" dxfId="2761" priority="11" operator="containsText" text="Falso">
      <formula>NOT(ISERROR(SEARCH("Falso",K803)))</formula>
    </cfRule>
  </conditionalFormatting>
  <conditionalFormatting sqref="K808">
    <cfRule type="containsText" dxfId="2760" priority="10" operator="containsText" text="Falso">
      <formula>NOT(ISERROR(SEARCH("Falso",K808)))</formula>
    </cfRule>
  </conditionalFormatting>
  <conditionalFormatting sqref="K813">
    <cfRule type="containsText" dxfId="2759" priority="9" operator="containsText" text="Falso">
      <formula>NOT(ISERROR(SEARCH("Falso",K813)))</formula>
    </cfRule>
  </conditionalFormatting>
  <conditionalFormatting sqref="O858:O869">
    <cfRule type="cellIs" dxfId="2758" priority="8" stopIfTrue="1" operator="lessThan">
      <formula>0</formula>
    </cfRule>
  </conditionalFormatting>
  <conditionalFormatting sqref="O871:O887">
    <cfRule type="cellIs" dxfId="2757" priority="7" stopIfTrue="1" operator="lessThan">
      <formula>0</formula>
    </cfRule>
  </conditionalFormatting>
  <conditionalFormatting sqref="O893:O897">
    <cfRule type="cellIs" dxfId="2756" priority="6" stopIfTrue="1" operator="lessThan">
      <formula>0</formula>
    </cfRule>
  </conditionalFormatting>
  <conditionalFormatting sqref="L888">
    <cfRule type="cellIs" dxfId="2755" priority="5" stopIfTrue="1" operator="lessThan">
      <formula>0</formula>
    </cfRule>
  </conditionalFormatting>
  <conditionalFormatting sqref="L821:L856">
    <cfRule type="cellIs" dxfId="2754" priority="4" stopIfTrue="1" operator="lessThan">
      <formula>0</formula>
    </cfRule>
  </conditionalFormatting>
  <conditionalFormatting sqref="L858:L869">
    <cfRule type="cellIs" dxfId="2753" priority="3" stopIfTrue="1" operator="lessThan">
      <formula>0</formula>
    </cfRule>
  </conditionalFormatting>
  <conditionalFormatting sqref="L871:L887">
    <cfRule type="cellIs" dxfId="2752" priority="2" stopIfTrue="1" operator="lessThan">
      <formula>0</formula>
    </cfRule>
  </conditionalFormatting>
  <conditionalFormatting sqref="L893:L897">
    <cfRule type="cellIs" dxfId="2751" priority="1" stopIfTrue="1" operator="lessThan">
      <formula>0</formula>
    </cfRule>
  </conditionalFormatting>
  <dataValidations count="3">
    <dataValidation type="list" allowBlank="1" showInputMessage="1" showErrorMessage="1" sqref="C903:C907 C912:C913" xr:uid="{A95F9591-C9E4-4A33-AD1C-907E580C1720}">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5A124CDD-BBC2-4495-A76F-BE7139E260B3}">
      <formula1>"VENCIDO,NO VENCIDO"</formula1>
    </dataValidation>
    <dataValidation type="date" operator="greaterThan" allowBlank="1" showInputMessage="1" showErrorMessage="1" errorTitle="INGRESE LA FECHA" error="FECHA DE VENCIMIENTO" sqref="O278:O279 O292 O284:O285" xr:uid="{F1ECC81D-5C5A-4A5F-BD46-453E4DF3E90D}">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3FA9B-5337-4B5D-A01C-581747538AC7}">
  <sheetPr codeName="Hoja20">
    <tabColor theme="9" tint="0.39997558519241921"/>
  </sheetPr>
  <dimension ref="A1:AZ919"/>
  <sheetViews>
    <sheetView topLeftCell="A410" zoomScale="70" zoomScaleNormal="70" workbookViewId="0">
      <selection activeCell="M395" sqref="M395:O395"/>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ABRIL!K13</f>
        <v>7580</v>
      </c>
      <c r="E13" s="601"/>
      <c r="F13" s="601">
        <v>40</v>
      </c>
      <c r="G13" s="708">
        <f>E13+F13</f>
        <v>40</v>
      </c>
      <c r="H13" s="601">
        <v>1980</v>
      </c>
      <c r="I13" s="601"/>
      <c r="J13" s="703">
        <f>AM13</f>
        <v>0</v>
      </c>
      <c r="K13" s="738">
        <f>+(D13+G13)-(H13+I13+J13)</f>
        <v>5640</v>
      </c>
      <c r="L13" s="253">
        <v>180</v>
      </c>
      <c r="M13" s="254" t="s">
        <v>1902</v>
      </c>
      <c r="N13" s="254" t="s">
        <v>1903</v>
      </c>
      <c r="O13" s="255" t="s">
        <v>1904</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460</v>
      </c>
      <c r="M14" s="254" t="s">
        <v>1905</v>
      </c>
      <c r="N14" s="254" t="s">
        <v>1906</v>
      </c>
      <c r="O14" s="255" t="s">
        <v>1907</v>
      </c>
      <c r="P14" s="256" t="str">
        <f ca="1">IF(O14=0," ",IFERROR(IF(DATEDIF(TODAY(),O14,"M")&lt;=5,"ROJO",IF(DATEDIF(TODAY(),O14,"M")&gt;=12,"VERDE",IF(AND(DATEDIF(TODAY(),O14,"M")&gt;=6,DATEDIF(TODAY(),O14,"M")&lt;=11),"AMARILLO"))),Q14))</f>
        <v>ROJO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80</v>
      </c>
    </row>
    <row r="15" spans="1:52" ht="18.75" customHeight="1">
      <c r="A15" s="750"/>
      <c r="B15" s="733"/>
      <c r="C15" s="733"/>
      <c r="D15" s="593"/>
      <c r="E15" s="602"/>
      <c r="F15" s="602"/>
      <c r="G15" s="709"/>
      <c r="H15" s="602"/>
      <c r="I15" s="602"/>
      <c r="J15" s="704"/>
      <c r="K15" s="706"/>
      <c r="L15" s="253">
        <v>5000</v>
      </c>
      <c r="M15" s="254" t="s">
        <v>1908</v>
      </c>
      <c r="N15" s="254" t="s">
        <v>1909</v>
      </c>
      <c r="O15" s="255" t="s">
        <v>1910</v>
      </c>
      <c r="P15" s="256" t="str">
        <f ca="1">IF(O15=0," ",IFERROR(IF(DATEDIF(TODAY(),O15,"M")&lt;=5,"ROJO",IF(DATEDIF(TODAY(),O15,"M")&gt;=12,"VERDE",IF(AND(DATEDIF(TODAY(),O15,"M")&gt;=6,DATEDIF(TODAY(),O15,"M")&lt;=11),"AMARILLO"))),Q15))</f>
        <v>ROJO</v>
      </c>
      <c r="Q15" s="262" t="str">
        <f ca="1">IF(O15=0," ",IF(O15&lt;=$L$6,"VENCIDO","NO VENCIDO"))</f>
        <v>NO VENCIDO</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5640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ABRIL!K19</f>
        <v>1024</v>
      </c>
      <c r="E19" s="601"/>
      <c r="F19" s="601">
        <v>2</v>
      </c>
      <c r="G19" s="708">
        <f t="shared" ref="G19" si="0">E19+F19</f>
        <v>2</v>
      </c>
      <c r="H19" s="601">
        <v>887</v>
      </c>
      <c r="I19" s="601"/>
      <c r="J19" s="703">
        <f>AM19</f>
        <v>0</v>
      </c>
      <c r="K19" s="738">
        <f>+(D19+G19)-(H19+I19+J19)</f>
        <v>139</v>
      </c>
      <c r="L19" s="253">
        <v>2</v>
      </c>
      <c r="M19" s="254" t="s">
        <v>1911</v>
      </c>
      <c r="N19" s="254" t="s">
        <v>1912</v>
      </c>
      <c r="O19" s="255" t="s">
        <v>1913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57</v>
      </c>
      <c r="M20" s="254" t="s">
        <v>1914</v>
      </c>
      <c r="N20" s="254" t="s">
        <v>1915</v>
      </c>
      <c r="O20" s="255" t="s">
        <v>1916</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80</v>
      </c>
      <c r="M21" s="254" t="s">
        <v>1917</v>
      </c>
      <c r="N21" s="254" t="s">
        <v>1918</v>
      </c>
      <c r="O21" s="255" t="s">
        <v>1919</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139</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ABRIL!K25</f>
        <v>0</v>
      </c>
      <c r="E25" s="601"/>
      <c r="F25" s="601"/>
      <c r="G25" s="708">
        <f t="shared" ref="G25" si="1">E25+F25</f>
        <v>0</v>
      </c>
      <c r="H25" s="601"/>
      <c r="I25" s="601"/>
      <c r="J25" s="703">
        <f>AM25</f>
        <v>0</v>
      </c>
      <c r="K25" s="738">
        <f>+(D25+G25)-(H25+I25+J25)</f>
        <v>0</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ABRIL!K31</f>
        <v>13135</v>
      </c>
      <c r="E31" s="601"/>
      <c r="F31" s="601"/>
      <c r="G31" s="708">
        <f t="shared" ref="G31" si="2">E31+F31</f>
        <v>0</v>
      </c>
      <c r="H31" s="601">
        <v>3270</v>
      </c>
      <c r="I31" s="601"/>
      <c r="J31" s="703">
        <f>AM31</f>
        <v>0</v>
      </c>
      <c r="K31" s="738">
        <f>+(D31+G31)-(H31+I31+J31)</f>
        <v>9865</v>
      </c>
      <c r="L31" s="253">
        <v>5600</v>
      </c>
      <c r="M31" s="254" t="s">
        <v>1920</v>
      </c>
      <c r="N31" s="254" t="s">
        <v>1921</v>
      </c>
      <c r="O31" s="255" t="s">
        <v>1922</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4265</v>
      </c>
      <c r="M32" s="254" t="s">
        <v>1923</v>
      </c>
      <c r="N32" s="254" t="s">
        <v>1924</v>
      </c>
      <c r="O32" s="255" t="s">
        <v>1925</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9865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ABRIL!K37</f>
        <v>6689</v>
      </c>
      <c r="E37" s="601"/>
      <c r="F37" s="601"/>
      <c r="G37" s="708">
        <f t="shared" ref="G37" si="3">E37+F37</f>
        <v>0</v>
      </c>
      <c r="H37" s="601">
        <v>2364</v>
      </c>
      <c r="I37" s="601"/>
      <c r="J37" s="703">
        <f>AM37</f>
        <v>0</v>
      </c>
      <c r="K37" s="738">
        <f>+(D37+G37)-(H37+I37+J37)</f>
        <v>4325</v>
      </c>
      <c r="L37" s="253">
        <v>2650</v>
      </c>
      <c r="M37" s="254" t="s">
        <v>1926</v>
      </c>
      <c r="N37" s="254" t="s">
        <v>1927</v>
      </c>
      <c r="O37" s="255" t="s">
        <v>1928</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1675</v>
      </c>
      <c r="M38" s="254" t="s">
        <v>1929</v>
      </c>
      <c r="N38" s="254" t="s">
        <v>1930</v>
      </c>
      <c r="O38" s="255" t="s">
        <v>1931</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4325</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ABRIL!K43</f>
        <v>8</v>
      </c>
      <c r="E43" s="601"/>
      <c r="F43" s="601"/>
      <c r="G43" s="708">
        <f t="shared" ref="G43" si="4">E43+F43</f>
        <v>0</v>
      </c>
      <c r="H43" s="601">
        <v>8</v>
      </c>
      <c r="I43" s="601"/>
      <c r="J43" s="703">
        <f>AM43</f>
        <v>0</v>
      </c>
      <c r="K43" s="739">
        <f>+(D43+G43)-(H43+I43+J43)</f>
        <v>0</v>
      </c>
      <c r="L43" s="253">
        <v>0</v>
      </c>
      <c r="M43" s="254" t="s">
        <v>1932</v>
      </c>
      <c r="N43" s="254" t="s">
        <v>1933</v>
      </c>
      <c r="O43" s="255" t="s">
        <v>1934</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ABRIL!K49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ABRIL!K55</f>
        <v>2270</v>
      </c>
      <c r="E55" s="601"/>
      <c r="F55" s="601"/>
      <c r="G55" s="708">
        <f t="shared" ref="G55" si="6">E55+F55</f>
        <v>0</v>
      </c>
      <c r="H55" s="601">
        <v>1290</v>
      </c>
      <c r="I55" s="601"/>
      <c r="J55" s="703">
        <f>AM55</f>
        <v>0</v>
      </c>
      <c r="K55" s="738">
        <f>+(D55+G55)-(H55+I55+J55)</f>
        <v>980</v>
      </c>
      <c r="L55" s="253">
        <v>980</v>
      </c>
      <c r="M55" s="254" t="s">
        <v>1935</v>
      </c>
      <c r="N55" s="254" t="s">
        <v>1936</v>
      </c>
      <c r="O55" s="255" t="s">
        <v>1937</v>
      </c>
      <c r="P55" s="256" t="str">
        <f ca="1">IF(O55=0," ",IFERROR(IF(DATEDIF(TODAY(),O55,"M")&lt;=5,"ROJO",IF(DATEDIF(TODAY(),O55,"M")&gt;=12,"VERDE",IF(AND(DATEDIF(TODAY(),O55,"M")&gt;=6,DATEDIF(TODAY(),O55,"M")&lt;=11),"AMARILLO"))),Q55))</f>
        <v>AMARILLO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980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ABRIL!K61</f>
        <v>13</v>
      </c>
      <c r="E61" s="601"/>
      <c r="F61" s="601"/>
      <c r="G61" s="708">
        <f t="shared" ref="G61" si="7">E61+F61</f>
        <v>0</v>
      </c>
      <c r="H61" s="601">
        <v>8</v>
      </c>
      <c r="I61" s="601"/>
      <c r="J61" s="703">
        <f>AM61</f>
        <v>0</v>
      </c>
      <c r="K61" s="738">
        <f>+(D61+G61)-(H61+I61+J61)</f>
        <v>5</v>
      </c>
      <c r="L61" s="253">
        <v>5</v>
      </c>
      <c r="M61" s="254" t="s">
        <v>1938</v>
      </c>
      <c r="N61" s="254" t="s">
        <v>1939</v>
      </c>
      <c r="O61" s="255" t="s">
        <v>1940</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5</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ABRIL!K67</f>
        <v>2103</v>
      </c>
      <c r="E67" s="601"/>
      <c r="F67" s="601"/>
      <c r="G67" s="708">
        <f t="shared" ref="G67" si="8">E67+F67</f>
        <v>0</v>
      </c>
      <c r="H67" s="601">
        <v>1330</v>
      </c>
      <c r="I67" s="601"/>
      <c r="J67" s="703">
        <f>AM67</f>
        <v>0</v>
      </c>
      <c r="K67" s="738">
        <f>+(D67+G67)-(H67+I67+J67)</f>
        <v>773</v>
      </c>
      <c r="L67" s="253">
        <v>3</v>
      </c>
      <c r="M67" s="254" t="s">
        <v>1941</v>
      </c>
      <c r="N67" s="254" t="s">
        <v>1942</v>
      </c>
      <c r="O67" s="255" t="s">
        <v>1943</v>
      </c>
      <c r="P67" s="256" t="str">
        <f ca="1">IF(O67=0," ",IFERROR(IF(DATEDIF(TODAY(),O67,"M")&lt;=5,"ROJO",IF(DATEDIF(TODAY(),O67,"M")&gt;=12,"VERDE",IF(AND(DATEDIF(TODAY(),O67,"M")&gt;=6,DATEDIF(TODAY(),O67,"M")&lt;=11),"AMARILLO"))),Q67))</f>
        <v>AMARILLO</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v>0</v>
      </c>
      <c r="M68" s="254" t="s">
        <v>1944</v>
      </c>
      <c r="N68" s="254" t="s">
        <v>1945</v>
      </c>
      <c r="O68" s="255" t="s">
        <v>1946</v>
      </c>
      <c r="P68" s="256" t="str">
        <f ca="1">IF(O68=0," ",IFERROR(IF(DATEDIF(TODAY(),O68,"M")&lt;=5,"ROJO",IF(DATEDIF(TODAY(),O68,"M")&gt;=12,"VERDE",IF(AND(DATEDIF(TODAY(),O68,"M")&gt;=6,DATEDIF(TODAY(),O68,"M")&lt;=11),"AMARILLO"))),Q68))</f>
        <v>AMARILLO</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v>770</v>
      </c>
      <c r="M69" s="254" t="s">
        <v>1947</v>
      </c>
      <c r="N69" s="254" t="s">
        <v>1948</v>
      </c>
      <c r="O69" s="255" t="s">
        <v>1949</v>
      </c>
      <c r="P69" s="256" t="str">
        <f ca="1">IF(O69=0," ",IFERROR(IF(DATEDIF(TODAY(),O69,"M")&lt;=5,"ROJO",IF(DATEDIF(TODAY(),O69,"M")&gt;=12,"VERDE",IF(AND(DATEDIF(TODAY(),O69,"M")&gt;=6,DATEDIF(TODAY(),O69,"M")&lt;=11),"AMARILLO"))),Q69))</f>
        <v>VERDE</v>
      </c>
      <c r="Q69" s="262" t="str">
        <f ca="1">IF(O69=0," ",IF(O69&lt;=$L$6,"VENCIDO","NO VENCIDO"))</f>
        <v>NO VENCIDO</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773</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ABRIL!K73</f>
        <v>4259</v>
      </c>
      <c r="E73" s="601"/>
      <c r="F73" s="601"/>
      <c r="G73" s="708">
        <f t="shared" ref="G73" si="9">E73+F73</f>
        <v>0</v>
      </c>
      <c r="H73" s="601">
        <v>1824</v>
      </c>
      <c r="I73" s="601"/>
      <c r="J73" s="703">
        <f>AM73</f>
        <v>0</v>
      </c>
      <c r="K73" s="738">
        <f>+(D73+G73)-(H73+I73+J73)</f>
        <v>2435</v>
      </c>
      <c r="L73" s="253">
        <v>585</v>
      </c>
      <c r="M73" s="254" t="s">
        <v>1950</v>
      </c>
      <c r="N73" s="254" t="s">
        <v>1951</v>
      </c>
      <c r="O73" s="255" t="s">
        <v>1952</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1850</v>
      </c>
      <c r="M74" s="254" t="s">
        <v>1953</v>
      </c>
      <c r="N74" s="254" t="s">
        <v>1954</v>
      </c>
      <c r="O74" s="255" t="s">
        <v>1955</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2435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ABRIL!K79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ABRIL!K85</f>
        <v>11440</v>
      </c>
      <c r="E85" s="601"/>
      <c r="F85" s="601"/>
      <c r="G85" s="708">
        <f t="shared" ref="G85" si="11">E85+F85</f>
        <v>0</v>
      </c>
      <c r="H85" s="601">
        <v>1842</v>
      </c>
      <c r="I85" s="601"/>
      <c r="J85" s="703">
        <f>AM85</f>
        <v>0</v>
      </c>
      <c r="K85" s="738">
        <f>+(D85+G85)-(H85+I85+J85)</f>
        <v>9598</v>
      </c>
      <c r="L85" s="253">
        <v>9</v>
      </c>
      <c r="M85" s="254" t="s">
        <v>1956</v>
      </c>
      <c r="N85" s="254" t="s">
        <v>1957</v>
      </c>
      <c r="O85" s="255" t="s">
        <v>1958</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4501</v>
      </c>
      <c r="M86" s="254" t="s">
        <v>1959</v>
      </c>
      <c r="N86" s="254" t="s">
        <v>1960</v>
      </c>
      <c r="O86" s="255" t="s">
        <v>1961</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2088</v>
      </c>
      <c r="M87" s="254" t="s">
        <v>1962</v>
      </c>
      <c r="N87" s="254" t="s">
        <v>1963</v>
      </c>
      <c r="O87" s="255" t="s">
        <v>1964</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3000</v>
      </c>
      <c r="M88" s="254" t="s">
        <v>1965</v>
      </c>
      <c r="N88" s="254" t="s">
        <v>1966</v>
      </c>
      <c r="O88" s="255" t="s">
        <v>1967</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9598</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ABRIL!K91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ABRIL!K97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ABRIL!K103</f>
        <v>0</v>
      </c>
      <c r="E103" s="601">
        <v>9455</v>
      </c>
      <c r="F103" s="601"/>
      <c r="G103" s="708">
        <f t="shared" ref="G103" si="14">E103+F103</f>
        <v>9455</v>
      </c>
      <c r="H103" s="601">
        <v>635</v>
      </c>
      <c r="I103" s="601"/>
      <c r="J103" s="703">
        <f>AM103</f>
        <v>0</v>
      </c>
      <c r="K103" s="738">
        <f>+(D103+G103)-(H103+I103+J103)</f>
        <v>8820</v>
      </c>
      <c r="L103" s="253">
        <v>8820</v>
      </c>
      <c r="M103" s="254" t="s">
        <v>2090</v>
      </c>
      <c r="N103" s="254" t="s">
        <v>1799</v>
      </c>
      <c r="O103" s="255">
        <v>46965</v>
      </c>
      <c r="P103" s="256" t="str">
        <f ca="1">IF(O103=0," ",IFERROR(IF(DATEDIF(TODAY(),O103,"M")&lt;=5,"ROJO",IF(DATEDIF(TODAY(),O103,"M")&gt;=12,"VERDE",IF(AND(DATEDIF(TODAY(),O103,"M")&gt;=6,DATEDIF(TODAY(),O103,"M")&lt;=11),"AMARILLO"))),Q103))</f>
        <v>VERDE</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8820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ABRIL!K109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ABRIL!K115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ABRIL!K121</f>
        <v>36000</v>
      </c>
      <c r="E121" s="601"/>
      <c r="F121" s="601"/>
      <c r="G121" s="708">
        <f t="shared" ref="G121" si="17">E121+F121</f>
        <v>0</v>
      </c>
      <c r="H121" s="601">
        <v>1530</v>
      </c>
      <c r="I121" s="601"/>
      <c r="J121" s="703">
        <f>AM121</f>
        <v>0</v>
      </c>
      <c r="K121" s="738">
        <f>+(D121+G121)-(H121+I121+J121)</f>
        <v>34470</v>
      </c>
      <c r="L121" s="253">
        <v>4470</v>
      </c>
      <c r="M121" s="254" t="s">
        <v>1968</v>
      </c>
      <c r="N121" s="254" t="s">
        <v>1969</v>
      </c>
      <c r="O121" s="255" t="s">
        <v>1970</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1971</v>
      </c>
      <c r="N122" s="254" t="s">
        <v>1972</v>
      </c>
      <c r="O122" s="255" t="s">
        <v>1973</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34470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ABRIL!K127</f>
        <v>2251</v>
      </c>
      <c r="E127" s="601"/>
      <c r="F127" s="601"/>
      <c r="G127" s="708">
        <f t="shared" ref="G127" si="18">E127+F127</f>
        <v>0</v>
      </c>
      <c r="H127" s="601">
        <v>886</v>
      </c>
      <c r="I127" s="601"/>
      <c r="J127" s="703">
        <f>AM127</f>
        <v>0</v>
      </c>
      <c r="K127" s="738">
        <f>+(D127+G127)-(H127+I127+J127)</f>
        <v>1365</v>
      </c>
      <c r="L127" s="253">
        <v>54</v>
      </c>
      <c r="M127" s="254" t="s">
        <v>1974</v>
      </c>
      <c r="N127" s="254" t="s">
        <v>1975</v>
      </c>
      <c r="O127" s="255" t="s">
        <v>1976</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11</v>
      </c>
      <c r="M128" s="254" t="s">
        <v>1977</v>
      </c>
      <c r="N128" s="254" t="s">
        <v>1978</v>
      </c>
      <c r="O128" s="255" t="s">
        <v>1979</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1300</v>
      </c>
      <c r="M129" s="254" t="s">
        <v>1980</v>
      </c>
      <c r="N129" s="254" t="s">
        <v>1981</v>
      </c>
      <c r="O129" s="255" t="s">
        <v>1982</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1365</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ABRIL!K133</f>
        <v>3417</v>
      </c>
      <c r="E133" s="601"/>
      <c r="F133" s="601"/>
      <c r="G133" s="708">
        <f t="shared" ref="G133" si="19">E133+F133</f>
        <v>0</v>
      </c>
      <c r="H133" s="601">
        <v>1825</v>
      </c>
      <c r="I133" s="601"/>
      <c r="J133" s="703">
        <f>AM133</f>
        <v>0</v>
      </c>
      <c r="K133" s="738">
        <f>+(D133+G133)-(H133+I133+J133)</f>
        <v>1592</v>
      </c>
      <c r="L133" s="253">
        <v>772</v>
      </c>
      <c r="M133" s="254" t="s">
        <v>1983</v>
      </c>
      <c r="N133" s="254" t="s">
        <v>1984</v>
      </c>
      <c r="O133" s="255" t="s">
        <v>1985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820</v>
      </c>
      <c r="M134" s="254" t="s">
        <v>1986</v>
      </c>
      <c r="N134" s="254" t="s">
        <v>1987</v>
      </c>
      <c r="O134" s="255" t="s">
        <v>1988</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1592</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ABRIL!K139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ABRIL!K145</f>
        <v>4830</v>
      </c>
      <c r="E145" s="601"/>
      <c r="F145" s="601"/>
      <c r="G145" s="708">
        <f t="shared" ref="G145" si="21">E145+F145</f>
        <v>0</v>
      </c>
      <c r="H145" s="601">
        <v>1750</v>
      </c>
      <c r="I145" s="601"/>
      <c r="J145" s="703">
        <f>AM145</f>
        <v>0</v>
      </c>
      <c r="K145" s="738">
        <f>+(D145+G145)-(H145+I145+J145)</f>
        <v>3080</v>
      </c>
      <c r="L145" s="253">
        <v>80</v>
      </c>
      <c r="M145" s="254" t="s">
        <v>1989</v>
      </c>
      <c r="N145" s="254" t="s">
        <v>1990</v>
      </c>
      <c r="O145" s="255" t="s">
        <v>1991</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3000</v>
      </c>
      <c r="M146" s="254" t="s">
        <v>1992</v>
      </c>
      <c r="N146" s="254" t="s">
        <v>1993</v>
      </c>
      <c r="O146" s="255" t="s">
        <v>1994</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3080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ABRIL!K151</f>
        <v>1555</v>
      </c>
      <c r="E151" s="601"/>
      <c r="F151" s="601"/>
      <c r="G151" s="708">
        <f t="shared" ref="G151" si="22">E151+F151</f>
        <v>0</v>
      </c>
      <c r="H151" s="601">
        <v>585</v>
      </c>
      <c r="I151" s="601"/>
      <c r="J151" s="703">
        <f>AM151</f>
        <v>0</v>
      </c>
      <c r="K151" s="738">
        <f>+(D151+G151)-(H151+I151+J151)</f>
        <v>970</v>
      </c>
      <c r="L151" s="253">
        <v>970</v>
      </c>
      <c r="M151" s="254" t="s">
        <v>1995</v>
      </c>
      <c r="N151" s="254" t="s">
        <v>1996</v>
      </c>
      <c r="O151" s="255" t="s">
        <v>1997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970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ABRIL!K157</f>
        <v>6900</v>
      </c>
      <c r="E157" s="601"/>
      <c r="F157" s="601"/>
      <c r="G157" s="708">
        <f t="shared" ref="G157" si="23">E157+F157</f>
        <v>0</v>
      </c>
      <c r="H157" s="601">
        <v>2280</v>
      </c>
      <c r="I157" s="601"/>
      <c r="J157" s="703">
        <f>AM157</f>
        <v>0</v>
      </c>
      <c r="K157" s="738">
        <f>+(D157+G157)-(H157+I157+J157)</f>
        <v>4620</v>
      </c>
      <c r="L157" s="253">
        <v>4620</v>
      </c>
      <c r="M157" s="254" t="s">
        <v>1998</v>
      </c>
      <c r="N157" s="254" t="s">
        <v>1999</v>
      </c>
      <c r="O157" s="255" t="s">
        <v>2000</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4620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ABRIL!K163</f>
        <v>40230</v>
      </c>
      <c r="E163" s="601"/>
      <c r="F163" s="601"/>
      <c r="G163" s="708">
        <f t="shared" ref="G163" si="24">E163+F163</f>
        <v>0</v>
      </c>
      <c r="H163" s="601">
        <v>7560</v>
      </c>
      <c r="I163" s="601"/>
      <c r="J163" s="703">
        <f>AM163</f>
        <v>0</v>
      </c>
      <c r="K163" s="738">
        <f>+(D163+G163)-(H163+I163+J163)</f>
        <v>32670</v>
      </c>
      <c r="L163" s="253">
        <v>770</v>
      </c>
      <c r="M163" s="254" t="s">
        <v>2001</v>
      </c>
      <c r="N163" s="254" t="s">
        <v>2002</v>
      </c>
      <c r="O163" s="255" t="s">
        <v>2003</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v>12300</v>
      </c>
      <c r="M164" s="254" t="s">
        <v>2004</v>
      </c>
      <c r="N164" s="254" t="s">
        <v>2005</v>
      </c>
      <c r="O164" s="255" t="s">
        <v>2006</v>
      </c>
      <c r="P164" s="256" t="str">
        <f ca="1">IF(O164=0," ",IFERROR(IF(DATEDIF(TODAY(),O164,"M")&lt;=5,"ROJO",IF(DATEDIF(TODAY(),O164,"M")&gt;=12,"VERDE",IF(AND(DATEDIF(TODAY(),O164,"M")&gt;=6,DATEDIF(TODAY(),O164,"M")&lt;=11),"AMARILLO"))),Q164))</f>
        <v>ROJO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v>19600</v>
      </c>
      <c r="M165" s="254" t="s">
        <v>2007</v>
      </c>
      <c r="N165" s="254" t="s">
        <v>2008</v>
      </c>
      <c r="O165" s="255" t="s">
        <v>2009</v>
      </c>
      <c r="P165" s="256" t="str">
        <f ca="1">IF(O165=0," ",IFERROR(IF(DATEDIF(TODAY(),O165,"M")&lt;=5,"ROJO",IF(DATEDIF(TODAY(),O165,"M")&gt;=12,"VERDE",IF(AND(DATEDIF(TODAY(),O165,"M")&gt;=6,DATEDIF(TODAY(),O165,"M")&lt;=11),"AMARILLO"))),Q165))</f>
        <v>NO VENCIDO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32670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ABRIL!K169</f>
        <v>1130</v>
      </c>
      <c r="E169" s="601">
        <v>1200</v>
      </c>
      <c r="F169" s="601"/>
      <c r="G169" s="708">
        <f t="shared" ref="G169" si="25">E169+F169</f>
        <v>1200</v>
      </c>
      <c r="H169" s="601">
        <v>515</v>
      </c>
      <c r="I169" s="601"/>
      <c r="J169" s="703">
        <f>AM169</f>
        <v>0</v>
      </c>
      <c r="K169" s="738">
        <f>+(D169+G169)-(H169+I169+J169)</f>
        <v>1815</v>
      </c>
      <c r="L169" s="253">
        <v>615</v>
      </c>
      <c r="M169" s="254" t="s">
        <v>2010</v>
      </c>
      <c r="N169" s="254" t="s">
        <v>2011</v>
      </c>
      <c r="O169" s="255" t="s">
        <v>2012</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v>1200</v>
      </c>
      <c r="M170" s="254" t="s">
        <v>2091</v>
      </c>
      <c r="N170" s="254" t="s">
        <v>1810</v>
      </c>
      <c r="O170" s="255">
        <v>47177</v>
      </c>
      <c r="P170" s="256" t="str">
        <f ca="1">IF(O170=0," ",IFERROR(IF(DATEDIF(TODAY(),O170,"M")&lt;=5,"ROJO",IF(DATEDIF(TODAY(),O170,"M")&gt;=12,"VERDE",IF(AND(DATEDIF(TODAY(),O170,"M")&gt;=6,DATEDIF(TODAY(),O170,"M")&lt;=11),"AMARILLO"))),Q170))</f>
        <v>VERDE</v>
      </c>
      <c r="Q170" s="262" t="str">
        <f ca="1">IF(O170=0," ",IF(O170&lt;=$L$6,"VENCIDO","NO VENCIDO"))</f>
        <v>NO VENCIDO</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1815</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ABRIL!K175</f>
        <v>2533</v>
      </c>
      <c r="E175" s="601"/>
      <c r="F175" s="601"/>
      <c r="G175" s="708">
        <f t="shared" ref="G175" si="26">E175+F175</f>
        <v>0</v>
      </c>
      <c r="H175" s="601">
        <v>1210</v>
      </c>
      <c r="I175" s="601"/>
      <c r="J175" s="703">
        <f>AM175</f>
        <v>0</v>
      </c>
      <c r="K175" s="738">
        <f>+(D175+G175)-(H175+I175+J175)</f>
        <v>1323</v>
      </c>
      <c r="L175" s="253">
        <v>213</v>
      </c>
      <c r="M175" s="254" t="s">
        <v>2013</v>
      </c>
      <c r="N175" s="254" t="s">
        <v>2014</v>
      </c>
      <c r="O175" s="255" t="s">
        <v>2015</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1110</v>
      </c>
      <c r="M176" s="254" t="s">
        <v>2016</v>
      </c>
      <c r="N176" s="254" t="s">
        <v>2017</v>
      </c>
      <c r="O176" s="255" t="s">
        <v>2018</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1323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ABRIL!K181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ABRIL!K187</f>
        <v>529</v>
      </c>
      <c r="E187" s="601"/>
      <c r="F187" s="601"/>
      <c r="G187" s="708">
        <f t="shared" ref="G187" si="28">E187+F187</f>
        <v>0</v>
      </c>
      <c r="H187" s="601">
        <v>250</v>
      </c>
      <c r="I187" s="601"/>
      <c r="J187" s="703">
        <f>AM187</f>
        <v>0</v>
      </c>
      <c r="K187" s="738">
        <f>+(D187+G187)-(H187+I187+J187)</f>
        <v>279</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v>279</v>
      </c>
      <c r="M188" s="254" t="s">
        <v>2019</v>
      </c>
      <c r="N188" s="254" t="s">
        <v>2020</v>
      </c>
      <c r="O188" s="255" t="s">
        <v>2021</v>
      </c>
      <c r="P188" s="256" t="str">
        <f ca="1">IF(O188=0," ",IFERROR(IF(DATEDIF(TODAY(),O188,"M")&lt;=5,"ROJO",IF(DATEDIF(TODAY(),O188,"M")&gt;=12,"VERDE",IF(AND(DATEDIF(TODAY(),O188,"M")&gt;=6,DATEDIF(TODAY(),O188,"M")&lt;=11),"AMARILLO"))),Q188))</f>
        <v>VERDE</v>
      </c>
      <c r="Q188" s="262" t="str">
        <f ca="1">IF(O188=0," ",IF(O188&lt;=$L$6,"VENCIDO","NO VENCIDO"))</f>
        <v>NO VENCIDO</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279</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ABRIL!K193</f>
        <v>78</v>
      </c>
      <c r="E193" s="601"/>
      <c r="F193" s="601"/>
      <c r="G193" s="708">
        <f t="shared" ref="G193" si="29">E193+F193</f>
        <v>0</v>
      </c>
      <c r="H193" s="601"/>
      <c r="I193" s="601"/>
      <c r="J193" s="703">
        <f>AM193</f>
        <v>0</v>
      </c>
      <c r="K193" s="738">
        <f>+(D193+G193)-(H193+I193+J193)</f>
        <v>78</v>
      </c>
      <c r="L193" s="253">
        <v>78</v>
      </c>
      <c r="M193" s="254" t="s">
        <v>2022</v>
      </c>
      <c r="N193" s="254" t="s">
        <v>2023</v>
      </c>
      <c r="O193" s="255" t="s">
        <v>2024</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ABRIL!K199</f>
        <v>484</v>
      </c>
      <c r="E199" s="601"/>
      <c r="F199" s="601"/>
      <c r="G199" s="708">
        <f t="shared" ref="G199" si="30">E199+F199</f>
        <v>0</v>
      </c>
      <c r="H199" s="601">
        <v>120</v>
      </c>
      <c r="I199" s="601"/>
      <c r="J199" s="703">
        <f>AM199</f>
        <v>0</v>
      </c>
      <c r="K199" s="738">
        <f>+(D199+G199)-(H199+I199+J199)</f>
        <v>364</v>
      </c>
      <c r="L199" s="253">
        <v>64</v>
      </c>
      <c r="M199" s="254" t="s">
        <v>2025</v>
      </c>
      <c r="N199" s="254" t="s">
        <v>2026</v>
      </c>
      <c r="O199" s="255" t="s">
        <v>2027</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300</v>
      </c>
      <c r="M200" s="254" t="s">
        <v>2028</v>
      </c>
      <c r="N200" s="254" t="s">
        <v>2029</v>
      </c>
      <c r="O200" s="255" t="s">
        <v>2030</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364</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ABRIL!K205</f>
        <v>5</v>
      </c>
      <c r="E205" s="601"/>
      <c r="F205" s="601"/>
      <c r="G205" s="708">
        <f t="shared" ref="G205" si="31">E205+F205</f>
        <v>0</v>
      </c>
      <c r="H205" s="601">
        <v>5</v>
      </c>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ABRIL!K211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ABRIL!K217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ABRIL!K223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ABRIL!K230</f>
        <v>7940</v>
      </c>
      <c r="E230" s="601"/>
      <c r="F230" s="601"/>
      <c r="G230" s="708">
        <f t="shared" ref="G230" si="35">E230+F230</f>
        <v>0</v>
      </c>
      <c r="H230" s="601">
        <v>1980</v>
      </c>
      <c r="I230" s="601"/>
      <c r="J230" s="703">
        <f>AM230</f>
        <v>0</v>
      </c>
      <c r="K230" s="738">
        <f>+(D230+G230)-(H230+I230+J230)</f>
        <v>5960</v>
      </c>
      <c r="L230" s="253">
        <v>960</v>
      </c>
      <c r="M230" s="254" t="s">
        <v>2031</v>
      </c>
      <c r="N230" s="254" t="s">
        <v>2032</v>
      </c>
      <c r="O230" s="255" t="s">
        <v>2033</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5000</v>
      </c>
      <c r="M231" s="254" t="s">
        <v>2034</v>
      </c>
      <c r="N231" s="254" t="s">
        <v>2035</v>
      </c>
      <c r="O231" s="255" t="s">
        <v>2036</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5960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ABRIL!K236</f>
        <v>14546</v>
      </c>
      <c r="E236" s="601"/>
      <c r="F236" s="601"/>
      <c r="G236" s="708">
        <f t="shared" ref="G236" si="36">E236+F236</f>
        <v>0</v>
      </c>
      <c r="H236" s="601">
        <v>1842</v>
      </c>
      <c r="I236" s="601"/>
      <c r="J236" s="703">
        <f>AM236</f>
        <v>0</v>
      </c>
      <c r="K236" s="738">
        <f>+(D236+G236)-(H236+I236+J236)</f>
        <v>12704</v>
      </c>
      <c r="L236" s="253">
        <v>4</v>
      </c>
      <c r="M236" s="254" t="s">
        <v>2037</v>
      </c>
      <c r="N236" s="254" t="s">
        <v>2038</v>
      </c>
      <c r="O236" s="255" t="s">
        <v>2039</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9700</v>
      </c>
      <c r="M237" s="254" t="s">
        <v>2040</v>
      </c>
      <c r="N237" s="254" t="s">
        <v>2041</v>
      </c>
      <c r="O237" s="255" t="s">
        <v>2042</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3000</v>
      </c>
      <c r="M238" s="254" t="s">
        <v>2043</v>
      </c>
      <c r="N238" s="254" t="s">
        <v>2044</v>
      </c>
      <c r="O238" s="255" t="s">
        <v>2045</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12704</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ABRIL!K242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ABRIL!K248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ABRIL!K254</f>
        <v>862</v>
      </c>
      <c r="E254" s="601">
        <f>8140+1500</f>
        <v>9640</v>
      </c>
      <c r="F254" s="601"/>
      <c r="G254" s="708">
        <f t="shared" ref="G254" si="39">E254+F254</f>
        <v>9640</v>
      </c>
      <c r="H254" s="601">
        <f>635+400</f>
        <v>1035</v>
      </c>
      <c r="I254" s="601"/>
      <c r="J254" s="703">
        <f>AM254</f>
        <v>0</v>
      </c>
      <c r="K254" s="738">
        <f>+(D254+G254)-(H254+I254+J254)</f>
        <v>9467</v>
      </c>
      <c r="L254" s="253">
        <v>4</v>
      </c>
      <c r="M254" s="254" t="s">
        <v>2046</v>
      </c>
      <c r="N254" s="254" t="s">
        <v>2047</v>
      </c>
      <c r="O254" s="255" t="s">
        <v>2048</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423</v>
      </c>
      <c r="M255" s="254" t="s">
        <v>2049</v>
      </c>
      <c r="N255" s="254" t="s">
        <v>2050</v>
      </c>
      <c r="O255" s="255" t="s">
        <v>2051</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8140</v>
      </c>
      <c r="M256" s="254" t="s">
        <v>2092</v>
      </c>
      <c r="N256" s="254" t="s">
        <v>1799</v>
      </c>
      <c r="O256" s="255">
        <v>47817</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v>900</v>
      </c>
      <c r="M257" s="254" t="s">
        <v>1895</v>
      </c>
      <c r="N257" s="254" t="s">
        <v>1799</v>
      </c>
      <c r="O257" s="255">
        <v>47391</v>
      </c>
      <c r="P257" s="256" t="str">
        <f ca="1">IF(O257=0," ",IFERROR(IF(DATEDIF(TODAY(),O257,"M")&lt;=5,"ROJO",IF(DATEDIF(TODAY(),O257,"M")&gt;=12,"VERDE",IF(AND(DATEDIF(TODAY(),O257,"M")&gt;=6,DATEDIF(TODAY(),O257,"M")&lt;=11),"AMARILLO"))),Q257))</f>
        <v>VERDE</v>
      </c>
      <c r="Q257" s="262" t="str">
        <f ca="1">IF(O257=0," ",IF(O257&lt;=$L$6,"VENCIDO","NO VENCIDO"))</f>
        <v>NO VENCIDO</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9467</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ABRIL!K260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ABRIL!K266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ABRIL!K272</f>
        <v>36600</v>
      </c>
      <c r="E272" s="601"/>
      <c r="F272" s="601"/>
      <c r="G272" s="708">
        <f t="shared" ref="G272" si="42">E272+F272</f>
        <v>0</v>
      </c>
      <c r="H272" s="601">
        <v>1530</v>
      </c>
      <c r="I272" s="601"/>
      <c r="J272" s="703">
        <f>AM272</f>
        <v>0</v>
      </c>
      <c r="K272" s="738">
        <f>+(D272+G272)-(H272+I272+J272)</f>
        <v>35070</v>
      </c>
      <c r="L272" s="253">
        <v>5070</v>
      </c>
      <c r="M272" s="254" t="s">
        <v>2052</v>
      </c>
      <c r="N272" s="254" t="s">
        <v>2053</v>
      </c>
      <c r="O272" s="255" t="s">
        <v>2054</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2055</v>
      </c>
      <c r="N273" s="254" t="s">
        <v>2056</v>
      </c>
      <c r="O273" s="255" t="s">
        <v>2057</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35070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ABRIL!K278</f>
        <v>3613</v>
      </c>
      <c r="E278" s="601"/>
      <c r="F278" s="601"/>
      <c r="G278" s="708">
        <f t="shared" ref="G278" si="43">E278+F278</f>
        <v>0</v>
      </c>
      <c r="H278" s="601">
        <v>1725</v>
      </c>
      <c r="I278" s="601"/>
      <c r="J278" s="703">
        <f>AM278</f>
        <v>0</v>
      </c>
      <c r="K278" s="738">
        <f>+(D278+G278)-(H278+I278+J278)</f>
        <v>1888</v>
      </c>
      <c r="L278" s="253">
        <v>1888</v>
      </c>
      <c r="M278" s="254" t="s">
        <v>2058</v>
      </c>
      <c r="N278" s="254" t="s">
        <v>2059</v>
      </c>
      <c r="O278" s="255" t="s">
        <v>2060</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1888</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ABRIL!K284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ABRIL!K290</f>
        <v>509</v>
      </c>
      <c r="E290" s="601"/>
      <c r="F290" s="601"/>
      <c r="G290" s="708">
        <f t="shared" ref="G290" si="45">E290+F290</f>
        <v>0</v>
      </c>
      <c r="H290" s="601">
        <v>247</v>
      </c>
      <c r="I290" s="601"/>
      <c r="J290" s="703">
        <f>AM290</f>
        <v>0</v>
      </c>
      <c r="K290" s="738">
        <f>+(D290+G290)-(H290+I290+J290)</f>
        <v>262</v>
      </c>
      <c r="L290" s="253">
        <v>262</v>
      </c>
      <c r="M290" s="254" t="s">
        <v>2061</v>
      </c>
      <c r="N290" s="254" t="s">
        <v>2062</v>
      </c>
      <c r="O290" s="255" t="s">
        <v>2063</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262</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ABRIL!K296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ABRIL!K303</f>
        <v>200</v>
      </c>
      <c r="E303" s="601"/>
      <c r="F303" s="731"/>
      <c r="G303" s="730">
        <f>E303+F303</f>
        <v>0</v>
      </c>
      <c r="H303" s="731"/>
      <c r="I303" s="731"/>
      <c r="J303" s="732">
        <f>+AM303</f>
        <v>0</v>
      </c>
      <c r="K303" s="706">
        <f>+(D303+G303)-(H303+I303+J303)</f>
        <v>200</v>
      </c>
      <c r="L303" s="253">
        <v>200</v>
      </c>
      <c r="M303" s="254" t="s">
        <v>2064</v>
      </c>
      <c r="N303" s="254" t="s">
        <v>2095</v>
      </c>
      <c r="O303" s="255" t="s">
        <v>2065</v>
      </c>
      <c r="P303" s="256" t="str">
        <f t="shared" ref="P303:P308" ca="1" si="47">IF(O303=0," ",IFERROR(IF(DATEDIF(TODAY(),O303,"M")&lt;=5,"ROJO",IF(DATEDIF(TODAY(),O303,"M")&gt;=12,"VERDE",IF(AND(DATEDIF(TODAY(),O303,"M")&gt;=6,DATEDIF(TODAY(),O303,"M")&lt;=11),"AMARILLO"))),Q303))</f>
        <v>VERDE</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ABRIL!K310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ABRIL!K317</f>
        <v>30387</v>
      </c>
      <c r="E317" s="601"/>
      <c r="F317" s="731"/>
      <c r="G317" s="730">
        <f t="shared" ref="G317" si="52">E317+F317</f>
        <v>0</v>
      </c>
      <c r="H317" s="731">
        <v>2500</v>
      </c>
      <c r="I317" s="731"/>
      <c r="J317" s="732">
        <f>+AM317</f>
        <v>0</v>
      </c>
      <c r="K317" s="706">
        <f>+(D317+G317)-(H317+I317+J317)</f>
        <v>27887</v>
      </c>
      <c r="L317" s="253">
        <v>67</v>
      </c>
      <c r="M317" s="254" t="s">
        <v>2066</v>
      </c>
      <c r="N317" s="254" t="s">
        <v>2067</v>
      </c>
      <c r="O317" s="255" t="s">
        <v>2068</v>
      </c>
      <c r="P317" s="256" t="str">
        <f t="shared" ref="P317:P322" ca="1" si="53">IF(O317=0," ",IFERROR(IF(DATEDIF(TODAY(),O317,"M")&lt;=5,"ROJO",IF(DATEDIF(TODAY(),O317,"M")&gt;=12,"VERDE",IF(AND(DATEDIF(TODAY(),O317,"M")&gt;=6,DATEDIF(TODAY(),O317,"M")&lt;=11),"AMARILLO"))),Q317))</f>
        <v>ROJO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v>
      </c>
      <c r="M318" s="254" t="s">
        <v>2069</v>
      </c>
      <c r="N318" s="254" t="s">
        <v>2070</v>
      </c>
      <c r="O318" s="255" t="s">
        <v>2071</v>
      </c>
      <c r="P318" s="256" t="str">
        <f t="shared" ca="1" si="53"/>
        <v>AMARILLO</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f>30000-2200</f>
        <v>27800</v>
      </c>
      <c r="M319" s="254" t="s">
        <v>2072</v>
      </c>
      <c r="N319" s="521" t="s">
        <v>1874</v>
      </c>
      <c r="O319" s="522">
        <v>47328</v>
      </c>
      <c r="P319" s="256" t="str">
        <f t="shared" ca="1" si="53"/>
        <v>VERDE</v>
      </c>
      <c r="Q319" s="262" t="str">
        <f t="shared" ca="1" si="54"/>
        <v>NO VENCIDO</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27887</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ABRIL!K324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ABRIL!K331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ABRIL!K338</f>
        <v>39000</v>
      </c>
      <c r="E338" s="601"/>
      <c r="F338" s="731"/>
      <c r="G338" s="730">
        <f t="shared" ref="G338" si="61">E338+F338</f>
        <v>0</v>
      </c>
      <c r="H338" s="731">
        <v>17200</v>
      </c>
      <c r="I338" s="731"/>
      <c r="J338" s="732">
        <f>+AM338</f>
        <v>0</v>
      </c>
      <c r="K338" s="706">
        <f>+(D338+G338)-(H338+I338+J338)</f>
        <v>21800</v>
      </c>
      <c r="L338" s="253">
        <v>21800</v>
      </c>
      <c r="M338" s="254" t="s">
        <v>2073</v>
      </c>
      <c r="N338" s="254" t="s">
        <v>2074</v>
      </c>
      <c r="O338" s="255" t="s">
        <v>2075</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21800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ABRIL!K345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ABRIL!K352</f>
        <v>12318</v>
      </c>
      <c r="E352" s="601"/>
      <c r="F352" s="731"/>
      <c r="G352" s="730">
        <f t="shared" ref="G352" si="65">E352+F352</f>
        <v>0</v>
      </c>
      <c r="H352" s="731">
        <v>2900</v>
      </c>
      <c r="I352" s="731"/>
      <c r="J352" s="732">
        <f>AM352</f>
        <v>0</v>
      </c>
      <c r="K352" s="706">
        <f>+(D352+G352)-(H352+I352+J352)</f>
        <v>9418</v>
      </c>
      <c r="L352" s="253">
        <f>12270-2900</f>
        <v>9370</v>
      </c>
      <c r="M352" s="254" t="s">
        <v>2076</v>
      </c>
      <c r="N352" s="254" t="s">
        <v>2077</v>
      </c>
      <c r="O352" s="255" t="s">
        <v>2078</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2079</v>
      </c>
      <c r="N353" s="254" t="s">
        <v>2096</v>
      </c>
      <c r="O353" s="255" t="s">
        <v>2080</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9418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ABRIL!K359</f>
        <v>13860</v>
      </c>
      <c r="E359" s="601"/>
      <c r="F359" s="731"/>
      <c r="G359" s="730">
        <f t="shared" ref="G359" si="66">E359+F359</f>
        <v>0</v>
      </c>
      <c r="H359" s="731">
        <v>700</v>
      </c>
      <c r="I359" s="731"/>
      <c r="J359" s="732">
        <f>AM359</f>
        <v>0</v>
      </c>
      <c r="K359" s="706">
        <f>+(D359+G359)-(H359+I359+J359)</f>
        <v>13160</v>
      </c>
      <c r="L359" s="253">
        <v>4490</v>
      </c>
      <c r="M359" s="254" t="s">
        <v>2081</v>
      </c>
      <c r="N359" s="254" t="s">
        <v>1850</v>
      </c>
      <c r="O359" s="255" t="s">
        <v>2082</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f>5500-700</f>
        <v>4800</v>
      </c>
      <c r="M360" s="254" t="s">
        <v>2083</v>
      </c>
      <c r="N360" s="254" t="s">
        <v>2095</v>
      </c>
      <c r="O360" s="255" t="s">
        <v>2084</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870</v>
      </c>
      <c r="M361" s="254" t="s">
        <v>2085</v>
      </c>
      <c r="N361" s="254" t="s">
        <v>1850</v>
      </c>
      <c r="O361" s="255" t="s">
        <v>2086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2087</v>
      </c>
      <c r="N362" s="254" t="s">
        <v>1850</v>
      </c>
      <c r="O362" s="255" t="s">
        <v>2088</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13160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ABRIL!K366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ABRIL!K373</f>
        <v>10880</v>
      </c>
      <c r="E373" s="495"/>
      <c r="F373" s="495"/>
      <c r="G373" s="294">
        <f>E373+F373</f>
        <v>0</v>
      </c>
      <c r="H373" s="495">
        <v>1230</v>
      </c>
      <c r="I373" s="495"/>
      <c r="J373" s="461">
        <f t="shared" ref="J373:J378" si="68">AM373</f>
        <v>0</v>
      </c>
      <c r="K373" s="476">
        <f>+(D373+G373)-(H373+I373+J373)</f>
        <v>9650</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ABRIL!K374</f>
        <v>11950</v>
      </c>
      <c r="E374" s="495"/>
      <c r="F374" s="495"/>
      <c r="G374" s="294">
        <f t="shared" ref="G374:G379" si="73">E374+F374</f>
        <v>0</v>
      </c>
      <c r="H374" s="495">
        <v>4950</v>
      </c>
      <c r="I374" s="495"/>
      <c r="J374" s="461">
        <f t="shared" si="68"/>
        <v>0</v>
      </c>
      <c r="K374" s="476">
        <f t="shared" ref="K374:K379" si="74">+(D374+G374)-(H374+I374+J374)</f>
        <v>7000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ABRIL!K375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ABRIL!K376</f>
        <v>5000</v>
      </c>
      <c r="E376" s="495"/>
      <c r="F376" s="495"/>
      <c r="G376" s="294">
        <f t="shared" si="73"/>
        <v>0</v>
      </c>
      <c r="H376" s="495">
        <v>645</v>
      </c>
      <c r="I376" s="495"/>
      <c r="J376" s="461">
        <f t="shared" si="68"/>
        <v>0</v>
      </c>
      <c r="K376" s="476">
        <f t="shared" si="74"/>
        <v>4355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ABRIL!K377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ABRIL!K378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ABRIL!K379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ABRIL!K385</f>
        <v>0</v>
      </c>
      <c r="E385" s="601">
        <v>1100</v>
      </c>
      <c r="F385" s="601"/>
      <c r="G385" s="708">
        <f>E385+F385</f>
        <v>1100</v>
      </c>
      <c r="H385" s="601">
        <v>110</v>
      </c>
      <c r="I385" s="601"/>
      <c r="J385" s="703">
        <f>AM385</f>
        <v>0</v>
      </c>
      <c r="K385" s="706">
        <f>+(D385+G385)-(H385+I385+J385)</f>
        <v>990</v>
      </c>
      <c r="L385" s="486">
        <v>990</v>
      </c>
      <c r="M385" s="487" t="s">
        <v>2093</v>
      </c>
      <c r="N385" s="487" t="s">
        <v>2094</v>
      </c>
      <c r="O385" s="488">
        <v>46326</v>
      </c>
      <c r="P385" s="256" t="str">
        <f ca="1">IF(O385=0," ",IFERROR(IF(DATEDIF(TODAY(),O385,"M")&lt;=5,"ROJO",IF(DATEDIF(TODAY(),O385,"M")&gt;=12,"VERDE",IF(AND(DATEDIF(TODAY(),O385,"M")&gt;=6,DATEDIF(TODAY(),O385,"M")&lt;=11),"AMARILLO"))),Q385))</f>
        <v>ROJO</v>
      </c>
      <c r="Q385" s="262" t="str">
        <f ca="1">IF(O385=0," ",IF(O385&lt;=$L$6,"VENCIDO","NO VENCIDO"))</f>
        <v>NO VENCIDO</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990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ABRIL!K390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ABRIL!K395</f>
        <v>1200</v>
      </c>
      <c r="E395" s="601"/>
      <c r="F395" s="601"/>
      <c r="G395" s="708">
        <f t="shared" ref="G395" si="77">E395+F395</f>
        <v>0</v>
      </c>
      <c r="H395" s="601">
        <v>96</v>
      </c>
      <c r="I395" s="601"/>
      <c r="J395" s="703">
        <f>AM395</f>
        <v>0</v>
      </c>
      <c r="K395" s="706">
        <f>+(D395+G395)-(H395+I395+J395)</f>
        <v>1104</v>
      </c>
      <c r="L395" s="486">
        <v>1104</v>
      </c>
      <c r="M395" s="487" t="s">
        <v>2089</v>
      </c>
      <c r="N395" s="487" t="s">
        <v>1810</v>
      </c>
      <c r="O395" s="488">
        <v>46387</v>
      </c>
      <c r="P395" s="256" t="str">
        <f ca="1">IF(O395=0," ",IFERROR(IF(DATEDIF(TODAY(),O395,"M")&lt;=5,"ROJO",IF(DATEDIF(TODAY(),O395,"M")&gt;=12,"VERDE",IF(AND(DATEDIF(TODAY(),O395,"M")&gt;=6,DATEDIF(TODAY(),O395,"M")&lt;=11),"AMARILLO"))),Q395))</f>
        <v>ROJO</v>
      </c>
      <c r="Q395" s="262" t="str">
        <f ca="1">IF(O395=0," ",IF(O395&lt;=$L$6,"VENCIDO","NO VENCIDO"))</f>
        <v>NO VENCIDO</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1104</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ABRIL!K400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ABRIL!K405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ABRIL!K417</f>
        <v>2325</v>
      </c>
      <c r="E417" s="595">
        <f>H13</f>
        <v>1980</v>
      </c>
      <c r="F417" s="644">
        <v>662</v>
      </c>
      <c r="G417" s="644">
        <v>24</v>
      </c>
      <c r="H417" s="574">
        <f>+F417+G417</f>
        <v>686</v>
      </c>
      <c r="I417" s="577">
        <f>+AM417</f>
        <v>1204</v>
      </c>
      <c r="J417" s="580">
        <f>+H417+I417</f>
        <v>1890</v>
      </c>
      <c r="K417" s="583">
        <f>+(D417+E417)-(J417)</f>
        <v>2415</v>
      </c>
      <c r="L417" s="253">
        <v>1515</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2.7551020408163267</v>
      </c>
      <c r="X417" s="425"/>
      <c r="Y417" s="232"/>
      <c r="Z417" s="648">
        <v>818</v>
      </c>
      <c r="AA417" s="648">
        <v>386</v>
      </c>
      <c r="AB417" s="649">
        <f>+Z417+AA417</f>
        <v>1204</v>
      </c>
      <c r="AC417" s="648">
        <v>0</v>
      </c>
      <c r="AD417" s="648">
        <v>0</v>
      </c>
      <c r="AE417" s="648">
        <v>0</v>
      </c>
      <c r="AF417" s="648">
        <v>0</v>
      </c>
      <c r="AG417" s="648">
        <v>0</v>
      </c>
      <c r="AH417" s="648">
        <v>0</v>
      </c>
      <c r="AI417" s="648">
        <v>0</v>
      </c>
      <c r="AJ417" s="648">
        <v>0</v>
      </c>
      <c r="AK417" s="648">
        <v>0</v>
      </c>
      <c r="AL417" s="648">
        <v>0</v>
      </c>
      <c r="AM417" s="630">
        <f>SUM(AB417:AL421)</f>
        <v>1204</v>
      </c>
      <c r="AN417" s="460"/>
      <c r="AQ417" s="604">
        <f>IFERROR(I417/J417*100,"0")</f>
        <v>63.703703703703709</v>
      </c>
      <c r="AR417" s="650">
        <f>IFERROR(1/(1-(AQ417/100)),"0")</f>
        <v>2.7551020408163267</v>
      </c>
      <c r="AS417" s="653">
        <v>75</v>
      </c>
      <c r="AT417" s="607">
        <v>20</v>
      </c>
      <c r="AU417" s="334"/>
      <c r="AV417" s="656"/>
      <c r="AW417" s="659">
        <f>+H417-AV417</f>
        <v>686</v>
      </c>
    </row>
    <row r="418" spans="1:49" ht="17.25" customHeight="1">
      <c r="A418" s="666"/>
      <c r="B418" s="670"/>
      <c r="C418" s="671"/>
      <c r="D418" s="642"/>
      <c r="E418" s="596"/>
      <c r="F418" s="645"/>
      <c r="G418" s="645"/>
      <c r="H418" s="575"/>
      <c r="I418" s="578"/>
      <c r="J418" s="581"/>
      <c r="K418" s="584"/>
      <c r="L418" s="253">
        <v>890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10</v>
      </c>
      <c r="M419" s="254" t="s">
        <v>1798</v>
      </c>
      <c r="N419" s="254" t="s">
        <v>1799</v>
      </c>
      <c r="O419" s="255" t="s">
        <v>1778</v>
      </c>
      <c r="P419" s="256" t="str">
        <f ca="1">IF(O419=0," ",IFERROR(IF(DATEDIF(TODAY(),O419,"M")&lt;=5,"ROJO",IF(DATEDIF(TODAY(),O419,"M")&gt;=12,"VERDE",IF(AND(DATEDIF(TODAY(),O419,"M")&gt;=6,DATEDIF(TODAY(),O419,"M")&lt;=11),"AMARILLO"))),Q419))</f>
        <v>NO VENCIDO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2415</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ABRIL!K423</f>
        <v>766</v>
      </c>
      <c r="E423" s="595">
        <f>H19</f>
        <v>887</v>
      </c>
      <c r="F423" s="644">
        <v>687</v>
      </c>
      <c r="G423" s="644">
        <v>25</v>
      </c>
      <c r="H423" s="574">
        <f>+F423+G423</f>
        <v>712</v>
      </c>
      <c r="I423" s="577">
        <f>+AM423</f>
        <v>13</v>
      </c>
      <c r="J423" s="580">
        <f>+H423+I423</f>
        <v>725</v>
      </c>
      <c r="K423" s="583">
        <f>+(D423+E423)-(J423)</f>
        <v>928</v>
      </c>
      <c r="L423" s="253">
        <v>525</v>
      </c>
      <c r="M423" s="254" t="s">
        <v>1889</v>
      </c>
      <c r="N423" s="254" t="s">
        <v>1799</v>
      </c>
      <c r="O423" s="255" t="s">
        <v>1890</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1.018258426966292</v>
      </c>
      <c r="X423" s="425"/>
      <c r="Y423" s="232"/>
      <c r="Z423" s="648">
        <v>0</v>
      </c>
      <c r="AA423" s="648">
        <v>0</v>
      </c>
      <c r="AB423" s="649">
        <f>+Z423+AA423</f>
        <v>0</v>
      </c>
      <c r="AC423" s="648">
        <v>0</v>
      </c>
      <c r="AD423" s="648">
        <v>0</v>
      </c>
      <c r="AE423" s="648">
        <v>0</v>
      </c>
      <c r="AF423" s="648">
        <v>0</v>
      </c>
      <c r="AG423" s="648">
        <v>13</v>
      </c>
      <c r="AH423" s="648">
        <v>0</v>
      </c>
      <c r="AI423" s="648">
        <v>0</v>
      </c>
      <c r="AJ423" s="648">
        <v>0</v>
      </c>
      <c r="AK423" s="648">
        <v>0</v>
      </c>
      <c r="AL423" s="648">
        <v>0</v>
      </c>
      <c r="AM423" s="630">
        <f>SUM(AB423:AL427)</f>
        <v>13</v>
      </c>
      <c r="AN423" s="460"/>
      <c r="AQ423" s="604">
        <f>IFERROR(I423/J423*100,"0")</f>
        <v>1.7931034482758619</v>
      </c>
      <c r="AR423" s="650">
        <f>IFERROR(1/(1-(AQ423/100)),"0")</f>
        <v>1.018258426966292</v>
      </c>
      <c r="AS423" s="653">
        <v>0</v>
      </c>
      <c r="AT423" s="607">
        <v>1</v>
      </c>
      <c r="AU423" s="334"/>
      <c r="AV423" s="656"/>
      <c r="AW423" s="659">
        <f>+H423-AV423</f>
        <v>712</v>
      </c>
    </row>
    <row r="424" spans="1:49" ht="17.25" customHeight="1">
      <c r="A424" s="666"/>
      <c r="B424" s="670"/>
      <c r="C424" s="671"/>
      <c r="D424" s="642"/>
      <c r="E424" s="596"/>
      <c r="F424" s="645"/>
      <c r="G424" s="645"/>
      <c r="H424" s="575"/>
      <c r="I424" s="578"/>
      <c r="J424" s="581"/>
      <c r="K424" s="584"/>
      <c r="L424" s="253">
        <v>281</v>
      </c>
      <c r="M424" s="254" t="s">
        <v>1636</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117</v>
      </c>
      <c r="M425" s="254" t="s">
        <v>1635</v>
      </c>
      <c r="N425" s="254" t="s">
        <v>1799</v>
      </c>
      <c r="O425" s="255" t="s">
        <v>1773</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5</v>
      </c>
      <c r="M426" s="254" t="s">
        <v>1637</v>
      </c>
      <c r="N426" s="254" t="s">
        <v>1799</v>
      </c>
      <c r="O426" s="255" t="s">
        <v>1751</v>
      </c>
      <c r="P426" s="256" t="str">
        <f ca="1">IF(O426=0," ",IFERROR(IF(DATEDIF(TODAY(),O426,"M")&lt;=5,"ROJO",IF(DATEDIF(TODAY(),O426,"M")&gt;=12,"VERDE",IF(AND(DATEDIF(TODAY(),O426,"M")&gt;=6,DATEDIF(TODAY(),O426,"M")&lt;=11),"AMARILLO"))),Q426))</f>
        <v>AMARILLO</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928</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ABRIL!K429</f>
        <v>250</v>
      </c>
      <c r="E429" s="595">
        <f>H25</f>
        <v>0</v>
      </c>
      <c r="F429" s="644">
        <v>78</v>
      </c>
      <c r="G429" s="644">
        <v>0</v>
      </c>
      <c r="H429" s="574">
        <f>+F429+G429</f>
        <v>78</v>
      </c>
      <c r="I429" s="577">
        <f>+AM429</f>
        <v>1</v>
      </c>
      <c r="J429" s="580">
        <f>+H429+I429</f>
        <v>79</v>
      </c>
      <c r="K429" s="583">
        <f>+(D429+E429)-(J429)</f>
        <v>171</v>
      </c>
      <c r="L429" s="253">
        <v>147</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1.0128205128205128</v>
      </c>
      <c r="X429" s="425"/>
      <c r="Y429" s="232"/>
      <c r="Z429" s="648">
        <v>0</v>
      </c>
      <c r="AA429" s="648">
        <v>0</v>
      </c>
      <c r="AB429" s="649">
        <f>+Z429+AA429</f>
        <v>0</v>
      </c>
      <c r="AC429" s="648">
        <v>0</v>
      </c>
      <c r="AD429" s="648">
        <v>0</v>
      </c>
      <c r="AE429" s="648">
        <v>0</v>
      </c>
      <c r="AF429" s="648">
        <v>0</v>
      </c>
      <c r="AG429" s="648">
        <v>1</v>
      </c>
      <c r="AH429" s="648">
        <v>0</v>
      </c>
      <c r="AI429" s="648">
        <v>0</v>
      </c>
      <c r="AJ429" s="648">
        <v>0</v>
      </c>
      <c r="AK429" s="648">
        <v>0</v>
      </c>
      <c r="AL429" s="648">
        <v>0</v>
      </c>
      <c r="AM429" s="630">
        <f>SUM(AB429:AL433)</f>
        <v>1</v>
      </c>
      <c r="AN429" s="460"/>
      <c r="AQ429" s="604">
        <f>IFERROR(I429/J429*100,"0")</f>
        <v>1.2658227848101267</v>
      </c>
      <c r="AR429" s="650">
        <f>IFERROR(1/(1-(AQ429/100)),"0")</f>
        <v>1.0128205128205128</v>
      </c>
      <c r="AS429" s="653">
        <v>0</v>
      </c>
      <c r="AT429" s="607">
        <v>1</v>
      </c>
      <c r="AU429" s="334"/>
      <c r="AV429" s="656"/>
      <c r="AW429" s="659">
        <f>+H429-AV429</f>
        <v>78</v>
      </c>
    </row>
    <row r="430" spans="1:49" ht="17.25" customHeight="1">
      <c r="A430" s="666"/>
      <c r="B430" s="670"/>
      <c r="C430" s="671"/>
      <c r="D430" s="642"/>
      <c r="E430" s="596"/>
      <c r="F430" s="645"/>
      <c r="G430" s="645"/>
      <c r="H430" s="575"/>
      <c r="I430" s="578"/>
      <c r="J430" s="581"/>
      <c r="K430" s="584"/>
      <c r="L430" s="253">
        <v>24</v>
      </c>
      <c r="M430" s="254" t="s">
        <v>1639</v>
      </c>
      <c r="N430" s="254" t="s">
        <v>1799</v>
      </c>
      <c r="O430" s="255" t="s">
        <v>1774</v>
      </c>
      <c r="P430" s="256" t="str">
        <f ca="1">IF(O430=0," ",IFERROR(IF(DATEDIF(TODAY(),O430,"M")&lt;=5,"ROJO",IF(DATEDIF(TODAY(),O430,"M")&gt;=12,"VERDE",IF(AND(DATEDIF(TODAY(),O430,"M")&gt;=6,DATEDIF(TODAY(),O430,"M")&lt;=11),"AMARILLO"))),Q430))</f>
        <v>NO VENCIDO</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171</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ABRIL!K435</f>
        <v>1855</v>
      </c>
      <c r="E435" s="595">
        <f>H31</f>
        <v>3270</v>
      </c>
      <c r="F435" s="644">
        <v>2818</v>
      </c>
      <c r="G435" s="644">
        <v>39</v>
      </c>
      <c r="H435" s="574">
        <f>+F435+G435</f>
        <v>2857</v>
      </c>
      <c r="I435" s="577">
        <f>+AM435</f>
        <v>91</v>
      </c>
      <c r="J435" s="580">
        <f>+H435+I435</f>
        <v>2948</v>
      </c>
      <c r="K435" s="583">
        <f>+(D435+E435)-(J435)</f>
        <v>2177</v>
      </c>
      <c r="L435" s="253">
        <v>1506</v>
      </c>
      <c r="M435" s="254" t="s">
        <v>1718</v>
      </c>
      <c r="N435" s="254" t="s">
        <v>1802</v>
      </c>
      <c r="O435" s="255" t="s">
        <v>1744</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1.031851592579629</v>
      </c>
      <c r="X435" s="425"/>
      <c r="Y435" s="232"/>
      <c r="Z435" s="648">
        <v>8</v>
      </c>
      <c r="AA435" s="648">
        <v>83</v>
      </c>
      <c r="AB435" s="649">
        <f>+Z435+AA435</f>
        <v>91</v>
      </c>
      <c r="AC435" s="648">
        <v>0</v>
      </c>
      <c r="AD435" s="648">
        <v>0</v>
      </c>
      <c r="AE435" s="648">
        <v>0</v>
      </c>
      <c r="AF435" s="648">
        <v>0</v>
      </c>
      <c r="AG435" s="648">
        <v>0</v>
      </c>
      <c r="AH435" s="648">
        <v>0</v>
      </c>
      <c r="AI435" s="648">
        <v>0</v>
      </c>
      <c r="AJ435" s="648">
        <v>0</v>
      </c>
      <c r="AK435" s="648">
        <v>0</v>
      </c>
      <c r="AL435" s="648">
        <v>0</v>
      </c>
      <c r="AM435" s="630">
        <f>SUM(AB435:AL439)</f>
        <v>91</v>
      </c>
      <c r="AN435" s="460"/>
      <c r="AQ435" s="604">
        <f>IFERROR(I435/J435*100,"0")</f>
        <v>3.0868385345997282</v>
      </c>
      <c r="AR435" s="650">
        <f>IFERROR(1/(1-(AQ435/100)),"0")</f>
        <v>1.031851592579629</v>
      </c>
      <c r="AS435" s="653">
        <v>15</v>
      </c>
      <c r="AT435" s="607">
        <v>5</v>
      </c>
      <c r="AU435" s="334"/>
      <c r="AV435" s="656"/>
      <c r="AW435" s="659">
        <f>+H435-AV435</f>
        <v>2857</v>
      </c>
    </row>
    <row r="436" spans="1:49" ht="17.25" customHeight="1">
      <c r="A436" s="666"/>
      <c r="B436" s="670"/>
      <c r="C436" s="671"/>
      <c r="D436" s="642"/>
      <c r="E436" s="596"/>
      <c r="F436" s="645"/>
      <c r="G436" s="645"/>
      <c r="H436" s="575"/>
      <c r="I436" s="578"/>
      <c r="J436" s="581"/>
      <c r="K436" s="584"/>
      <c r="L436" s="253">
        <v>580</v>
      </c>
      <c r="M436" s="254" t="s">
        <v>1853</v>
      </c>
      <c r="N436" s="254" t="s">
        <v>1802</v>
      </c>
      <c r="O436" s="255" t="s">
        <v>1868</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62</v>
      </c>
      <c r="M437" s="254" t="s">
        <v>1643</v>
      </c>
      <c r="N437" s="254" t="s">
        <v>1802</v>
      </c>
      <c r="O437" s="255" t="s">
        <v>1743</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29</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2177</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ABRIL!K441</f>
        <v>1963</v>
      </c>
      <c r="E441" s="595">
        <f>H37</f>
        <v>2364</v>
      </c>
      <c r="F441" s="644">
        <v>2051</v>
      </c>
      <c r="G441" s="644">
        <v>16</v>
      </c>
      <c r="H441" s="574">
        <f>+F441+G441</f>
        <v>2067</v>
      </c>
      <c r="I441" s="577">
        <f>+AM441</f>
        <v>0</v>
      </c>
      <c r="J441" s="580">
        <f>+H441+I441</f>
        <v>2067</v>
      </c>
      <c r="K441" s="583">
        <f>+(D441+E441)-(J441)</f>
        <v>2260</v>
      </c>
      <c r="L441" s="253">
        <v>1929</v>
      </c>
      <c r="M441" s="254" t="s">
        <v>1854</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2067</v>
      </c>
    </row>
    <row r="442" spans="1:49" ht="17.25" customHeight="1">
      <c r="A442" s="666"/>
      <c r="B442" s="640"/>
      <c r="C442" s="640"/>
      <c r="D442" s="642"/>
      <c r="E442" s="596"/>
      <c r="F442" s="645"/>
      <c r="G442" s="645"/>
      <c r="H442" s="575"/>
      <c r="I442" s="578"/>
      <c r="J442" s="581"/>
      <c r="K442" s="584"/>
      <c r="L442" s="253">
        <v>252</v>
      </c>
      <c r="M442" s="254" t="s">
        <v>1647</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79</v>
      </c>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2260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ABRIL!K447</f>
        <v>53</v>
      </c>
      <c r="E447" s="595">
        <f>H43</f>
        <v>8</v>
      </c>
      <c r="F447" s="644">
        <v>25</v>
      </c>
      <c r="G447" s="644">
        <v>4</v>
      </c>
      <c r="H447" s="574">
        <f>+F447+G447</f>
        <v>29</v>
      </c>
      <c r="I447" s="577">
        <f>+AM447</f>
        <v>0</v>
      </c>
      <c r="J447" s="580">
        <f>+H447+I447</f>
        <v>29</v>
      </c>
      <c r="K447" s="583">
        <f>+(D447+E447)-(J447)</f>
        <v>32</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29</v>
      </c>
    </row>
    <row r="448" spans="1:49" ht="17.25" customHeight="1">
      <c r="A448" s="666"/>
      <c r="B448" s="640"/>
      <c r="C448" s="640"/>
      <c r="D448" s="642"/>
      <c r="E448" s="596"/>
      <c r="F448" s="645"/>
      <c r="G448" s="645"/>
      <c r="H448" s="575"/>
      <c r="I448" s="578"/>
      <c r="J448" s="581"/>
      <c r="K448" s="584"/>
      <c r="L448" s="253">
        <v>32</v>
      </c>
      <c r="M448" s="254" t="s">
        <v>1648</v>
      </c>
      <c r="N448" s="254" t="s">
        <v>1807</v>
      </c>
      <c r="O448" s="255" t="s">
        <v>1777</v>
      </c>
      <c r="P448" s="256" t="str">
        <f ca="1">IF(O448=0," ",IFERROR(IF(DATEDIF(TODAY(),O448,"M")&lt;=5,"ROJO",IF(DATEDIF(TODAY(),O448,"M")&gt;=12,"VERDE",IF(AND(DATEDIF(TODAY(),O448,"M")&gt;=6,DATEDIF(TODAY(),O448,"M")&lt;=11),"AMARILLO"))),Q448))</f>
        <v>VERDE</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32</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ABRIL!K453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ABRIL!K459</f>
        <v>1862</v>
      </c>
      <c r="E459" s="595">
        <f>H55</f>
        <v>1290</v>
      </c>
      <c r="F459" s="644">
        <v>730</v>
      </c>
      <c r="G459" s="644">
        <v>18</v>
      </c>
      <c r="H459" s="574">
        <f>+F459+G459</f>
        <v>748</v>
      </c>
      <c r="I459" s="577">
        <f>+AM459</f>
        <v>236</v>
      </c>
      <c r="J459" s="580">
        <f>+H459+I459</f>
        <v>984</v>
      </c>
      <c r="K459" s="583">
        <f>+(D459+E459)-(J459)</f>
        <v>2168</v>
      </c>
      <c r="L459" s="253">
        <v>1218</v>
      </c>
      <c r="M459" s="254" t="s">
        <v>1855</v>
      </c>
      <c r="N459" s="254" t="s">
        <v>1799</v>
      </c>
      <c r="O459" s="255" t="s">
        <v>1749</v>
      </c>
      <c r="P459" s="256" t="str">
        <f ca="1">IF(O459=0," ",IFERROR(IF(DATEDIF(TODAY(),O459,"M")&lt;=5,"ROJO",IF(DATEDIF(TODAY(),O459,"M")&gt;=12,"VERDE",IF(AND(DATEDIF(TODAY(),O459,"M")&gt;=6,DATEDIF(TODAY(),O459,"M")&lt;=11),"AMARILLO"))),Q459))</f>
        <v>AMARILLO</v>
      </c>
      <c r="Q459" s="256" t="str">
        <f ca="1">IF(O459=0," ",IF(O459&lt;=$L$6,"VENCIDO","NO VENCIDO"))</f>
        <v>NO VENCIDO</v>
      </c>
      <c r="R459" s="257"/>
      <c r="S459" s="258"/>
      <c r="T459" s="258"/>
      <c r="U459" s="259"/>
      <c r="V459" s="259"/>
      <c r="W459" s="634">
        <f>+AR459</f>
        <v>1.3155080213903745</v>
      </c>
      <c r="X459" s="425"/>
      <c r="Y459" s="232"/>
      <c r="Z459" s="648">
        <v>62</v>
      </c>
      <c r="AA459" s="648">
        <v>174</v>
      </c>
      <c r="AB459" s="649">
        <f>+Z459+AA459</f>
        <v>236</v>
      </c>
      <c r="AC459" s="648">
        <v>0</v>
      </c>
      <c r="AD459" s="648">
        <v>0</v>
      </c>
      <c r="AE459" s="648">
        <v>0</v>
      </c>
      <c r="AF459" s="648">
        <v>0</v>
      </c>
      <c r="AG459" s="648">
        <v>0</v>
      </c>
      <c r="AH459" s="648">
        <v>0</v>
      </c>
      <c r="AI459" s="648">
        <v>0</v>
      </c>
      <c r="AJ459" s="648">
        <v>0</v>
      </c>
      <c r="AK459" s="648">
        <v>0</v>
      </c>
      <c r="AL459" s="648">
        <v>0</v>
      </c>
      <c r="AM459" s="630">
        <f>SUM(AB459:AL463)</f>
        <v>236</v>
      </c>
      <c r="AN459" s="460"/>
      <c r="AQ459" s="604">
        <f>IFERROR(I459/J459*100,"0")</f>
        <v>23.983739837398375</v>
      </c>
      <c r="AR459" s="650">
        <f>IFERROR(1/(1-(AQ459/100)),"0")</f>
        <v>1.3155080213903745</v>
      </c>
      <c r="AS459" s="653">
        <v>30</v>
      </c>
      <c r="AT459" s="607">
        <v>10</v>
      </c>
      <c r="AU459" s="334"/>
      <c r="AV459" s="656"/>
      <c r="AW459" s="659">
        <f>+H459-AV459</f>
        <v>748</v>
      </c>
    </row>
    <row r="460" spans="1:49" ht="17.25" customHeight="1">
      <c r="A460" s="666"/>
      <c r="B460" s="670"/>
      <c r="C460" s="671"/>
      <c r="D460" s="642"/>
      <c r="E460" s="596"/>
      <c r="F460" s="645"/>
      <c r="G460" s="645"/>
      <c r="H460" s="575"/>
      <c r="I460" s="578"/>
      <c r="J460" s="581"/>
      <c r="K460" s="584"/>
      <c r="L460" s="253">
        <v>950</v>
      </c>
      <c r="M460" s="254" t="s">
        <v>1649</v>
      </c>
      <c r="N460" s="254" t="s">
        <v>1808</v>
      </c>
      <c r="O460" s="255" t="s">
        <v>1747</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2168</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ABRIL!K465</f>
        <v>57</v>
      </c>
      <c r="E465" s="595">
        <f>H61</f>
        <v>8</v>
      </c>
      <c r="F465" s="644">
        <v>9</v>
      </c>
      <c r="G465" s="644">
        <v>1</v>
      </c>
      <c r="H465" s="574">
        <f>+F465+G465</f>
        <v>10</v>
      </c>
      <c r="I465" s="577">
        <f>+AM465</f>
        <v>0</v>
      </c>
      <c r="J465" s="580">
        <f>+H465+I465</f>
        <v>10</v>
      </c>
      <c r="K465" s="583">
        <f>+(D465+E465)-(J465)</f>
        <v>55</v>
      </c>
      <c r="L465" s="253">
        <v>37</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10</v>
      </c>
    </row>
    <row r="466" spans="1:49" ht="17.25" customHeight="1">
      <c r="A466" s="666"/>
      <c r="B466" s="670"/>
      <c r="C466" s="671"/>
      <c r="D466" s="642"/>
      <c r="E466" s="596"/>
      <c r="F466" s="645"/>
      <c r="G466" s="645"/>
      <c r="H466" s="575"/>
      <c r="I466" s="578"/>
      <c r="J466" s="581"/>
      <c r="K466" s="584"/>
      <c r="L466" s="253">
        <v>10</v>
      </c>
      <c r="M466" s="254" t="s">
        <v>1856</v>
      </c>
      <c r="N466" s="254" t="s">
        <v>1807</v>
      </c>
      <c r="O466" s="255" t="s">
        <v>1751</v>
      </c>
      <c r="P466" s="256" t="str">
        <f ca="1">IF(O466=0," ",IFERROR(IF(DATEDIF(TODAY(),O466,"M")&lt;=5,"ROJO",IF(DATEDIF(TODAY(),O466,"M")&gt;=12,"VERDE",IF(AND(DATEDIF(TODAY(),O466,"M")&gt;=6,DATEDIF(TODAY(),O466,"M")&lt;=11),"AMARILLO"))),Q466))</f>
        <v>AMARILLO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8</v>
      </c>
      <c r="M467" s="254" t="s">
        <v>1649</v>
      </c>
      <c r="N467" s="254" t="s">
        <v>1808</v>
      </c>
      <c r="O467" s="255" t="s">
        <v>1747</v>
      </c>
      <c r="P467" s="256" t="str">
        <f ca="1">IF(O467=0," ",IFERROR(IF(DATEDIF(TODAY(),O467,"M")&lt;=5,"ROJO",IF(DATEDIF(TODAY(),O467,"M")&gt;=12,"VERDE",IF(AND(DATEDIF(TODAY(),O467,"M")&gt;=6,DATEDIF(TODAY(),O467,"M")&lt;=11),"AMARILLO"))),Q467))</f>
        <v>ROJO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55</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ABRIL!K471</f>
        <v>1444</v>
      </c>
      <c r="E471" s="595">
        <f>H67</f>
        <v>1330</v>
      </c>
      <c r="F471" s="644">
        <v>1115</v>
      </c>
      <c r="G471" s="644">
        <v>4</v>
      </c>
      <c r="H471" s="574">
        <f>+F471+G471</f>
        <v>1119</v>
      </c>
      <c r="I471" s="577">
        <f>+AM471</f>
        <v>4</v>
      </c>
      <c r="J471" s="580">
        <f>+H471+I471</f>
        <v>1123</v>
      </c>
      <c r="K471" s="583">
        <f>+(D471+E471)-(J471)</f>
        <v>1651</v>
      </c>
      <c r="L471" s="253">
        <v>1304</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1.003574620196604</v>
      </c>
      <c r="X471" s="425"/>
      <c r="Y471" s="232"/>
      <c r="Z471" s="648">
        <v>0</v>
      </c>
      <c r="AA471" s="648">
        <v>0</v>
      </c>
      <c r="AB471" s="649">
        <f>+Z471+AA471</f>
        <v>0</v>
      </c>
      <c r="AC471" s="648">
        <v>0</v>
      </c>
      <c r="AD471" s="648">
        <v>0</v>
      </c>
      <c r="AE471" s="648">
        <v>0</v>
      </c>
      <c r="AF471" s="648">
        <v>0</v>
      </c>
      <c r="AG471" s="648">
        <v>0</v>
      </c>
      <c r="AH471" s="648">
        <v>0</v>
      </c>
      <c r="AI471" s="648">
        <v>4</v>
      </c>
      <c r="AJ471" s="648">
        <v>0</v>
      </c>
      <c r="AK471" s="648">
        <v>0</v>
      </c>
      <c r="AL471" s="648">
        <v>0</v>
      </c>
      <c r="AM471" s="630">
        <f>SUM(AB471:AL475)</f>
        <v>4</v>
      </c>
      <c r="AN471" s="460"/>
      <c r="AQ471" s="604">
        <f>IFERROR(I471/J471*100,"0")</f>
        <v>0.3561887800534283</v>
      </c>
      <c r="AR471" s="650">
        <f>IFERROR(1/(1-(AQ471/100)),"0")</f>
        <v>1.003574620196604</v>
      </c>
      <c r="AS471" s="653">
        <v>0</v>
      </c>
      <c r="AT471" s="607">
        <v>1</v>
      </c>
      <c r="AU471" s="334"/>
      <c r="AV471" s="656"/>
      <c r="AW471" s="659">
        <f>+H471-AV471</f>
        <v>1119</v>
      </c>
    </row>
    <row r="472" spans="1:49" ht="17.25" customHeight="1">
      <c r="A472" s="666"/>
      <c r="B472" s="670"/>
      <c r="C472" s="671"/>
      <c r="D472" s="642"/>
      <c r="E472" s="596"/>
      <c r="F472" s="645"/>
      <c r="G472" s="645"/>
      <c r="H472" s="575"/>
      <c r="I472" s="578"/>
      <c r="J472" s="581"/>
      <c r="K472" s="584"/>
      <c r="L472" s="253">
        <v>279</v>
      </c>
      <c r="M472" s="254" t="s">
        <v>1655</v>
      </c>
      <c r="N472" s="254" t="s">
        <v>1809</v>
      </c>
      <c r="O472" s="255" t="s">
        <v>1750</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57</v>
      </c>
      <c r="M473" s="254" t="s">
        <v>1654</v>
      </c>
      <c r="N473" s="254" t="s">
        <v>1809</v>
      </c>
      <c r="O473" s="255" t="s">
        <v>1749</v>
      </c>
      <c r="P473" s="256" t="str">
        <f ca="1">IF(O473=0," ",IFERROR(IF(DATEDIF(TODAY(),O473,"M")&lt;=5,"ROJO",IF(DATEDIF(TODAY(),O473,"M")&gt;=12,"VERDE",IF(AND(DATEDIF(TODAY(),O473,"M")&gt;=6,DATEDIF(TODAY(),O473,"M")&lt;=11),"AMARILLO"))),Q473))</f>
        <v>AMARILLO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11</v>
      </c>
      <c r="M474" s="254" t="s">
        <v>1652</v>
      </c>
      <c r="N474" s="254" t="s">
        <v>1809</v>
      </c>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1651</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ABRIL!K477</f>
        <v>2057</v>
      </c>
      <c r="E477" s="595">
        <f>H73</f>
        <v>1824</v>
      </c>
      <c r="F477" s="644">
        <v>1645</v>
      </c>
      <c r="G477" s="644">
        <v>22</v>
      </c>
      <c r="H477" s="574">
        <f>+F477+G477</f>
        <v>1667</v>
      </c>
      <c r="I477" s="577">
        <f>+AM477</f>
        <v>0</v>
      </c>
      <c r="J477" s="580">
        <f>+H477+I477</f>
        <v>1667</v>
      </c>
      <c r="K477" s="583">
        <f>+(D477+E477)-(J477)</f>
        <v>2214</v>
      </c>
      <c r="L477" s="253">
        <v>1597</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1667</v>
      </c>
    </row>
    <row r="478" spans="1:49" ht="17.25" customHeight="1">
      <c r="A478" s="666"/>
      <c r="B478" s="670"/>
      <c r="C478" s="671"/>
      <c r="D478" s="642"/>
      <c r="E478" s="596"/>
      <c r="F478" s="645"/>
      <c r="G478" s="645"/>
      <c r="H478" s="575"/>
      <c r="I478" s="578"/>
      <c r="J478" s="581"/>
      <c r="K478" s="584"/>
      <c r="L478" s="253">
        <v>617</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2214</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ABRIL!K483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ABRIL!K489</f>
        <v>2029</v>
      </c>
      <c r="E489" s="595">
        <f>H85</f>
        <v>1842</v>
      </c>
      <c r="F489" s="644">
        <v>1314</v>
      </c>
      <c r="G489" s="644">
        <v>32</v>
      </c>
      <c r="H489" s="574">
        <f>+F489+G489</f>
        <v>1346</v>
      </c>
      <c r="I489" s="577">
        <f>+AM489</f>
        <v>1</v>
      </c>
      <c r="J489" s="580">
        <f>+H489+I489</f>
        <v>1347</v>
      </c>
      <c r="K489" s="583">
        <f>+(D489+E489)-(J489)</f>
        <v>2524</v>
      </c>
      <c r="L489" s="253">
        <v>1417</v>
      </c>
      <c r="M489" s="254" t="s">
        <v>1720</v>
      </c>
      <c r="N489" s="254" t="s">
        <v>1799</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1.0007429420505201</v>
      </c>
      <c r="X489" s="425"/>
      <c r="Y489" s="232"/>
      <c r="Z489" s="648">
        <v>0</v>
      </c>
      <c r="AA489" s="648">
        <v>0</v>
      </c>
      <c r="AB489" s="649">
        <f>+Z489+AA489</f>
        <v>0</v>
      </c>
      <c r="AC489" s="648">
        <v>0</v>
      </c>
      <c r="AD489" s="648">
        <v>0</v>
      </c>
      <c r="AE489" s="648">
        <v>1</v>
      </c>
      <c r="AF489" s="648">
        <v>0</v>
      </c>
      <c r="AG489" s="648">
        <v>0</v>
      </c>
      <c r="AH489" s="648">
        <v>0</v>
      </c>
      <c r="AI489" s="648">
        <v>0</v>
      </c>
      <c r="AJ489" s="648">
        <v>0</v>
      </c>
      <c r="AK489" s="648">
        <v>0</v>
      </c>
      <c r="AL489" s="648">
        <v>0</v>
      </c>
      <c r="AM489" s="630">
        <f>SUM(AB489:AL493)</f>
        <v>1</v>
      </c>
      <c r="AN489" s="460"/>
      <c r="AQ489" s="604">
        <f>IFERROR(I489/J489*100,"0")</f>
        <v>7.4239049740163321E-2</v>
      </c>
      <c r="AR489" s="650">
        <f>IFERROR(1/(1-(AQ489/100)),"0")</f>
        <v>1.0007429420505201</v>
      </c>
      <c r="AS489" s="653">
        <v>0</v>
      </c>
      <c r="AT489" s="607">
        <v>1</v>
      </c>
      <c r="AU489" s="334"/>
      <c r="AV489" s="656"/>
      <c r="AW489" s="659">
        <f>+H489-AV489</f>
        <v>1346</v>
      </c>
    </row>
    <row r="490" spans="1:49" ht="17.25" customHeight="1">
      <c r="A490" s="666"/>
      <c r="B490" s="640"/>
      <c r="C490" s="640"/>
      <c r="D490" s="642"/>
      <c r="E490" s="596"/>
      <c r="F490" s="645"/>
      <c r="G490" s="645"/>
      <c r="H490" s="575"/>
      <c r="I490" s="578"/>
      <c r="J490" s="581"/>
      <c r="K490" s="584"/>
      <c r="L490" s="253">
        <v>640</v>
      </c>
      <c r="M490" s="254" t="s">
        <v>1662</v>
      </c>
      <c r="N490" s="254" t="s">
        <v>1799</v>
      </c>
      <c r="O490" s="255" t="s">
        <v>1752</v>
      </c>
      <c r="P490" s="256" t="str">
        <f ca="1">IF(O490=0," ",IFERROR(IF(DATEDIF(TODAY(),O490,"M")&lt;=5,"ROJO",IF(DATEDIF(TODAY(),O490,"M")&gt;=12,"VERDE",IF(AND(DATEDIF(TODAY(),O490,"M")&gt;=6,DATEDIF(TODAY(),O490,"M")&lt;=11),"AMARILLO"))),Q490))</f>
        <v>ROJO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467</v>
      </c>
      <c r="M491" s="254" t="s">
        <v>1719</v>
      </c>
      <c r="N491" s="254" t="s">
        <v>1799</v>
      </c>
      <c r="O491" s="255" t="s">
        <v>1745</v>
      </c>
      <c r="P491" s="256" t="str">
        <f ca="1">IF(O491=0," ",IFERROR(IF(DATEDIF(TODAY(),O491,"M")&lt;=5,"ROJO",IF(DATEDIF(TODAY(),O491,"M")&gt;=12,"VERDE",IF(AND(DATEDIF(TODAY(),O491,"M")&gt;=6,DATEDIF(TODAY(),O491,"M")&lt;=11),"AMARILLO"))),Q491))</f>
        <v>AMARILLO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2524</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ABRIL!K495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ABRIL!K501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ABRIL!K507</f>
        <v>1363</v>
      </c>
      <c r="E507" s="595">
        <f>H103</f>
        <v>635</v>
      </c>
      <c r="F507" s="644">
        <v>788</v>
      </c>
      <c r="G507" s="644">
        <v>15</v>
      </c>
      <c r="H507" s="574">
        <f>+F507+G507</f>
        <v>803</v>
      </c>
      <c r="I507" s="577">
        <f>+AM507</f>
        <v>0</v>
      </c>
      <c r="J507" s="580">
        <f>+H507+I507</f>
        <v>803</v>
      </c>
      <c r="K507" s="583">
        <f>+(D507+E507)-(J507)</f>
        <v>1195</v>
      </c>
      <c r="L507" s="253">
        <v>427</v>
      </c>
      <c r="M507" s="254" t="s">
        <v>1722</v>
      </c>
      <c r="N507" s="254" t="s">
        <v>1799</v>
      </c>
      <c r="O507" s="255" t="s">
        <v>1753</v>
      </c>
      <c r="P507" s="256" t="str">
        <f ca="1">IF(O507=0," ",IFERROR(IF(DATEDIF(TODAY(),O507,"M")&lt;=5,"ROJO",IF(DATEDIF(TODAY(),O507,"M")&gt;=12,"VERDE",IF(AND(DATEDIF(TODAY(),O507,"M")&gt;=6,DATEDIF(TODAY(),O507,"M")&lt;=11),"AMARILLO"))),Q507))</f>
        <v>ROJO</v>
      </c>
      <c r="Q507" s="256" t="str">
        <f ca="1">IF(O507=0," ",IF(O507&lt;=$L$6,"VENCIDO","NO VENCIDO"))</f>
        <v>NO VENCIDO</v>
      </c>
      <c r="R507" s="257"/>
      <c r="S507" s="258"/>
      <c r="T507" s="258"/>
      <c r="U507" s="259"/>
      <c r="V507" s="259"/>
      <c r="W507" s="634">
        <f>+AR507</f>
        <v>1</v>
      </c>
      <c r="X507" s="425"/>
      <c r="Y507" s="232"/>
      <c r="Z507" s="648">
        <v>0</v>
      </c>
      <c r="AA507" s="648">
        <v>0</v>
      </c>
      <c r="AB507" s="649">
        <f>+Z507+AA507</f>
        <v>0</v>
      </c>
      <c r="AC507" s="648">
        <v>0</v>
      </c>
      <c r="AD507" s="648">
        <v>0</v>
      </c>
      <c r="AE507" s="648">
        <v>0</v>
      </c>
      <c r="AF507" s="648">
        <v>0</v>
      </c>
      <c r="AG507" s="648">
        <v>0</v>
      </c>
      <c r="AH507" s="648">
        <v>0</v>
      </c>
      <c r="AI507" s="648">
        <v>0</v>
      </c>
      <c r="AJ507" s="648">
        <v>0</v>
      </c>
      <c r="AK507" s="648">
        <v>0</v>
      </c>
      <c r="AL507" s="648">
        <v>0</v>
      </c>
      <c r="AM507" s="630">
        <f>SUM(AB507:AL511)</f>
        <v>0</v>
      </c>
      <c r="AN507" s="460"/>
      <c r="AQ507" s="604">
        <f>IFERROR(I507/J507*100,"0")</f>
        <v>0</v>
      </c>
      <c r="AR507" s="650">
        <f>IFERROR(1/(1-(AQ507/100)),"0")</f>
        <v>1</v>
      </c>
      <c r="AS507" s="653">
        <v>0</v>
      </c>
      <c r="AT507" s="607">
        <v>1</v>
      </c>
      <c r="AU507" s="334"/>
      <c r="AV507" s="656"/>
      <c r="AW507" s="659">
        <f>+H507-AV507</f>
        <v>803</v>
      </c>
    </row>
    <row r="508" spans="1:49" ht="17.25" customHeight="1">
      <c r="A508" s="666"/>
      <c r="B508" s="670"/>
      <c r="C508" s="671"/>
      <c r="D508" s="642"/>
      <c r="E508" s="596"/>
      <c r="F508" s="645"/>
      <c r="G508" s="645"/>
      <c r="H508" s="575"/>
      <c r="I508" s="578"/>
      <c r="J508" s="581"/>
      <c r="K508" s="584"/>
      <c r="L508" s="253">
        <v>361</v>
      </c>
      <c r="M508" s="254" t="s">
        <v>1891</v>
      </c>
      <c r="N508" s="254" t="s">
        <v>1799</v>
      </c>
      <c r="O508" s="255" t="s">
        <v>1892</v>
      </c>
      <c r="P508" s="256" t="str">
        <f ca="1">IF(O508=0," ",IFERROR(IF(DATEDIF(TODAY(),O508,"M")&lt;=5,"ROJO",IF(DATEDIF(TODAY(),O508,"M")&gt;=12,"VERDE",IF(AND(DATEDIF(TODAY(),O508,"M")&gt;=6,DATEDIF(TODAY(),O508,"M")&lt;=11),"AMARILLO"))),Q508))</f>
        <v>VERDE</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296</v>
      </c>
      <c r="M509" s="254" t="s">
        <v>1721</v>
      </c>
      <c r="N509" s="254" t="s">
        <v>1799</v>
      </c>
      <c r="O509" s="255" t="s">
        <v>1747</v>
      </c>
      <c r="P509" s="256" t="str">
        <f ca="1">IF(O509=0," ",IFERROR(IF(DATEDIF(TODAY(),O509,"M")&lt;=5,"ROJO",IF(DATEDIF(TODAY(),O509,"M")&gt;=12,"VERDE",IF(AND(DATEDIF(TODAY(),O509,"M")&gt;=6,DATEDIF(TODAY(),O509,"M")&lt;=11),"AMARILLO"))),Q509))</f>
        <v>ROJO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v>111</v>
      </c>
      <c r="M511" s="254" t="s">
        <v>1825</v>
      </c>
      <c r="N511" s="254" t="s">
        <v>1799</v>
      </c>
      <c r="O511" s="255" t="s">
        <v>1773</v>
      </c>
      <c r="P511" s="256" t="str">
        <f ca="1">IF(O511=0," ",IFERROR(IF(DATEDIF(TODAY(),O511,"M")&lt;=5,"ROJO",IF(DATEDIF(TODAY(),O511,"M")&gt;=12,"VERDE",IF(AND(DATEDIF(TODAY(),O511,"M")&gt;=6,DATEDIF(TODAY(),O511,"M")&lt;=11),"AMARILLO"))),Q511))</f>
        <v>VERDE</v>
      </c>
      <c r="Q511" s="262" t="str">
        <f ca="1">IF(O511=0," ",IF(O511&lt;=$L$6,"VENCIDO","NO VENCIDO"))</f>
        <v>NO VENCIDO</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1195</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ABRIL!K513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ABRIL!K519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ABRIL!K525</f>
        <v>13052</v>
      </c>
      <c r="E525" s="595">
        <f>H121</f>
        <v>1530</v>
      </c>
      <c r="F525" s="644">
        <v>2526</v>
      </c>
      <c r="G525" s="644">
        <v>41</v>
      </c>
      <c r="H525" s="574">
        <f>+F525+G525</f>
        <v>2567</v>
      </c>
      <c r="I525" s="577">
        <f>+AM525</f>
        <v>4247</v>
      </c>
      <c r="J525" s="580">
        <f>+H525+I525</f>
        <v>6814</v>
      </c>
      <c r="K525" s="583">
        <f>+(D525+E525)-(J525)</f>
        <v>7768</v>
      </c>
      <c r="L525" s="253">
        <v>7550</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2.6544604596805605</v>
      </c>
      <c r="X525" s="425"/>
      <c r="Y525" s="232"/>
      <c r="Z525" s="648">
        <v>2992</v>
      </c>
      <c r="AA525" s="648">
        <v>1255</v>
      </c>
      <c r="AB525" s="649">
        <f>+Z525+AA525</f>
        <v>4247</v>
      </c>
      <c r="AC525" s="648">
        <v>0</v>
      </c>
      <c r="AD525" s="648">
        <v>0</v>
      </c>
      <c r="AE525" s="648">
        <v>0</v>
      </c>
      <c r="AF525" s="648">
        <v>0</v>
      </c>
      <c r="AG525" s="648">
        <v>0</v>
      </c>
      <c r="AH525" s="648">
        <v>0</v>
      </c>
      <c r="AI525" s="648">
        <v>0</v>
      </c>
      <c r="AJ525" s="648">
        <v>0</v>
      </c>
      <c r="AK525" s="648">
        <v>0</v>
      </c>
      <c r="AL525" s="648">
        <v>0</v>
      </c>
      <c r="AM525" s="630">
        <f>SUM(AB525:AL529)</f>
        <v>4247</v>
      </c>
      <c r="AN525" s="460"/>
      <c r="AQ525" s="604">
        <f>IFERROR(I525/J525*100,"0")</f>
        <v>62.327560904021126</v>
      </c>
      <c r="AR525" s="650">
        <f>IFERROR(1/(1-(AQ525/100)),"0")</f>
        <v>2.6544604596805605</v>
      </c>
      <c r="AS525" s="653">
        <v>70</v>
      </c>
      <c r="AT525" s="607">
        <v>10</v>
      </c>
      <c r="AU525" s="334"/>
      <c r="AV525" s="656"/>
      <c r="AW525" s="659">
        <f>+H525-AV525</f>
        <v>2567</v>
      </c>
    </row>
    <row r="526" spans="1:49" ht="17.25" customHeight="1">
      <c r="A526" s="666"/>
      <c r="B526" s="670"/>
      <c r="C526" s="671"/>
      <c r="D526" s="642"/>
      <c r="E526" s="596"/>
      <c r="F526" s="645"/>
      <c r="G526" s="645"/>
      <c r="H526" s="575"/>
      <c r="I526" s="578"/>
      <c r="J526" s="581"/>
      <c r="K526" s="584"/>
      <c r="L526" s="253">
        <v>180</v>
      </c>
      <c r="M526" s="254" t="s">
        <v>1893</v>
      </c>
      <c r="N526" s="254" t="s">
        <v>1807</v>
      </c>
      <c r="O526" s="255" t="s">
        <v>1894</v>
      </c>
      <c r="P526" s="256" t="str">
        <f ca="1">IF(O526=0," ",IFERROR(IF(DATEDIF(TODAY(),O526,"M")&lt;=5,"ROJO",IF(DATEDIF(TODAY(),O526,"M")&gt;=12,"VERDE",IF(AND(DATEDIF(TODAY(),O526,"M")&gt;=6,DATEDIF(TODAY(),O526,"M")&lt;=11),"AMARILLO"))),Q526))</f>
        <v>NO VENCIDO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30</v>
      </c>
      <c r="M527" s="254" t="s">
        <v>1739</v>
      </c>
      <c r="N527" s="254" t="s">
        <v>1811</v>
      </c>
      <c r="O527" s="255" t="s">
        <v>1751</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v>8</v>
      </c>
      <c r="M528" s="254" t="s">
        <v>1667</v>
      </c>
      <c r="N528" s="254" t="s">
        <v>1807</v>
      </c>
      <c r="O528" s="255" t="s">
        <v>1745</v>
      </c>
      <c r="P528" s="256" t="str">
        <f ca="1">IF(O528=0," ",IFERROR(IF(DATEDIF(TODAY(),O528,"M")&lt;=5,"ROJO",IF(DATEDIF(TODAY(),O528,"M")&gt;=12,"VERDE",IF(AND(DATEDIF(TODAY(),O528,"M")&gt;=6,DATEDIF(TODAY(),O528,"M")&lt;=11),"AMARILLO"))),Q528))</f>
        <v>AMARILLO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7768</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ABRIL!K531</f>
        <v>2023</v>
      </c>
      <c r="E531" s="595">
        <f>H127</f>
        <v>886</v>
      </c>
      <c r="F531" s="644">
        <v>522</v>
      </c>
      <c r="G531" s="644">
        <v>19</v>
      </c>
      <c r="H531" s="574">
        <f>+F531+G531</f>
        <v>541</v>
      </c>
      <c r="I531" s="577">
        <f>+AM531</f>
        <v>0</v>
      </c>
      <c r="J531" s="580">
        <f>+H531+I531</f>
        <v>541</v>
      </c>
      <c r="K531" s="583">
        <f>+(D531+E531)-(J531)</f>
        <v>2368</v>
      </c>
      <c r="L531" s="253">
        <v>2073</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541</v>
      </c>
    </row>
    <row r="532" spans="1:49" ht="17.25" customHeight="1">
      <c r="A532" s="666"/>
      <c r="B532" s="670"/>
      <c r="C532" s="671"/>
      <c r="D532" s="642"/>
      <c r="E532" s="596"/>
      <c r="F532" s="645"/>
      <c r="G532" s="645"/>
      <c r="H532" s="575"/>
      <c r="I532" s="578"/>
      <c r="J532" s="581"/>
      <c r="K532" s="584"/>
      <c r="L532" s="253">
        <v>252</v>
      </c>
      <c r="M532" s="254" t="s">
        <v>1737</v>
      </c>
      <c r="N532" s="254" t="s">
        <v>1812</v>
      </c>
      <c r="O532" s="255" t="s">
        <v>1741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43</v>
      </c>
      <c r="M533" s="254" t="s">
        <v>1669</v>
      </c>
      <c r="N533" s="254" t="s">
        <v>1812</v>
      </c>
      <c r="O533" s="255" t="s">
        <v>1741</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2368</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ABRIL!K537</f>
        <v>1572</v>
      </c>
      <c r="E537" s="595">
        <f>H133</f>
        <v>1825</v>
      </c>
      <c r="F537" s="644">
        <v>1263</v>
      </c>
      <c r="G537" s="644">
        <v>30</v>
      </c>
      <c r="H537" s="574">
        <f>+F537+G537</f>
        <v>1293</v>
      </c>
      <c r="I537" s="577">
        <f>+AM537</f>
        <v>1</v>
      </c>
      <c r="J537" s="580">
        <f>+H537+I537</f>
        <v>1294</v>
      </c>
      <c r="K537" s="583">
        <f>+(D537+E537)-(J537)</f>
        <v>2103</v>
      </c>
      <c r="L537" s="253">
        <v>1333</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1.0007733952049498</v>
      </c>
      <c r="X537" s="425"/>
      <c r="Y537" s="232"/>
      <c r="Z537" s="648">
        <v>1</v>
      </c>
      <c r="AA537" s="648">
        <v>0</v>
      </c>
      <c r="AB537" s="649">
        <f>+Z537+AA537</f>
        <v>1</v>
      </c>
      <c r="AC537" s="648">
        <v>0</v>
      </c>
      <c r="AD537" s="648">
        <v>0</v>
      </c>
      <c r="AE537" s="648">
        <v>0</v>
      </c>
      <c r="AF537" s="648">
        <v>0</v>
      </c>
      <c r="AG537" s="648">
        <v>0</v>
      </c>
      <c r="AH537" s="648">
        <v>0</v>
      </c>
      <c r="AI537" s="648">
        <v>0</v>
      </c>
      <c r="AJ537" s="648">
        <v>0</v>
      </c>
      <c r="AK537" s="648">
        <v>0</v>
      </c>
      <c r="AL537" s="648">
        <v>0</v>
      </c>
      <c r="AM537" s="630">
        <f>SUM(AB537:AL541)</f>
        <v>1</v>
      </c>
      <c r="AN537" s="460"/>
      <c r="AQ537" s="604">
        <f>IFERROR(I537/J537*100,"0")</f>
        <v>7.7279752704791344E-2</v>
      </c>
      <c r="AR537" s="650">
        <f>IFERROR(1/(1-(AQ537/100)),"0")</f>
        <v>1.0007733952049498</v>
      </c>
      <c r="AS537" s="653">
        <v>0</v>
      </c>
      <c r="AT537" s="607">
        <v>1</v>
      </c>
      <c r="AU537" s="334"/>
      <c r="AV537" s="656"/>
      <c r="AW537" s="659">
        <f>+H537-AV537</f>
        <v>1293</v>
      </c>
    </row>
    <row r="538" spans="1:49" ht="17.25" customHeight="1">
      <c r="A538" s="666"/>
      <c r="B538" s="670"/>
      <c r="C538" s="671"/>
      <c r="D538" s="642"/>
      <c r="E538" s="596"/>
      <c r="F538" s="645"/>
      <c r="G538" s="645"/>
      <c r="H538" s="575"/>
      <c r="I538" s="578"/>
      <c r="J538" s="581"/>
      <c r="K538" s="584"/>
      <c r="L538" s="253">
        <v>753</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17</v>
      </c>
      <c r="M540" s="254" t="s">
        <v>1675</v>
      </c>
      <c r="N540" s="254" t="s">
        <v>1814</v>
      </c>
      <c r="O540" s="255" t="s">
        <v>1785</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2103</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ABRIL!K543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ABRIL!K549</f>
        <v>1762</v>
      </c>
      <c r="E549" s="595">
        <f>H145</f>
        <v>1750</v>
      </c>
      <c r="F549" s="644">
        <v>1176</v>
      </c>
      <c r="G549" s="644">
        <v>14</v>
      </c>
      <c r="H549" s="574">
        <f>+F549+G549</f>
        <v>1190</v>
      </c>
      <c r="I549" s="577">
        <f>+AM549</f>
        <v>244</v>
      </c>
      <c r="J549" s="580">
        <f>+H549+I549</f>
        <v>1434</v>
      </c>
      <c r="K549" s="583">
        <f>+(D549+E549)-(J549)</f>
        <v>2078</v>
      </c>
      <c r="L549" s="253">
        <v>1705</v>
      </c>
      <c r="M549" s="254" t="s">
        <v>1679</v>
      </c>
      <c r="N549" s="254" t="s">
        <v>1799</v>
      </c>
      <c r="O549" s="255" t="s">
        <v>1750</v>
      </c>
      <c r="P549" s="256" t="str">
        <f ca="1">IF(O549=0," ",IFERROR(IF(DATEDIF(TODAY(),O549,"M")&lt;=5,"ROJO",IF(DATEDIF(TODAY(),O549,"M")&gt;=12,"VERDE",IF(AND(DATEDIF(TODAY(),O549,"M")&gt;=6,DATEDIF(TODAY(),O549,"M")&lt;=11),"AMARILLO"))),Q549))</f>
        <v>AMARILLO</v>
      </c>
      <c r="Q549" s="256" t="str">
        <f ca="1">IF(O549=0," ",IF(O549&lt;=$L$6,"VENCIDO","NO VENCIDO"))</f>
        <v>NO VENCIDO</v>
      </c>
      <c r="R549" s="257"/>
      <c r="S549" s="258"/>
      <c r="T549" s="258"/>
      <c r="U549" s="259"/>
      <c r="V549" s="259"/>
      <c r="W549" s="634">
        <f>+AR549</f>
        <v>1.2050420168067226</v>
      </c>
      <c r="X549" s="425"/>
      <c r="Y549" s="232"/>
      <c r="Z549" s="648">
        <v>54</v>
      </c>
      <c r="AA549" s="648">
        <v>190</v>
      </c>
      <c r="AB549" s="649">
        <f>+Z549+AA549</f>
        <v>244</v>
      </c>
      <c r="AC549" s="648">
        <v>0</v>
      </c>
      <c r="AD549" s="648">
        <v>0</v>
      </c>
      <c r="AE549" s="648">
        <v>0</v>
      </c>
      <c r="AF549" s="648">
        <v>0</v>
      </c>
      <c r="AG549" s="648">
        <v>0</v>
      </c>
      <c r="AH549" s="648">
        <v>0</v>
      </c>
      <c r="AI549" s="648">
        <v>0</v>
      </c>
      <c r="AJ549" s="648">
        <v>0</v>
      </c>
      <c r="AK549" s="648">
        <v>0</v>
      </c>
      <c r="AL549" s="648">
        <v>0</v>
      </c>
      <c r="AM549" s="630">
        <f>SUM(AB549:AL553)</f>
        <v>244</v>
      </c>
      <c r="AN549" s="460"/>
      <c r="AQ549" s="604">
        <f>IFERROR(I549/J549*100,"0")</f>
        <v>17.015341701534169</v>
      </c>
      <c r="AR549" s="650">
        <f>IFERROR(1/(1-(AQ549/100)),"0")</f>
        <v>1.2050420168067226</v>
      </c>
      <c r="AS549" s="653">
        <v>15</v>
      </c>
      <c r="AT549" s="607">
        <v>10</v>
      </c>
      <c r="AU549" s="334"/>
      <c r="AV549" s="656"/>
      <c r="AW549" s="659">
        <f>+H549-AV549</f>
        <v>1190</v>
      </c>
    </row>
    <row r="550" spans="1:49" ht="17.25" customHeight="1">
      <c r="A550" s="666"/>
      <c r="B550" s="670"/>
      <c r="C550" s="671"/>
      <c r="D550" s="642"/>
      <c r="E550" s="596"/>
      <c r="F550" s="645"/>
      <c r="G550" s="645"/>
      <c r="H550" s="575"/>
      <c r="I550" s="578"/>
      <c r="J550" s="581"/>
      <c r="K550" s="584"/>
      <c r="L550" s="253">
        <v>210</v>
      </c>
      <c r="M550" s="254" t="s">
        <v>1834</v>
      </c>
      <c r="N550" s="254" t="s">
        <v>1829</v>
      </c>
      <c r="O550" s="255" t="s">
        <v>1835</v>
      </c>
      <c r="P550" s="256" t="str">
        <f ca="1">IF(O550=0," ",IFERROR(IF(DATEDIF(TODAY(),O550,"M")&lt;=5,"ROJO",IF(DATEDIF(TODAY(),O550,"M")&gt;=12,"VERDE",IF(AND(DATEDIF(TODAY(),O550,"M")&gt;=6,DATEDIF(TODAY(),O550,"M")&lt;=11),"AMARILLO"))),Q550))</f>
        <v>VERDE</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97</v>
      </c>
      <c r="M551" s="254" t="s">
        <v>1678</v>
      </c>
      <c r="N551" s="254" t="s">
        <v>1799</v>
      </c>
      <c r="O551" s="255" t="s">
        <v>1753</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18</v>
      </c>
      <c r="M552" s="254" t="s">
        <v>1677</v>
      </c>
      <c r="N552" s="254" t="s">
        <v>1799</v>
      </c>
      <c r="O552" s="255" t="s">
        <v>1748</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v>48</v>
      </c>
      <c r="M553" s="254" t="s">
        <v>1680</v>
      </c>
      <c r="N553" s="254" t="s">
        <v>1799</v>
      </c>
      <c r="O553" s="255" t="s">
        <v>1740</v>
      </c>
      <c r="P553" s="256" t="str">
        <f ca="1">IF(O553=0," ",IFERROR(IF(DATEDIF(TODAY(),O553,"M")&lt;=5,"ROJO",IF(DATEDIF(TODAY(),O553,"M")&gt;=12,"VERDE",IF(AND(DATEDIF(TODAY(),O553,"M")&gt;=6,DATEDIF(TODAY(),O553,"M")&lt;=11),"AMARILLO"))),Q553))</f>
        <v>ROJO</v>
      </c>
      <c r="Q553" s="262" t="str">
        <f ca="1">IF(O553=0," ",IF(O553&lt;=$L$6,"VENCIDO","NO VENCIDO"))</f>
        <v>NO VENCIDO</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2078</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ABRIL!K555</f>
        <v>1297</v>
      </c>
      <c r="E555" s="595">
        <f>H151</f>
        <v>585</v>
      </c>
      <c r="F555" s="644">
        <v>615</v>
      </c>
      <c r="G555" s="644">
        <v>31</v>
      </c>
      <c r="H555" s="574">
        <f>+F555+G555</f>
        <v>646</v>
      </c>
      <c r="I555" s="577">
        <f>+AM555</f>
        <v>0</v>
      </c>
      <c r="J555" s="580">
        <f>+H555+I555</f>
        <v>646</v>
      </c>
      <c r="K555" s="583">
        <f>+(D555+E555)-(J555)</f>
        <v>1236</v>
      </c>
      <c r="L555" s="253">
        <v>1095</v>
      </c>
      <c r="M555" s="254" t="s">
        <v>1826</v>
      </c>
      <c r="N555" s="254" t="s">
        <v>1807</v>
      </c>
      <c r="O555" s="255" t="s">
        <v>1827</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646</v>
      </c>
    </row>
    <row r="556" spans="1:49" ht="17.25" customHeight="1">
      <c r="A556" s="666"/>
      <c r="B556" s="670"/>
      <c r="C556" s="671"/>
      <c r="D556" s="642"/>
      <c r="E556" s="596"/>
      <c r="F556" s="645"/>
      <c r="G556" s="645"/>
      <c r="H556" s="575"/>
      <c r="I556" s="578"/>
      <c r="J556" s="581"/>
      <c r="K556" s="584"/>
      <c r="L556" s="253">
        <v>141</v>
      </c>
      <c r="M556" s="254" t="s">
        <v>1681</v>
      </c>
      <c r="N556" s="254" t="s">
        <v>1807</v>
      </c>
      <c r="O556" s="255" t="s">
        <v>1756</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1236</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ABRIL!K561</f>
        <v>4495</v>
      </c>
      <c r="E561" s="595">
        <f>H157</f>
        <v>2280</v>
      </c>
      <c r="F561" s="644">
        <v>3242</v>
      </c>
      <c r="G561" s="644">
        <v>38</v>
      </c>
      <c r="H561" s="574">
        <f>+F561+G561</f>
        <v>3280</v>
      </c>
      <c r="I561" s="577">
        <f>+AM561</f>
        <v>431</v>
      </c>
      <c r="J561" s="580">
        <f>+H561+I561</f>
        <v>3711</v>
      </c>
      <c r="K561" s="583">
        <f>+(D561-D564+D565)+E561-J561</f>
        <v>3064</v>
      </c>
      <c r="L561" s="253">
        <v>3064</v>
      </c>
      <c r="M561" s="254" t="s">
        <v>1875</v>
      </c>
      <c r="N561" s="254" t="s">
        <v>1876</v>
      </c>
      <c r="O561" s="255" t="s">
        <v>1753</v>
      </c>
      <c r="P561" s="256" t="str">
        <f ca="1">IF(O561=0," ",IFERROR(IF(DATEDIF(TODAY(),O561,"M")&lt;=5,"ROJO",IF(DATEDIF(TODAY(),O561,"M")&gt;=12,"VERDE",IF(AND(DATEDIF(TODAY(),O561,"M")&gt;=6,DATEDIF(TODAY(),O561,"M")&lt;=11),"AMARILLO"))),Q561))</f>
        <v>ROJO</v>
      </c>
      <c r="Q561" s="256" t="str">
        <f ca="1">IF(O561=0," ",IF(O561&lt;=$L$6,"VENCIDO","NO VENCIDO"))</f>
        <v>NO VENCIDO</v>
      </c>
      <c r="R561" s="257"/>
      <c r="S561" s="258"/>
      <c r="T561" s="258"/>
      <c r="U561" s="259"/>
      <c r="V561" s="259"/>
      <c r="W561" s="634">
        <f>+AR561</f>
        <v>1.1314024390243902</v>
      </c>
      <c r="X561" s="425"/>
      <c r="Y561" s="232"/>
      <c r="Z561" s="648">
        <v>128</v>
      </c>
      <c r="AA561" s="648">
        <v>303</v>
      </c>
      <c r="AB561" s="649">
        <f>+Z561+AA561</f>
        <v>431</v>
      </c>
      <c r="AC561" s="648">
        <v>0</v>
      </c>
      <c r="AD561" s="648">
        <v>0</v>
      </c>
      <c r="AE561" s="648">
        <v>0</v>
      </c>
      <c r="AF561" s="648">
        <v>0</v>
      </c>
      <c r="AG561" s="648">
        <v>0</v>
      </c>
      <c r="AH561" s="648">
        <v>0</v>
      </c>
      <c r="AI561" s="648">
        <v>0</v>
      </c>
      <c r="AJ561" s="648">
        <v>0</v>
      </c>
      <c r="AK561" s="648">
        <v>0</v>
      </c>
      <c r="AL561" s="648">
        <v>0</v>
      </c>
      <c r="AM561" s="630">
        <f>SUM(AB561:AL565)</f>
        <v>431</v>
      </c>
      <c r="AN561" s="460"/>
      <c r="AQ561" s="604">
        <f>IFERROR(I561/J561*100,"0")</f>
        <v>11.61412018323902</v>
      </c>
      <c r="AR561" s="650">
        <f>IFERROR(1/(1-(AQ561/100)),"0")</f>
        <v>1.1314024390243902</v>
      </c>
      <c r="AS561" s="653">
        <v>15</v>
      </c>
      <c r="AT561" s="607">
        <v>20</v>
      </c>
      <c r="AU561" s="334"/>
      <c r="AV561" s="656"/>
      <c r="AW561" s="659">
        <f>+H561-AV561</f>
        <v>3280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4495</v>
      </c>
      <c r="E566" s="597"/>
      <c r="F566" s="646"/>
      <c r="G566" s="646"/>
      <c r="H566" s="576"/>
      <c r="I566" s="579"/>
      <c r="J566" s="582"/>
      <c r="K566" s="447" t="b">
        <f>K561=L566</f>
        <v>1</v>
      </c>
      <c r="L566" s="491">
        <f>SUM(L561:L565)</f>
        <v>3064</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ABRIL!K567</f>
        <v>24990</v>
      </c>
      <c r="E567" s="682">
        <f>H163</f>
        <v>7560</v>
      </c>
      <c r="F567" s="644">
        <v>14495</v>
      </c>
      <c r="G567" s="644">
        <v>134</v>
      </c>
      <c r="H567" s="574">
        <f>+F567+G567</f>
        <v>14629</v>
      </c>
      <c r="I567" s="577">
        <f>+AM567</f>
        <v>238</v>
      </c>
      <c r="J567" s="580">
        <f>+H567+I567</f>
        <v>14867</v>
      </c>
      <c r="K567" s="583">
        <f>(D567-D570+D571+E567)-(J567)</f>
        <v>17683</v>
      </c>
      <c r="L567" s="253">
        <v>13866</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1.0162690546175406</v>
      </c>
      <c r="X567" s="425"/>
      <c r="Y567" s="232"/>
      <c r="Z567" s="648">
        <v>111</v>
      </c>
      <c r="AA567" s="648">
        <v>127</v>
      </c>
      <c r="AB567" s="649">
        <f>+Z567+AA567</f>
        <v>238</v>
      </c>
      <c r="AC567" s="648">
        <v>0</v>
      </c>
      <c r="AD567" s="648">
        <v>0</v>
      </c>
      <c r="AE567" s="648">
        <v>0</v>
      </c>
      <c r="AF567" s="648">
        <v>0</v>
      </c>
      <c r="AG567" s="648">
        <v>0</v>
      </c>
      <c r="AH567" s="648">
        <v>0</v>
      </c>
      <c r="AI567" s="648">
        <v>0</v>
      </c>
      <c r="AJ567" s="648">
        <v>0</v>
      </c>
      <c r="AK567" s="648">
        <v>0</v>
      </c>
      <c r="AL567" s="648">
        <v>0</v>
      </c>
      <c r="AM567" s="630">
        <f>SUM(AB567:AL571)</f>
        <v>238</v>
      </c>
      <c r="AN567" s="460"/>
      <c r="AQ567" s="604">
        <f>IFERROR(I567/J567*100,"0")</f>
        <v>1.6008609672428871</v>
      </c>
      <c r="AR567" s="650">
        <f>IFERROR(1/(1-(AQ567/100)),"0")</f>
        <v>1.0162690546175406</v>
      </c>
      <c r="AS567" s="653">
        <v>10</v>
      </c>
      <c r="AT567" s="607">
        <v>10</v>
      </c>
      <c r="AU567" s="334"/>
      <c r="AV567" s="656"/>
      <c r="AW567" s="659">
        <f>+H567-AV567</f>
        <v>14629</v>
      </c>
    </row>
    <row r="568" spans="1:49" ht="19.5" customHeight="1">
      <c r="A568" s="585"/>
      <c r="B568" s="678"/>
      <c r="C568" s="678"/>
      <c r="D568" s="680"/>
      <c r="E568" s="683"/>
      <c r="F568" s="645"/>
      <c r="G568" s="645"/>
      <c r="H568" s="575"/>
      <c r="I568" s="578"/>
      <c r="J568" s="581"/>
      <c r="K568" s="584"/>
      <c r="L568" s="253">
        <v>3035</v>
      </c>
      <c r="M568" s="254" t="s">
        <v>1875</v>
      </c>
      <c r="N568" s="254" t="s">
        <v>1876</v>
      </c>
      <c r="O568" s="255" t="s">
        <v>1753</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v>782</v>
      </c>
      <c r="M569" s="254" t="s">
        <v>1880</v>
      </c>
      <c r="N569" s="254" t="s">
        <v>1878</v>
      </c>
      <c r="O569" s="255" t="s">
        <v>1881</v>
      </c>
      <c r="P569" s="256" t="str">
        <f ca="1">IF(O569=0," ",IFERROR(IF(DATEDIF(TODAY(),O569,"M")&lt;=5,"ROJO",IF(DATEDIF(TODAY(),O569,"M")&gt;=12,"VERDE",IF(AND(DATEDIF(TODAY(),O569,"M")&gt;=6,DATEDIF(TODAY(),O569,"M")&lt;=11),"AMARILLO"))),Q569))</f>
        <v>ROJO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24990</v>
      </c>
      <c r="E572" s="684"/>
      <c r="F572" s="646"/>
      <c r="G572" s="646"/>
      <c r="H572" s="576"/>
      <c r="I572" s="579"/>
      <c r="J572" s="582"/>
      <c r="K572" s="447" t="b">
        <f>K567=L572</f>
        <v>1</v>
      </c>
      <c r="L572" s="491">
        <f>SUM(L567:L571)</f>
        <v>17683</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ABRIL!K573</f>
        <v>471</v>
      </c>
      <c r="E573" s="595">
        <f>H169</f>
        <v>515</v>
      </c>
      <c r="F573" s="644">
        <v>496</v>
      </c>
      <c r="G573" s="644">
        <v>20</v>
      </c>
      <c r="H573" s="574">
        <f>+F573+G573</f>
        <v>516</v>
      </c>
      <c r="I573" s="577">
        <f>+AM573</f>
        <v>0</v>
      </c>
      <c r="J573" s="580">
        <f>+H573+I573</f>
        <v>516</v>
      </c>
      <c r="K573" s="583">
        <f>+(D573+E573)-(J573)</f>
        <v>470</v>
      </c>
      <c r="L573" s="253">
        <v>302</v>
      </c>
      <c r="M573" s="254" t="s">
        <v>1882</v>
      </c>
      <c r="N573" s="254" t="s">
        <v>1810</v>
      </c>
      <c r="O573" s="255" t="s">
        <v>1883</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516</v>
      </c>
    </row>
    <row r="574" spans="1:49" ht="17.25" customHeight="1">
      <c r="A574" s="666"/>
      <c r="B574" s="670"/>
      <c r="C574" s="671"/>
      <c r="D574" s="642"/>
      <c r="E574" s="596"/>
      <c r="F574" s="645"/>
      <c r="G574" s="645"/>
      <c r="H574" s="575"/>
      <c r="I574" s="578"/>
      <c r="J574" s="581"/>
      <c r="K574" s="584"/>
      <c r="L574" s="253">
        <v>106</v>
      </c>
      <c r="M574" s="254" t="s">
        <v>1830</v>
      </c>
      <c r="N574" s="254" t="s">
        <v>1810</v>
      </c>
      <c r="O574" s="255" t="s">
        <v>1757</v>
      </c>
      <c r="P574" s="256" t="str">
        <f ca="1">IF(O574=0," ",IFERROR(IF(DATEDIF(TODAY(),O574,"M")&lt;=5,"ROJO",IF(DATEDIF(TODAY(),O574,"M")&gt;=12,"VERDE",IF(AND(DATEDIF(TODAY(),O574,"M")&gt;=6,DATEDIF(TODAY(),O574,"M")&lt;=11),"AMARILLO"))),Q574))</f>
        <v>VERDE</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62</v>
      </c>
      <c r="M575" s="254" t="s">
        <v>1685</v>
      </c>
      <c r="N575" s="254" t="s">
        <v>1810</v>
      </c>
      <c r="O575" s="255" t="s">
        <v>1746</v>
      </c>
      <c r="P575" s="256" t="str">
        <f ca="1">IF(O575=0," ",IFERROR(IF(DATEDIF(TODAY(),O575,"M")&lt;=5,"ROJO",IF(DATEDIF(TODAY(),O575,"M")&gt;=12,"VERDE",IF(AND(DATEDIF(TODAY(),O575,"M")&gt;=6,DATEDIF(TODAY(),O575,"M")&lt;=11),"AMARILLO"))),Q575))</f>
        <v>AMARILLO</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470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ABRIL!K579</f>
        <v>2538</v>
      </c>
      <c r="E579" s="595">
        <f>H175</f>
        <v>1210</v>
      </c>
      <c r="F579" s="644">
        <v>1043</v>
      </c>
      <c r="G579" s="644">
        <v>49</v>
      </c>
      <c r="H579" s="574">
        <f>+F579+G579</f>
        <v>1092</v>
      </c>
      <c r="I579" s="577">
        <f>+AM579</f>
        <v>5</v>
      </c>
      <c r="J579" s="580">
        <f>+H579+I579</f>
        <v>1097</v>
      </c>
      <c r="K579" s="583">
        <f>+(D579+E579)-(J579)</f>
        <v>2651</v>
      </c>
      <c r="L579" s="253">
        <v>1571</v>
      </c>
      <c r="M579" s="254" t="s">
        <v>1690</v>
      </c>
      <c r="N579" s="254" t="s">
        <v>1813</v>
      </c>
      <c r="O579" s="255" t="s">
        <v>1751</v>
      </c>
      <c r="P579" s="256" t="str">
        <f ca="1">IF(O579=0," ",IFERROR(IF(DATEDIF(TODAY(),O579,"M")&lt;=5,"ROJO",IF(DATEDIF(TODAY(),O579,"M")&gt;=12,"VERDE",IF(AND(DATEDIF(TODAY(),O579,"M")&gt;=6,DATEDIF(TODAY(),O579,"M")&lt;=11),"AMARILLO"))),Q579))</f>
        <v>AMARILLO</v>
      </c>
      <c r="Q579" s="256" t="str">
        <f ca="1">IF(O579=0," ",IF(O579&lt;=$L$6,"VENCIDO","NO VENCIDO"))</f>
        <v>NO VENCIDO</v>
      </c>
      <c r="R579" s="257"/>
      <c r="S579" s="258"/>
      <c r="T579" s="258"/>
      <c r="U579" s="259"/>
      <c r="V579" s="259"/>
      <c r="W579" s="634">
        <f>+AR579</f>
        <v>1.0045787545787546</v>
      </c>
      <c r="X579" s="425"/>
      <c r="Y579" s="232"/>
      <c r="Z579" s="648">
        <v>4</v>
      </c>
      <c r="AA579" s="648">
        <v>0</v>
      </c>
      <c r="AB579" s="649">
        <f>+Z579+AA579</f>
        <v>4</v>
      </c>
      <c r="AC579" s="648">
        <v>0</v>
      </c>
      <c r="AD579" s="648">
        <v>0</v>
      </c>
      <c r="AE579" s="648">
        <v>0</v>
      </c>
      <c r="AF579" s="648">
        <v>0</v>
      </c>
      <c r="AG579" s="648">
        <v>0</v>
      </c>
      <c r="AH579" s="648">
        <v>0</v>
      </c>
      <c r="AI579" s="648">
        <v>0</v>
      </c>
      <c r="AJ579" s="648">
        <v>1</v>
      </c>
      <c r="AK579" s="648">
        <v>0</v>
      </c>
      <c r="AL579" s="648">
        <v>0</v>
      </c>
      <c r="AM579" s="630">
        <f>SUM(AB579:AL583)</f>
        <v>5</v>
      </c>
      <c r="AN579" s="460"/>
      <c r="AQ579" s="604">
        <f>IFERROR(I579/J579*100,"0")</f>
        <v>0.45578851412944388</v>
      </c>
      <c r="AR579" s="650">
        <f>IFERROR(1/(1-(AQ579/100)),"0")</f>
        <v>1.0045787545787546</v>
      </c>
      <c r="AS579" s="653">
        <v>0</v>
      </c>
      <c r="AT579" s="607">
        <v>1</v>
      </c>
      <c r="AU579" s="334"/>
      <c r="AV579" s="656"/>
      <c r="AW579" s="659">
        <f>+H579-AV579</f>
        <v>1092</v>
      </c>
    </row>
    <row r="580" spans="1:49" ht="17.25" customHeight="1">
      <c r="A580" s="666"/>
      <c r="B580" s="670"/>
      <c r="C580" s="671"/>
      <c r="D580" s="642"/>
      <c r="E580" s="596"/>
      <c r="F580" s="645"/>
      <c r="G580" s="645"/>
      <c r="H580" s="575"/>
      <c r="I580" s="578"/>
      <c r="J580" s="581"/>
      <c r="K580" s="584"/>
      <c r="L580" s="253">
        <v>1060</v>
      </c>
      <c r="M580" s="254" t="s">
        <v>1861</v>
      </c>
      <c r="N580" s="254" t="s">
        <v>1813</v>
      </c>
      <c r="O580" s="255" t="s">
        <v>1870</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20</v>
      </c>
      <c r="M582" s="254" t="s">
        <v>1687</v>
      </c>
      <c r="N582" s="254" t="s">
        <v>1814</v>
      </c>
      <c r="O582" s="255" t="s">
        <v>1790</v>
      </c>
      <c r="P582" s="256" t="str">
        <f ca="1">IF(O582=0," ",IFERROR(IF(DATEDIF(TODAY(),O582,"M")&lt;=5,"ROJO",IF(DATEDIF(TODAY(),O582,"M")&gt;=12,"VERDE",IF(AND(DATEDIF(TODAY(),O582,"M")&gt;=6,DATEDIF(TODAY(),O582,"M")&lt;=11),"AMARILLO"))),Q582))</f>
        <v>ROJO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2651</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ABRIL!K585</f>
        <v>0</v>
      </c>
      <c r="E585" s="595">
        <f>H181</f>
        <v>0</v>
      </c>
      <c r="F585" s="644">
        <v>0</v>
      </c>
      <c r="G585" s="644">
        <v>0</v>
      </c>
      <c r="H585" s="574">
        <f>+F585+G585</f>
        <v>0</v>
      </c>
      <c r="I585" s="577">
        <f>+AM585</f>
        <v>0</v>
      </c>
      <c r="J585" s="580">
        <f>+H585+I585</f>
        <v>0</v>
      </c>
      <c r="K585" s="583">
        <f>+(D585+E585)-(J585)</f>
        <v>0</v>
      </c>
      <c r="L585" s="253"/>
      <c r="M585" s="254"/>
      <c r="N585" s="254"/>
      <c r="O585" s="255" t="s">
        <v>1751</v>
      </c>
      <c r="P585" s="256" t="str">
        <f ca="1">IF(O585=0," ",IFERROR(IF(DATEDIF(TODAY(),O585,"M")&lt;=5,"ROJO",IF(DATEDIF(TODAY(),O585,"M")&gt;=12,"VERDE",IF(AND(DATEDIF(TODAY(),O585,"M")&gt;=6,DATEDIF(TODAY(),O585,"M")&lt;=11),"AMARILLO"))),Q585))</f>
        <v>AMARILLO</v>
      </c>
      <c r="Q585" s="256" t="str">
        <f ca="1">IF(O585=0," ",IF(O585&lt;=$L$6,"VENCIDO","NO VENCIDO"))</f>
        <v>NO VENCIDO</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ABRIL!K591</f>
        <v>721</v>
      </c>
      <c r="E591" s="595">
        <f>H187</f>
        <v>250</v>
      </c>
      <c r="F591" s="644">
        <v>402</v>
      </c>
      <c r="G591" s="644">
        <v>0</v>
      </c>
      <c r="H591" s="574">
        <f>+F591+G591</f>
        <v>402</v>
      </c>
      <c r="I591" s="577">
        <f>+AM591</f>
        <v>0</v>
      </c>
      <c r="J591" s="580">
        <f>+H591+I591</f>
        <v>402</v>
      </c>
      <c r="K591" s="583">
        <f>+(D591+E591)-(J591)</f>
        <v>569</v>
      </c>
      <c r="L591" s="253">
        <v>402</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402</v>
      </c>
    </row>
    <row r="592" spans="1:49" ht="17.25" customHeight="1">
      <c r="A592" s="666"/>
      <c r="B592" s="670"/>
      <c r="C592" s="671"/>
      <c r="D592" s="642"/>
      <c r="E592" s="596"/>
      <c r="F592" s="645"/>
      <c r="G592" s="645"/>
      <c r="H592" s="575"/>
      <c r="I592" s="578"/>
      <c r="J592" s="581"/>
      <c r="K592" s="584"/>
      <c r="L592" s="253">
        <v>118</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t="s">
        <v>1835</v>
      </c>
      <c r="P593" s="256" t="str">
        <f ca="1">IF(O593=0," ",IFERROR(IF(DATEDIF(TODAY(),O593,"M")&lt;=5,"ROJO",IF(DATEDIF(TODAY(),O593,"M")&gt;=12,"VERDE",IF(AND(DATEDIF(TODAY(),O593,"M")&gt;=6,DATEDIF(TODAY(),O593,"M")&lt;=11),"AMARILLO"))),Q593))</f>
        <v>VERDE</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40</v>
      </c>
      <c r="M594" s="254" t="s">
        <v>1861</v>
      </c>
      <c r="N594" s="254" t="s">
        <v>1813</v>
      </c>
      <c r="O594" s="255" t="s">
        <v>1870</v>
      </c>
      <c r="P594" s="256" t="str">
        <f ca="1">IF(O594=0," ",IFERROR(IF(DATEDIF(TODAY(),O594,"M")&lt;=5,"ROJO",IF(DATEDIF(TODAY(),O594,"M")&gt;=12,"VERDE",IF(AND(DATEDIF(TODAY(),O594,"M")&gt;=6,DATEDIF(TODAY(),O594,"M")&lt;=11),"AMARILLO"))),Q594))</f>
        <v>AMARILLO</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v>9</v>
      </c>
      <c r="M595" s="254" t="s">
        <v>1693</v>
      </c>
      <c r="N595" s="254" t="s">
        <v>1818</v>
      </c>
      <c r="O595" s="255" t="s">
        <v>1751</v>
      </c>
      <c r="P595" s="256" t="str">
        <f ca="1">IF(O595=0," ",IFERROR(IF(DATEDIF(TODAY(),O595,"M")&lt;=5,"ROJO",IF(DATEDIF(TODAY(),O595,"M")&gt;=12,"VERDE",IF(AND(DATEDIF(TODAY(),O595,"M")&gt;=6,DATEDIF(TODAY(),O595,"M")&lt;=11),"AMARILLO"))),Q595))</f>
        <v>AMARILLO</v>
      </c>
      <c r="Q595" s="262" t="str">
        <f ca="1">IF(O595=0," ",IF(O595&lt;=$L$6,"VENCIDO","NO VENCIDO"))</f>
        <v>NO VENCIDO</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569</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ABRIL!K597</f>
        <v>23</v>
      </c>
      <c r="E597" s="595">
        <f>H193</f>
        <v>0</v>
      </c>
      <c r="F597" s="644">
        <v>4</v>
      </c>
      <c r="G597" s="644">
        <v>0</v>
      </c>
      <c r="H597" s="574">
        <f>+F597+G597</f>
        <v>4</v>
      </c>
      <c r="I597" s="577">
        <f>+AM597</f>
        <v>0</v>
      </c>
      <c r="J597" s="580">
        <f>+H597+I597</f>
        <v>4</v>
      </c>
      <c r="K597" s="583">
        <f>+(D597+E597)-(J597)</f>
        <v>19</v>
      </c>
      <c r="L597" s="253">
        <v>19</v>
      </c>
      <c r="M597" s="254" t="s">
        <v>1691</v>
      </c>
      <c r="N597" s="254" t="s">
        <v>1799</v>
      </c>
      <c r="O597" s="255" t="s">
        <v>1757</v>
      </c>
      <c r="P597" s="256" t="str">
        <f ca="1">IF(O597=0," ",IFERROR(IF(DATEDIF(TODAY(),O597,"M")&lt;=5,"ROJO",IF(DATEDIF(TODAY(),O597,"M")&gt;=12,"VERDE",IF(AND(DATEDIF(TODAY(),O597,"M")&gt;=6,DATEDIF(TODAY(),O597,"M")&lt;=11),"AMARILLO"))),Q597))</f>
        <v>VERDE</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4</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19</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ABRIL!K603</f>
        <v>177</v>
      </c>
      <c r="E603" s="595">
        <f>H199</f>
        <v>120</v>
      </c>
      <c r="F603" s="644">
        <v>134</v>
      </c>
      <c r="G603" s="644">
        <v>0</v>
      </c>
      <c r="H603" s="574">
        <f>+F603+G603</f>
        <v>134</v>
      </c>
      <c r="I603" s="577">
        <f>+AM603</f>
        <v>0</v>
      </c>
      <c r="J603" s="580">
        <f>+H603+I603</f>
        <v>134</v>
      </c>
      <c r="K603" s="583">
        <f>+(D603+E603)-(J603)</f>
        <v>163</v>
      </c>
      <c r="L603" s="253">
        <v>163</v>
      </c>
      <c r="M603" s="254" t="s">
        <v>1693</v>
      </c>
      <c r="N603" s="254" t="s">
        <v>1818</v>
      </c>
      <c r="O603" s="255" t="s">
        <v>1751</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134</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163</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ABRIL!K609</f>
        <v>88</v>
      </c>
      <c r="E609" s="595">
        <f>H205</f>
        <v>5</v>
      </c>
      <c r="F609" s="644">
        <v>19</v>
      </c>
      <c r="G609" s="644">
        <v>0</v>
      </c>
      <c r="H609" s="574">
        <f>+F609+G609</f>
        <v>19</v>
      </c>
      <c r="I609" s="577">
        <f>+AM609</f>
        <v>0</v>
      </c>
      <c r="J609" s="580">
        <f>+H609+I609</f>
        <v>19</v>
      </c>
      <c r="K609" s="583">
        <f>+(D609+E609)-(J609)</f>
        <v>74</v>
      </c>
      <c r="L609" s="253">
        <v>35</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19</v>
      </c>
    </row>
    <row r="610" spans="1:49" ht="17.25" customHeight="1">
      <c r="A610" s="666"/>
      <c r="B610" s="670"/>
      <c r="C610" s="671"/>
      <c r="D610" s="642"/>
      <c r="E610" s="596"/>
      <c r="F610" s="645"/>
      <c r="G610" s="645"/>
      <c r="H610" s="575"/>
      <c r="I610" s="578"/>
      <c r="J610" s="581"/>
      <c r="K610" s="584"/>
      <c r="L610" s="253">
        <v>20</v>
      </c>
      <c r="M610" s="254" t="s">
        <v>1698</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11</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6</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2</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74</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ABRIL!K615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ABRIL!K621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ABRIL!K627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ABRIL!K634</f>
        <v>2325</v>
      </c>
      <c r="E634" s="595">
        <f>H230</f>
        <v>1980</v>
      </c>
      <c r="F634" s="644">
        <v>662</v>
      </c>
      <c r="G634" s="644">
        <v>24</v>
      </c>
      <c r="H634" s="574">
        <f>+F634+G634</f>
        <v>686</v>
      </c>
      <c r="I634" s="577">
        <f>+AM634</f>
        <v>1204</v>
      </c>
      <c r="J634" s="580">
        <f>+H634+I634</f>
        <v>1890</v>
      </c>
      <c r="K634" s="583">
        <f>+(D634+E634)-(J634)</f>
        <v>2415</v>
      </c>
      <c r="L634" s="253">
        <v>2185</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818</v>
      </c>
      <c r="AA634" s="648">
        <v>386</v>
      </c>
      <c r="AB634" s="649">
        <f>+Z634+AA634</f>
        <v>1204</v>
      </c>
      <c r="AC634" s="648">
        <v>0</v>
      </c>
      <c r="AD634" s="648">
        <v>0</v>
      </c>
      <c r="AE634" s="648">
        <v>0</v>
      </c>
      <c r="AF634" s="648">
        <v>0</v>
      </c>
      <c r="AG634" s="648">
        <v>0</v>
      </c>
      <c r="AH634" s="648">
        <v>0</v>
      </c>
      <c r="AI634" s="648">
        <v>0</v>
      </c>
      <c r="AJ634" s="648">
        <v>0</v>
      </c>
      <c r="AK634" s="648">
        <v>0</v>
      </c>
      <c r="AL634" s="648">
        <v>0</v>
      </c>
      <c r="AM634" s="630">
        <f>SUM(AB634:AL638)</f>
        <v>1204</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v>190</v>
      </c>
      <c r="M636" s="254" t="s">
        <v>1632</v>
      </c>
      <c r="N636" s="254" t="s">
        <v>1799</v>
      </c>
      <c r="O636" s="255" t="s">
        <v>1770</v>
      </c>
      <c r="P636" s="256" t="str">
        <f ca="1">IF(O636=0," ",IFERROR(IF(DATEDIF(TODAY(),O636,"M")&lt;=5,"ROJO",IF(DATEDIF(TODAY(),O636,"M")&gt;=12,"VERDE",IF(AND(DATEDIF(TODAY(),O636,"M")&gt;=6,DATEDIF(TODAY(),O636,"M")&lt;=11),"AMARILLO"))),Q636))</f>
        <v>VERDE</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v>20</v>
      </c>
      <c r="M637" s="254" t="s">
        <v>1631</v>
      </c>
      <c r="N637" s="254" t="s">
        <v>1799</v>
      </c>
      <c r="O637" s="255" t="s">
        <v>1749</v>
      </c>
      <c r="P637" s="256" t="str">
        <f ca="1">IF(O637=0," ",IFERROR(IF(DATEDIF(TODAY(),O637,"M")&lt;=5,"ROJO",IF(DATEDIF(TODAY(),O637,"M")&gt;=12,"VERDE",IF(AND(DATEDIF(TODAY(),O637,"M")&gt;=6,DATEDIF(TODAY(),O637,"M")&lt;=11),"AMARILLO"))),Q637))</f>
        <v>AMARILLO</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v>20</v>
      </c>
      <c r="M638" s="254" t="s">
        <v>1717</v>
      </c>
      <c r="N638" s="254" t="s">
        <v>1799</v>
      </c>
      <c r="O638" s="255" t="s">
        <v>1740</v>
      </c>
      <c r="P638" s="256" t="str">
        <f ca="1">IF(O638=0," ",IFERROR(IF(DATEDIF(TODAY(),O638,"M")&lt;=5,"ROJO",IF(DATEDIF(TODAY(),O638,"M")&gt;=12,"VERDE",IF(AND(DATEDIF(TODAY(),O638,"M")&gt;=6,DATEDIF(TODAY(),O638,"M")&lt;=11),"AMARILLO"))),Q638))</f>
        <v>ROJO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2415</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ABRIL!K640</f>
        <v>2000</v>
      </c>
      <c r="E640" s="595">
        <f>H236</f>
        <v>1842</v>
      </c>
      <c r="F640" s="644">
        <v>1316</v>
      </c>
      <c r="G640" s="644">
        <v>30</v>
      </c>
      <c r="H640" s="574">
        <f>+F640+G640</f>
        <v>1346</v>
      </c>
      <c r="I640" s="577">
        <f>+AM640</f>
        <v>1</v>
      </c>
      <c r="J640" s="580">
        <f>+H640+I640</f>
        <v>1347</v>
      </c>
      <c r="K640" s="583">
        <f>+(D640+E640)-(J640)</f>
        <v>2495</v>
      </c>
      <c r="L640" s="253">
        <v>2495</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1</v>
      </c>
      <c r="AG640" s="648">
        <v>0</v>
      </c>
      <c r="AH640" s="648">
        <v>0</v>
      </c>
      <c r="AI640" s="648">
        <v>0</v>
      </c>
      <c r="AJ640" s="648">
        <v>0</v>
      </c>
      <c r="AK640" s="648">
        <v>0</v>
      </c>
      <c r="AL640" s="648">
        <v>0</v>
      </c>
      <c r="AM640" s="630">
        <f>SUM(AB640:AL644)</f>
        <v>1</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2495</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ABRIL!K646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ABRIL!K652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ABRIL!K658</f>
        <v>1970</v>
      </c>
      <c r="E658" s="595">
        <f>H254</f>
        <v>1035</v>
      </c>
      <c r="F658" s="644">
        <v>789</v>
      </c>
      <c r="G658" s="644">
        <v>15</v>
      </c>
      <c r="H658" s="574">
        <f>+F658+G658</f>
        <v>804</v>
      </c>
      <c r="I658" s="577">
        <f>+AM658</f>
        <v>1</v>
      </c>
      <c r="J658" s="580">
        <f>+H658+I658</f>
        <v>805</v>
      </c>
      <c r="K658" s="583">
        <f>+(D658+E658)-(J658)</f>
        <v>2200</v>
      </c>
      <c r="L658" s="253">
        <v>2200</v>
      </c>
      <c r="M658" s="254" t="s">
        <v>1725</v>
      </c>
      <c r="N658" s="254" t="s">
        <v>1799</v>
      </c>
      <c r="O658" s="255" t="s">
        <v>1762</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0</v>
      </c>
      <c r="AA658" s="648">
        <v>0</v>
      </c>
      <c r="AB658" s="649">
        <f>+Z658+AA658</f>
        <v>0</v>
      </c>
      <c r="AC658" s="648">
        <v>0</v>
      </c>
      <c r="AD658" s="648">
        <v>0</v>
      </c>
      <c r="AE658" s="648">
        <v>0</v>
      </c>
      <c r="AF658" s="648">
        <v>1</v>
      </c>
      <c r="AG658" s="648">
        <v>0</v>
      </c>
      <c r="AH658" s="648">
        <v>0</v>
      </c>
      <c r="AI658" s="648">
        <v>0</v>
      </c>
      <c r="AJ658" s="648">
        <v>0</v>
      </c>
      <c r="AK658" s="648">
        <v>0</v>
      </c>
      <c r="AL658" s="648">
        <v>0</v>
      </c>
      <c r="AM658" s="630">
        <f>SUM(AB658:AL662)</f>
        <v>1</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2200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ABRIL!K664</f>
        <v>0</v>
      </c>
      <c r="E664" s="595">
        <f>H260</f>
        <v>0</v>
      </c>
      <c r="F664" s="644"/>
      <c r="G664" s="644">
        <v>0</v>
      </c>
      <c r="H664" s="574">
        <f>+F664+G664</f>
        <v>0</v>
      </c>
      <c r="I664" s="577">
        <f>+AM664</f>
        <v>0</v>
      </c>
      <c r="J664" s="580">
        <f>+H664+I664</f>
        <v>0</v>
      </c>
      <c r="K664" s="583">
        <f>+(D664+E664)-(J664)</f>
        <v>0</v>
      </c>
      <c r="L664" s="253"/>
      <c r="M664" s="254"/>
      <c r="N664" s="254"/>
      <c r="O664" s="255" t="s">
        <v>1896</v>
      </c>
      <c r="P664" s="256" t="str">
        <f ca="1">IF(O664=0," ",IFERROR(IF(DATEDIF(TODAY(),O664,"M")&lt;=5,"ROJO",IF(DATEDIF(TODAY(),O664,"M")&gt;=12,"VERDE",IF(AND(DATEDIF(TODAY(),O664,"M")&gt;=6,DATEDIF(TODAY(),O664,"M")&lt;=11),"AMARILLO"))),Q664))</f>
        <v>VERDE</v>
      </c>
      <c r="Q664" s="256" t="str">
        <f ca="1">IF(O664=0," ",IF(O664&lt;=$L$6,"VENCIDO","NO VENCIDO"))</f>
        <v>NO VENCIDO</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ABRIL!K670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ABRIL!K676</f>
        <v>13040</v>
      </c>
      <c r="E676" s="595">
        <f>H272</f>
        <v>1530</v>
      </c>
      <c r="F676" s="644">
        <v>2490</v>
      </c>
      <c r="G676" s="644">
        <v>39</v>
      </c>
      <c r="H676" s="574">
        <f>+F676+G676</f>
        <v>2529</v>
      </c>
      <c r="I676" s="577">
        <f>+AM676</f>
        <v>3717</v>
      </c>
      <c r="J676" s="580">
        <f>+H676+I676</f>
        <v>6246</v>
      </c>
      <c r="K676" s="583">
        <f>+(D676+E676)-(J676)</f>
        <v>8324</v>
      </c>
      <c r="L676" s="253">
        <v>5589</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2462</v>
      </c>
      <c r="AA676" s="648">
        <v>1255</v>
      </c>
      <c r="AB676" s="649">
        <f>+Z676+AA676</f>
        <v>3717</v>
      </c>
      <c r="AC676" s="648">
        <v>0</v>
      </c>
      <c r="AD676" s="648">
        <v>0</v>
      </c>
      <c r="AE676" s="648">
        <v>0</v>
      </c>
      <c r="AF676" s="648">
        <v>0</v>
      </c>
      <c r="AG676" s="648">
        <v>0</v>
      </c>
      <c r="AH676" s="648">
        <v>0</v>
      </c>
      <c r="AI676" s="648">
        <v>0</v>
      </c>
      <c r="AJ676" s="648">
        <v>0</v>
      </c>
      <c r="AK676" s="648">
        <v>0</v>
      </c>
      <c r="AL676" s="648">
        <v>0</v>
      </c>
      <c r="AM676" s="630">
        <f>SUM(AB676:AL680)</f>
        <v>3717</v>
      </c>
      <c r="AN676" s="460"/>
      <c r="AU676" s="334"/>
      <c r="AV676" s="334"/>
    </row>
    <row r="677" spans="1:48" ht="17.100000000000001" customHeight="1">
      <c r="A677" s="585"/>
      <c r="B677" s="640"/>
      <c r="C677" s="640"/>
      <c r="D677" s="642"/>
      <c r="E677" s="596"/>
      <c r="F677" s="645"/>
      <c r="G677" s="645"/>
      <c r="H677" s="575"/>
      <c r="I677" s="578"/>
      <c r="J677" s="581"/>
      <c r="K677" s="584"/>
      <c r="L677" s="253">
        <v>2619</v>
      </c>
      <c r="M677" s="254" t="s">
        <v>1701</v>
      </c>
      <c r="N677" s="254" t="s">
        <v>1807</v>
      </c>
      <c r="O677" s="255" t="s">
        <v>1794</v>
      </c>
      <c r="P677" s="256" t="str">
        <f ca="1">IF(O677=0," ",IFERROR(IF(DATEDIF(TODAY(),O677,"M")&lt;=5,"ROJO",IF(DATEDIF(TODAY(),O677,"M")&gt;=12,"VERDE",IF(AND(DATEDIF(TODAY(),O677,"M")&gt;=6,DATEDIF(TODAY(),O677,"M")&lt;=11),"AMARILLO"))),Q677))</f>
        <v>NO VENCIDO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96</v>
      </c>
      <c r="M678" s="254" t="s">
        <v>1702</v>
      </c>
      <c r="N678" s="254" t="s">
        <v>1807</v>
      </c>
      <c r="O678" s="255" t="s">
        <v>1745</v>
      </c>
      <c r="P678" s="256" t="str">
        <f ca="1">IF(O678=0," ",IFERROR(IF(DATEDIF(TODAY(),O678,"M")&lt;=5,"ROJO",IF(DATEDIF(TODAY(),O678,"M")&gt;=12,"VERDE",IF(AND(DATEDIF(TODAY(),O678,"M")&gt;=6,DATEDIF(TODAY(),O678,"M")&lt;=11),"AMARILLO"))),Q678))</f>
        <v>AMARILLO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20</v>
      </c>
      <c r="M679" s="254" t="s">
        <v>1836</v>
      </c>
      <c r="N679" s="254" t="s">
        <v>1811</v>
      </c>
      <c r="O679" s="255" t="s">
        <v>1757</v>
      </c>
      <c r="P679" s="256" t="str">
        <f ca="1">IF(O679=0," ",IFERROR(IF(DATEDIF(TODAY(),O679,"M")&lt;=5,"ROJO",IF(DATEDIF(TODAY(),O679,"M")&gt;=12,"VERDE",IF(AND(DATEDIF(TODAY(),O679,"M")&gt;=6,DATEDIF(TODAY(),O679,"M")&lt;=11),"AMARILLO"))),Q679))</f>
        <v>VERDE</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8324</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ABRIL!K682</f>
        <v>1302</v>
      </c>
      <c r="E682" s="595">
        <f>H278</f>
        <v>1725</v>
      </c>
      <c r="F682" s="644">
        <v>1260</v>
      </c>
      <c r="G682" s="644">
        <v>29</v>
      </c>
      <c r="H682" s="574">
        <f>+F682+G682</f>
        <v>1289</v>
      </c>
      <c r="I682" s="577">
        <f>+AM682</f>
        <v>3</v>
      </c>
      <c r="J682" s="580">
        <f>+H682+I682</f>
        <v>1292</v>
      </c>
      <c r="K682" s="583">
        <f>+(D682+E682)-(J682)</f>
        <v>1735</v>
      </c>
      <c r="L682" s="253">
        <v>1735</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1</v>
      </c>
      <c r="AA682" s="648">
        <v>0</v>
      </c>
      <c r="AB682" s="649">
        <f>+Z682+AA682</f>
        <v>1</v>
      </c>
      <c r="AC682" s="648">
        <v>0</v>
      </c>
      <c r="AD682" s="648">
        <v>0</v>
      </c>
      <c r="AE682" s="648">
        <v>0</v>
      </c>
      <c r="AF682" s="648">
        <v>2</v>
      </c>
      <c r="AG682" s="648">
        <v>0</v>
      </c>
      <c r="AH682" s="648">
        <v>0</v>
      </c>
      <c r="AI682" s="648">
        <v>0</v>
      </c>
      <c r="AJ682" s="648">
        <v>0</v>
      </c>
      <c r="AK682" s="648">
        <v>0</v>
      </c>
      <c r="AL682" s="648">
        <v>0</v>
      </c>
      <c r="AM682" s="630">
        <f>SUM(AB682:AL686)</f>
        <v>3</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1735</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ABRIL!K688</f>
        <v>87</v>
      </c>
      <c r="E688" s="595">
        <f>H284</f>
        <v>0</v>
      </c>
      <c r="F688" s="644">
        <v>87</v>
      </c>
      <c r="G688" s="644"/>
      <c r="H688" s="574">
        <f>+F688+G688</f>
        <v>87</v>
      </c>
      <c r="I688" s="577">
        <f>+AM688</f>
        <v>0</v>
      </c>
      <c r="J688" s="580">
        <f>+H688+I688</f>
        <v>87</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ABRIL!K694</f>
        <v>754</v>
      </c>
      <c r="E694" s="595">
        <f>H290</f>
        <v>247</v>
      </c>
      <c r="F694" s="644">
        <v>400</v>
      </c>
      <c r="G694" s="644">
        <v>0</v>
      </c>
      <c r="H694" s="574">
        <f>+F694+G694</f>
        <v>400</v>
      </c>
      <c r="I694" s="577">
        <f>+AM694</f>
        <v>1</v>
      </c>
      <c r="J694" s="580">
        <f>+H694+I694</f>
        <v>401</v>
      </c>
      <c r="K694" s="583">
        <f>+(D694+E694)-(J694)</f>
        <v>600</v>
      </c>
      <c r="L694" s="253">
        <v>600</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1</v>
      </c>
      <c r="AG694" s="648">
        <v>0</v>
      </c>
      <c r="AH694" s="648">
        <v>0</v>
      </c>
      <c r="AI694" s="648">
        <v>0</v>
      </c>
      <c r="AJ694" s="648">
        <v>0</v>
      </c>
      <c r="AK694" s="648">
        <v>0</v>
      </c>
      <c r="AL694" s="648">
        <v>0</v>
      </c>
      <c r="AM694" s="630">
        <f>SUM(AB694:AL698)</f>
        <v>1</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600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ABRIL!K700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ABRIL!K707</f>
        <v>21885</v>
      </c>
      <c r="E707" s="595">
        <f>H303</f>
        <v>0</v>
      </c>
      <c r="F707" s="644">
        <v>11589</v>
      </c>
      <c r="G707" s="644">
        <v>106</v>
      </c>
      <c r="H707" s="574">
        <f>+F707+G707</f>
        <v>11695</v>
      </c>
      <c r="I707" s="577">
        <f>+AM707</f>
        <v>8</v>
      </c>
      <c r="J707" s="580">
        <f>+H707+I707</f>
        <v>11703</v>
      </c>
      <c r="K707" s="583">
        <f>+(D707+E707)-(J707)</f>
        <v>10182</v>
      </c>
      <c r="L707" s="253">
        <v>10182</v>
      </c>
      <c r="M707" s="254" t="s">
        <v>1729</v>
      </c>
      <c r="N707" s="254" t="s">
        <v>1850</v>
      </c>
      <c r="O707" s="255" t="s">
        <v>1766</v>
      </c>
      <c r="P707" s="256" t="str">
        <f ca="1">IF(O707=0," ",IFERROR(IF(DATEDIF(TODAY(),O707,"M")&lt;=5,"ROJO",IF(DATEDIF(TODAY(),O707,"M")&gt;=12,"VERDE",IF(AND(DATEDIF(TODAY(),O707,"M")&gt;=6,DATEDIF(TODAY(),O707,"M")&lt;=11),"AMARILLO"))),Q707))</f>
        <v>VERDE</v>
      </c>
      <c r="Q707" s="256" t="str">
        <f t="shared" ref="Q707:Q712" ca="1" si="80">IF(O707=0," ",IF(O707&lt;=$L$6,"VENCIDO","NO VENCIDO"))</f>
        <v>NO VENCIDO</v>
      </c>
      <c r="R707" s="257"/>
      <c r="S707" s="258"/>
      <c r="T707" s="258"/>
      <c r="U707" s="259"/>
      <c r="V707" s="259"/>
      <c r="W707" s="634">
        <f>+AR707</f>
        <v>0</v>
      </c>
      <c r="X707" s="425"/>
      <c r="Y707" s="232"/>
      <c r="Z707" s="570">
        <v>8</v>
      </c>
      <c r="AA707" s="570">
        <v>0</v>
      </c>
      <c r="AB707" s="637">
        <f>+Z707+AA707</f>
        <v>8</v>
      </c>
      <c r="AC707" s="570">
        <v>0</v>
      </c>
      <c r="AD707" s="570">
        <v>0</v>
      </c>
      <c r="AE707" s="570">
        <v>0</v>
      </c>
      <c r="AF707" s="570">
        <v>0</v>
      </c>
      <c r="AG707" s="570">
        <v>0</v>
      </c>
      <c r="AH707" s="570">
        <v>0</v>
      </c>
      <c r="AI707" s="570">
        <v>0</v>
      </c>
      <c r="AJ707" s="570">
        <v>0</v>
      </c>
      <c r="AK707" s="570">
        <v>0</v>
      </c>
      <c r="AL707" s="570">
        <v>0</v>
      </c>
      <c r="AM707" s="630">
        <f>SUM(AB707:AL712)</f>
        <v>8</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10182</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ABRIL!K714</f>
        <v>0</v>
      </c>
      <c r="E714" s="595">
        <f>H310</f>
        <v>0</v>
      </c>
      <c r="F714" s="644"/>
      <c r="G714" s="644">
        <v>0</v>
      </c>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ABRIL!K721</f>
        <v>21350</v>
      </c>
      <c r="E721" s="595">
        <f>H317</f>
        <v>2500</v>
      </c>
      <c r="F721" s="644">
        <v>4650</v>
      </c>
      <c r="G721" s="644">
        <v>22</v>
      </c>
      <c r="H721" s="574">
        <f>+F721+G721</f>
        <v>4672</v>
      </c>
      <c r="I721" s="577">
        <f>+AM721</f>
        <v>0</v>
      </c>
      <c r="J721" s="580">
        <f>+H721+I721</f>
        <v>4672</v>
      </c>
      <c r="K721" s="583">
        <f>+(D721+E721)-(J721)</f>
        <v>19178</v>
      </c>
      <c r="L721" s="253">
        <v>8855</v>
      </c>
      <c r="M721" s="254" t="s">
        <v>1710</v>
      </c>
      <c r="N721" s="254" t="s">
        <v>1841</v>
      </c>
      <c r="O721" s="255" t="s">
        <v>1750</v>
      </c>
      <c r="P721" s="256" t="str">
        <f ca="1">IF(O721=0," ",IFERROR(IF(DATEDIF(TODAY(),O721,"M")&lt;=5,"ROJO",IF(DATEDIF(TODAY(),O721,"M")&gt;=12,"VERDE",IF(AND(DATEDIF(TODAY(),O721,"M")&gt;=6,DATEDIF(TODAY(),O721,"M")&lt;=11),"AMARILLO"))),Q721))</f>
        <v>AMARILLO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v>1906</v>
      </c>
      <c r="M722" s="254" t="s">
        <v>1729</v>
      </c>
      <c r="N722" s="254" t="s">
        <v>1850</v>
      </c>
      <c r="O722" s="255" t="s">
        <v>1766</v>
      </c>
      <c r="P722" s="256" t="str">
        <f t="shared" ref="P722:P726" ca="1" si="89">IF(O722=0," ",IFERROR(IF(DATEDIF(TODAY(),O722,"M")&lt;=5,"ROJO",IF(DATEDIF(TODAY(),O722,"M")&gt;=12,"VERDE",IF(AND(DATEDIF(TODAY(),O722,"M")&gt;=6,DATEDIF(TODAY(),O722,"M")&lt;=11),"AMARILLO"))),Q722))</f>
        <v>VERDE</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2082</v>
      </c>
      <c r="M723" s="254" t="s">
        <v>1897</v>
      </c>
      <c r="N723" s="254" t="s">
        <v>1874</v>
      </c>
      <c r="O723" s="255" t="s">
        <v>1898</v>
      </c>
      <c r="P723" s="256" t="str">
        <f t="shared" ca="1" si="89"/>
        <v>VERDE</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1831</v>
      </c>
      <c r="M724" s="254" t="s">
        <v>1711</v>
      </c>
      <c r="N724" s="254" t="s">
        <v>1841</v>
      </c>
      <c r="O724" s="255" t="s">
        <v>1752</v>
      </c>
      <c r="P724" s="256" t="str">
        <f t="shared" ca="1" si="89"/>
        <v>ROJO</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2898</v>
      </c>
      <c r="M725" s="254" t="s">
        <v>1866</v>
      </c>
      <c r="N725" s="254" t="s">
        <v>1874</v>
      </c>
      <c r="O725" s="255" t="s">
        <v>1761</v>
      </c>
      <c r="P725" s="256" t="str">
        <f t="shared" ca="1" si="89"/>
        <v>VERDE</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v>1606</v>
      </c>
      <c r="M726" s="254" t="s">
        <v>1710</v>
      </c>
      <c r="N726" s="254" t="s">
        <v>1841</v>
      </c>
      <c r="O726" s="255" t="s">
        <v>1750</v>
      </c>
      <c r="P726" s="256" t="str">
        <f t="shared" ca="1" si="89"/>
        <v>AMARILLO</v>
      </c>
      <c r="Q726" s="256" t="str">
        <f t="shared" ca="1" si="86"/>
        <v>NO VENCIDO</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19178</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ABRIL!K728</f>
        <v>431</v>
      </c>
      <c r="E728" s="595">
        <f>H324</f>
        <v>0</v>
      </c>
      <c r="F728" s="644">
        <v>431</v>
      </c>
      <c r="G728" s="644">
        <v>0</v>
      </c>
      <c r="H728" s="574">
        <f>+F728+G728</f>
        <v>431</v>
      </c>
      <c r="I728" s="577">
        <f>+AM728</f>
        <v>0</v>
      </c>
      <c r="J728" s="580">
        <f>+H728+I728</f>
        <v>431</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ABRIL!K735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ABRIL!K742</f>
        <v>19424</v>
      </c>
      <c r="E742" s="595">
        <f>H338</f>
        <v>17200</v>
      </c>
      <c r="F742" s="644">
        <v>13709</v>
      </c>
      <c r="G742" s="644">
        <v>176</v>
      </c>
      <c r="H742" s="574">
        <f>+F742+G742</f>
        <v>13885</v>
      </c>
      <c r="I742" s="577">
        <f>+AM742</f>
        <v>100</v>
      </c>
      <c r="J742" s="580">
        <f>+H742+I742</f>
        <v>13985</v>
      </c>
      <c r="K742" s="583">
        <f>+(D742+E742)-(J742)</f>
        <v>22639</v>
      </c>
      <c r="L742" s="253">
        <v>19835</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71</v>
      </c>
      <c r="AA742" s="570">
        <v>0</v>
      </c>
      <c r="AB742" s="637">
        <f t="shared" ref="AB742" si="99">+Z742+AA742</f>
        <v>71</v>
      </c>
      <c r="AC742" s="570">
        <v>0</v>
      </c>
      <c r="AD742" s="570">
        <v>22</v>
      </c>
      <c r="AE742" s="570">
        <v>0</v>
      </c>
      <c r="AF742" s="570">
        <v>0</v>
      </c>
      <c r="AG742" s="570">
        <v>0</v>
      </c>
      <c r="AH742" s="570">
        <v>7</v>
      </c>
      <c r="AI742" s="570">
        <v>0</v>
      </c>
      <c r="AJ742" s="570">
        <v>0</v>
      </c>
      <c r="AK742" s="570">
        <v>0</v>
      </c>
      <c r="AL742" s="570">
        <v>0</v>
      </c>
      <c r="AM742" s="630">
        <f t="shared" ref="AM742" si="100">SUM(AB742:AL747)</f>
        <v>100</v>
      </c>
      <c r="AN742" s="460"/>
      <c r="AU742" s="334"/>
      <c r="AV742" s="334"/>
    </row>
    <row r="743" spans="1:48" ht="17.100000000000001" customHeight="1">
      <c r="A743" s="585"/>
      <c r="B743" s="640"/>
      <c r="C743" s="640"/>
      <c r="D743" s="642"/>
      <c r="E743" s="596"/>
      <c r="F743" s="645"/>
      <c r="G743" s="645"/>
      <c r="H743" s="575"/>
      <c r="I743" s="578"/>
      <c r="J743" s="581"/>
      <c r="K743" s="584"/>
      <c r="L743" s="253">
        <v>751</v>
      </c>
      <c r="M743" s="254" t="s">
        <v>1797</v>
      </c>
      <c r="N743" s="254" t="s">
        <v>1841</v>
      </c>
      <c r="O743" s="255" t="s">
        <v>1749</v>
      </c>
      <c r="P743" s="256" t="str">
        <f t="shared" ref="P743:P747" ca="1" si="101">IF(O743=0," ",IFERROR(IF(DATEDIF(TODAY(),O743,"M")&lt;=5,"ROJO",IF(DATEDIF(TODAY(),O743,"M")&gt;=12,"VERDE",IF(AND(DATEDIF(TODAY(),O743,"M")&gt;=6,DATEDIF(TODAY(),O743,"M")&lt;=11),"AMARILLO"))),Q743))</f>
        <v>AMARILLO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366</v>
      </c>
      <c r="M744" s="254" t="s">
        <v>1899</v>
      </c>
      <c r="N744" s="254" t="s">
        <v>1829</v>
      </c>
      <c r="O744" s="255" t="s">
        <v>1900</v>
      </c>
      <c r="P744" s="256" t="str">
        <f t="shared" ca="1" si="101"/>
        <v>VERDE</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345</v>
      </c>
      <c r="M745" s="254" t="s">
        <v>1843</v>
      </c>
      <c r="N745" s="254" t="s">
        <v>1844</v>
      </c>
      <c r="O745" s="255" t="s">
        <v>1845</v>
      </c>
      <c r="P745" s="256" t="str">
        <f t="shared" ca="1" si="101"/>
        <v>ROJO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v>30</v>
      </c>
      <c r="M746" s="254" t="s">
        <v>1715</v>
      </c>
      <c r="N746" s="254" t="s">
        <v>1841</v>
      </c>
      <c r="O746" s="255" t="s">
        <v>1753</v>
      </c>
      <c r="P746" s="256" t="str">
        <f t="shared" ca="1" si="101"/>
        <v>ROJO</v>
      </c>
      <c r="Q746" s="256" t="str">
        <f t="shared" ca="1" si="98"/>
        <v>NO VENCIDO</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v>1312</v>
      </c>
      <c r="M747" s="254" t="s">
        <v>1901</v>
      </c>
      <c r="N747" s="254" t="s">
        <v>1841</v>
      </c>
      <c r="O747" s="255" t="s">
        <v>1753</v>
      </c>
      <c r="P747" s="256" t="str">
        <f t="shared" ca="1" si="101"/>
        <v>ROJO</v>
      </c>
      <c r="Q747" s="256" t="str">
        <f t="shared" ca="1" si="98"/>
        <v>NO VENCIDO</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22639</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ABRIL!K749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ABRIL!K756</f>
        <v>23740</v>
      </c>
      <c r="E756" s="595">
        <f>H352</f>
        <v>2900</v>
      </c>
      <c r="F756" s="644">
        <v>6038</v>
      </c>
      <c r="G756" s="644">
        <v>81</v>
      </c>
      <c r="H756" s="574">
        <f>+F756+G756</f>
        <v>6119</v>
      </c>
      <c r="I756" s="577">
        <f>+AM756</f>
        <v>57</v>
      </c>
      <c r="J756" s="580">
        <f>+H756+I756</f>
        <v>6176</v>
      </c>
      <c r="K756" s="583">
        <f>+(D756+E756)-(J756)</f>
        <v>20464</v>
      </c>
      <c r="L756" s="253">
        <v>6827</v>
      </c>
      <c r="M756" s="254" t="s">
        <v>1712</v>
      </c>
      <c r="N756" s="254" t="s">
        <v>2096</v>
      </c>
      <c r="O756" s="255" t="s">
        <v>1768</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57</v>
      </c>
      <c r="AA756" s="570">
        <v>0</v>
      </c>
      <c r="AB756" s="637">
        <f t="shared" ref="AB756" si="107">+Z756+AA756</f>
        <v>57</v>
      </c>
      <c r="AC756" s="570">
        <v>0</v>
      </c>
      <c r="AD756" s="570">
        <v>0</v>
      </c>
      <c r="AE756" s="570">
        <v>0</v>
      </c>
      <c r="AF756" s="570">
        <v>0</v>
      </c>
      <c r="AG756" s="570">
        <v>0</v>
      </c>
      <c r="AH756" s="570">
        <v>0</v>
      </c>
      <c r="AI756" s="570">
        <v>0</v>
      </c>
      <c r="AJ756" s="570">
        <v>0</v>
      </c>
      <c r="AK756" s="570">
        <v>0</v>
      </c>
      <c r="AL756" s="570">
        <v>0</v>
      </c>
      <c r="AM756" s="630">
        <f t="shared" ref="AM756" si="108">SUM(AB756:AL761)</f>
        <v>57</v>
      </c>
      <c r="AN756" s="460"/>
      <c r="AU756" s="334"/>
      <c r="AV756" s="334"/>
    </row>
    <row r="757" spans="1:48" ht="17.100000000000001" customHeight="1">
      <c r="A757" s="585"/>
      <c r="B757" s="640"/>
      <c r="C757" s="640"/>
      <c r="D757" s="642"/>
      <c r="E757" s="596"/>
      <c r="F757" s="645"/>
      <c r="G757" s="645"/>
      <c r="H757" s="575"/>
      <c r="I757" s="578"/>
      <c r="J757" s="581"/>
      <c r="K757" s="584"/>
      <c r="L757" s="253">
        <v>13595</v>
      </c>
      <c r="M757" s="254" t="s">
        <v>1730</v>
      </c>
      <c r="N757" s="254" t="s">
        <v>1844</v>
      </c>
      <c r="O757" s="255" t="s">
        <v>1767</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35</v>
      </c>
      <c r="M758" s="254" t="s">
        <v>1847</v>
      </c>
      <c r="N758" s="254" t="s">
        <v>1850</v>
      </c>
      <c r="O758" s="255" t="s">
        <v>1746</v>
      </c>
      <c r="P758" s="256" t="str">
        <f t="shared" ca="1" si="109"/>
        <v>AMARILLO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7</v>
      </c>
      <c r="M759" s="254" t="s">
        <v>1846</v>
      </c>
      <c r="N759" s="254" t="s">
        <v>1850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20464</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ABRIL!K763</f>
        <v>4872</v>
      </c>
      <c r="E763" s="595">
        <f>H359</f>
        <v>700</v>
      </c>
      <c r="F763" s="644">
        <v>655</v>
      </c>
      <c r="G763" s="644">
        <v>28</v>
      </c>
      <c r="H763" s="574">
        <f>+F763+G763</f>
        <v>683</v>
      </c>
      <c r="I763" s="577">
        <f>+AM763</f>
        <v>123</v>
      </c>
      <c r="J763" s="580">
        <f>+H763+I763</f>
        <v>806</v>
      </c>
      <c r="K763" s="583">
        <f>+(D763+E763)-(J763)</f>
        <v>4766</v>
      </c>
      <c r="L763" s="253">
        <v>3123</v>
      </c>
      <c r="M763" s="254" t="s">
        <v>1733</v>
      </c>
      <c r="N763" s="254" t="s">
        <v>1850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25</v>
      </c>
      <c r="AA763" s="570">
        <v>0</v>
      </c>
      <c r="AB763" s="637">
        <f t="shared" ref="AB763" si="111">+Z763+AA763</f>
        <v>25</v>
      </c>
      <c r="AC763" s="570">
        <v>0</v>
      </c>
      <c r="AD763" s="570">
        <v>0</v>
      </c>
      <c r="AE763" s="570">
        <v>0</v>
      </c>
      <c r="AF763" s="570">
        <v>15</v>
      </c>
      <c r="AG763" s="570">
        <v>80</v>
      </c>
      <c r="AH763" s="570">
        <v>3</v>
      </c>
      <c r="AI763" s="570">
        <v>0</v>
      </c>
      <c r="AJ763" s="570">
        <v>0</v>
      </c>
      <c r="AK763" s="570">
        <v>0</v>
      </c>
      <c r="AL763" s="570">
        <v>0</v>
      </c>
      <c r="AM763" s="630">
        <f t="shared" ref="AM763" si="112">SUM(AB763:AL768)</f>
        <v>123</v>
      </c>
      <c r="AN763" s="460"/>
      <c r="AU763" s="334"/>
      <c r="AV763" s="334"/>
    </row>
    <row r="764" spans="1:48" ht="17.100000000000001" customHeight="1">
      <c r="A764" s="585"/>
      <c r="B764" s="640"/>
      <c r="C764" s="640"/>
      <c r="D764" s="642"/>
      <c r="E764" s="596"/>
      <c r="F764" s="645"/>
      <c r="G764" s="645"/>
      <c r="H764" s="575"/>
      <c r="I764" s="578"/>
      <c r="J764" s="581"/>
      <c r="K764" s="584"/>
      <c r="L764" s="253">
        <v>1510</v>
      </c>
      <c r="M764" s="254" t="s">
        <v>1732</v>
      </c>
      <c r="N764" s="254" t="s">
        <v>1850</v>
      </c>
      <c r="O764" s="255" t="s">
        <v>1756</v>
      </c>
      <c r="P764" s="256" t="str">
        <f t="shared" ref="P764:P768" ca="1" si="113">IF(O764=0," ",IFERROR(IF(DATEDIF(TODAY(),O764,"M")&lt;=5,"ROJO",IF(DATEDIF(TODAY(),O764,"M")&gt;=12,"VERDE",IF(AND(DATEDIF(TODAY(),O764,"M")&gt;=6,DATEDIF(TODAY(),O764,"M")&lt;=11),"AMARILLO"))),Q764))</f>
        <v>VERDE</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133</v>
      </c>
      <c r="M765" s="254" t="s">
        <v>1731</v>
      </c>
      <c r="N765" s="254" t="s">
        <v>1850</v>
      </c>
      <c r="O765" s="255" t="s">
        <v>1749</v>
      </c>
      <c r="P765" s="256" t="str">
        <f t="shared" ca="1" si="113"/>
        <v>AMARILLO</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4766</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ABRIL!K770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ABRIL!K777</f>
        <v>2143</v>
      </c>
      <c r="E777" s="339">
        <f t="shared" ref="E777:E783" si="117">H373</f>
        <v>1230</v>
      </c>
      <c r="F777" s="338">
        <v>731</v>
      </c>
      <c r="G777" s="338">
        <v>24</v>
      </c>
      <c r="H777" s="456">
        <f t="shared" ref="H777:H783" si="118">+F777+G777</f>
        <v>755</v>
      </c>
      <c r="I777" s="340">
        <f t="shared" ref="I777:I783" si="119">+AM777</f>
        <v>5</v>
      </c>
      <c r="J777" s="341">
        <f t="shared" ref="J777:J783" si="120">+H777+I777</f>
        <v>760</v>
      </c>
      <c r="K777" s="477">
        <f>+(D777+E777)-(J777)</f>
        <v>2613</v>
      </c>
      <c r="L777" s="253">
        <v>865</v>
      </c>
      <c r="M777" s="254" t="s">
        <v>1834</v>
      </c>
      <c r="N777" s="254" t="s">
        <v>1829</v>
      </c>
      <c r="O777" s="255" t="s">
        <v>1835</v>
      </c>
      <c r="P777" s="256" t="str">
        <f t="shared" ref="P777:P783" ca="1" si="121">IF(O777=0," ",IFERROR(IF(DATEDIF(TODAY(),O777,"M")&lt;=5,"ROJO",IF(DATEDIF(TODAY(),O777,"M")&gt;=12,"VERDE",IF(AND(DATEDIF(TODAY(),O777,"M")&gt;=6,DATEDIF(TODAY(),O777,"M")&lt;=11),"AMARILLO"))),Q777))</f>
        <v>VERDE</v>
      </c>
      <c r="Q777" s="262" t="str">
        <f t="shared" ref="Q777:Q783" ca="1" si="122">IF(O777=0," ",IF(O777&lt;=$L$6,"VENCIDO","NO VENCIDO"))</f>
        <v>NO VENCIDO</v>
      </c>
      <c r="R777" s="257"/>
      <c r="S777" s="258"/>
      <c r="T777" s="258"/>
      <c r="U777" s="259"/>
      <c r="V777" s="259"/>
      <c r="W777" s="402"/>
      <c r="X777" s="351"/>
      <c r="Y777" s="232"/>
      <c r="Z777" s="457">
        <v>0</v>
      </c>
      <c r="AA777" s="457">
        <v>0</v>
      </c>
      <c r="AB777" s="458">
        <f t="shared" ref="AB777:AB783" si="123">+Z777+AA777</f>
        <v>0</v>
      </c>
      <c r="AC777" s="457">
        <v>0</v>
      </c>
      <c r="AD777" s="457">
        <v>0</v>
      </c>
      <c r="AE777" s="457">
        <v>0</v>
      </c>
      <c r="AF777" s="457">
        <v>5</v>
      </c>
      <c r="AG777" s="457">
        <v>0</v>
      </c>
      <c r="AH777" s="457">
        <v>0</v>
      </c>
      <c r="AI777" s="457">
        <v>0</v>
      </c>
      <c r="AJ777" s="457">
        <v>0</v>
      </c>
      <c r="AK777" s="457">
        <v>0</v>
      </c>
      <c r="AL777" s="457">
        <v>0</v>
      </c>
      <c r="AM777" s="382">
        <f>SUM(AB777:AL777)</f>
        <v>5</v>
      </c>
      <c r="AN777" s="460"/>
      <c r="AU777" s="334"/>
      <c r="AV777" s="334"/>
    </row>
    <row r="778" spans="1:48" ht="30" customHeight="1">
      <c r="A778" s="293">
        <f t="shared" ref="A778:A783" si="124">A777+1</f>
        <v>12</v>
      </c>
      <c r="B778" s="629" t="s">
        <v>1419</v>
      </c>
      <c r="C778" s="629"/>
      <c r="D778" s="381">
        <f>ABRIL!K778</f>
        <v>20018</v>
      </c>
      <c r="E778" s="339">
        <f t="shared" si="117"/>
        <v>4950</v>
      </c>
      <c r="F778" s="338">
        <v>8250</v>
      </c>
      <c r="G778" s="338">
        <v>58</v>
      </c>
      <c r="H778" s="456">
        <f t="shared" si="118"/>
        <v>8308</v>
      </c>
      <c r="I778" s="340">
        <f t="shared" si="119"/>
        <v>0</v>
      </c>
      <c r="J778" s="341">
        <f t="shared" si="120"/>
        <v>8308</v>
      </c>
      <c r="K778" s="477">
        <f>+(D778+E778)-(J778)</f>
        <v>16660</v>
      </c>
      <c r="L778" s="253">
        <v>431</v>
      </c>
      <c r="M778" s="254" t="s">
        <v>1834</v>
      </c>
      <c r="N778" s="254" t="s">
        <v>1829</v>
      </c>
      <c r="O778" s="255" t="s">
        <v>1835</v>
      </c>
      <c r="P778" s="256" t="str">
        <f t="shared" ca="1" si="121"/>
        <v>VERDE</v>
      </c>
      <c r="Q778" s="262" t="str">
        <f t="shared" ca="1" si="122"/>
        <v>NO VENCIDO</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ABRIL!K779</f>
        <v>3499</v>
      </c>
      <c r="E779" s="339">
        <f t="shared" si="117"/>
        <v>0</v>
      </c>
      <c r="F779" s="338">
        <v>58</v>
      </c>
      <c r="G779" s="338">
        <v>0</v>
      </c>
      <c r="H779" s="456">
        <f t="shared" si="118"/>
        <v>58</v>
      </c>
      <c r="I779" s="340">
        <f t="shared" si="119"/>
        <v>0</v>
      </c>
      <c r="J779" s="341">
        <f t="shared" si="120"/>
        <v>58</v>
      </c>
      <c r="K779" s="477">
        <f t="shared" ref="K779:K783" si="126">+(D779+E779)-(J779)</f>
        <v>3441</v>
      </c>
      <c r="L779" s="253">
        <v>214</v>
      </c>
      <c r="M779" s="254" t="s">
        <v>1834</v>
      </c>
      <c r="N779" s="254" t="s">
        <v>1829</v>
      </c>
      <c r="O779" s="255" t="s">
        <v>1835</v>
      </c>
      <c r="P779" s="256" t="str">
        <f t="shared" ca="1" si="121"/>
        <v>VERDE</v>
      </c>
      <c r="Q779" s="262" t="str">
        <f t="shared" ca="1" si="122"/>
        <v>NO VENCIDO</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ABRIL!K780</f>
        <v>902</v>
      </c>
      <c r="E780" s="339">
        <f t="shared" si="117"/>
        <v>645</v>
      </c>
      <c r="F780" s="338">
        <v>540</v>
      </c>
      <c r="G780" s="338">
        <v>36</v>
      </c>
      <c r="H780" s="456">
        <f t="shared" si="118"/>
        <v>576</v>
      </c>
      <c r="I780" s="340">
        <f t="shared" si="119"/>
        <v>2</v>
      </c>
      <c r="J780" s="341">
        <f t="shared" si="120"/>
        <v>578</v>
      </c>
      <c r="K780" s="477">
        <f>+(D780+E780)-(J780)</f>
        <v>969</v>
      </c>
      <c r="L780" s="253">
        <v>98</v>
      </c>
      <c r="M780" s="254" t="s">
        <v>1834</v>
      </c>
      <c r="N780" s="254" t="s">
        <v>1829</v>
      </c>
      <c r="O780" s="255" t="s">
        <v>1835</v>
      </c>
      <c r="P780" s="256" t="str">
        <f t="shared" ca="1" si="121"/>
        <v>VERDE</v>
      </c>
      <c r="Q780" s="262" t="str">
        <f t="shared" ca="1" si="122"/>
        <v>NO VENCIDO</v>
      </c>
      <c r="R780" s="257"/>
      <c r="S780" s="258"/>
      <c r="T780" s="258"/>
      <c r="U780" s="259"/>
      <c r="V780" s="259"/>
      <c r="W780" s="403"/>
      <c r="X780" s="351"/>
      <c r="Y780" s="232"/>
      <c r="Z780" s="457">
        <v>2</v>
      </c>
      <c r="AA780" s="457">
        <v>0</v>
      </c>
      <c r="AB780" s="458">
        <f t="shared" si="123"/>
        <v>2</v>
      </c>
      <c r="AC780" s="457">
        <v>0</v>
      </c>
      <c r="AD780" s="457">
        <v>0</v>
      </c>
      <c r="AE780" s="457">
        <v>0</v>
      </c>
      <c r="AF780" s="457">
        <v>0</v>
      </c>
      <c r="AG780" s="457">
        <v>0</v>
      </c>
      <c r="AH780" s="457">
        <v>0</v>
      </c>
      <c r="AI780" s="457">
        <v>0</v>
      </c>
      <c r="AJ780" s="457">
        <v>0</v>
      </c>
      <c r="AK780" s="457">
        <v>0</v>
      </c>
      <c r="AL780" s="457">
        <v>0</v>
      </c>
      <c r="AM780" s="382">
        <f t="shared" si="125"/>
        <v>2</v>
      </c>
      <c r="AN780" s="460"/>
      <c r="AQ780" s="352"/>
      <c r="AR780" s="353"/>
      <c r="AS780" s="353"/>
      <c r="AT780" s="354"/>
      <c r="AU780" s="334"/>
      <c r="AV780" s="334"/>
    </row>
    <row r="781" spans="1:48" ht="30" customHeight="1">
      <c r="A781" s="293">
        <f t="shared" si="124"/>
        <v>15</v>
      </c>
      <c r="B781" s="629" t="s">
        <v>1398</v>
      </c>
      <c r="C781" s="629"/>
      <c r="D781" s="381">
        <f>ABRIL!K781</f>
        <v>73</v>
      </c>
      <c r="E781" s="339">
        <f t="shared" si="117"/>
        <v>0</v>
      </c>
      <c r="F781" s="338">
        <v>0</v>
      </c>
      <c r="G781" s="338">
        <v>0</v>
      </c>
      <c r="H781" s="456">
        <f t="shared" si="118"/>
        <v>0</v>
      </c>
      <c r="I781" s="340">
        <f t="shared" si="119"/>
        <v>0</v>
      </c>
      <c r="J781" s="341">
        <f t="shared" si="120"/>
        <v>0</v>
      </c>
      <c r="K781" s="477">
        <f t="shared" si="126"/>
        <v>73</v>
      </c>
      <c r="L781" s="253">
        <v>44</v>
      </c>
      <c r="M781" s="254" t="s">
        <v>1834</v>
      </c>
      <c r="N781" s="254" t="s">
        <v>1829</v>
      </c>
      <c r="O781" s="255" t="s">
        <v>1835</v>
      </c>
      <c r="P781" s="256" t="str">
        <f t="shared" ca="1" si="121"/>
        <v>VERDE</v>
      </c>
      <c r="Q781" s="262" t="str">
        <f t="shared" ca="1" si="122"/>
        <v>NO VENCIDO</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ABRIL!K782</f>
        <v>141</v>
      </c>
      <c r="E782" s="339">
        <f t="shared" si="117"/>
        <v>0</v>
      </c>
      <c r="F782" s="338">
        <v>0</v>
      </c>
      <c r="G782" s="338">
        <v>0</v>
      </c>
      <c r="H782" s="456">
        <f t="shared" si="118"/>
        <v>0</v>
      </c>
      <c r="I782" s="340">
        <f t="shared" si="119"/>
        <v>0</v>
      </c>
      <c r="J782" s="341">
        <f t="shared" si="120"/>
        <v>0</v>
      </c>
      <c r="K782" s="477">
        <f t="shared" si="126"/>
        <v>141</v>
      </c>
      <c r="L782" s="253">
        <v>22</v>
      </c>
      <c r="M782" s="254" t="s">
        <v>1834</v>
      </c>
      <c r="N782" s="254" t="s">
        <v>1829</v>
      </c>
      <c r="O782" s="255" t="s">
        <v>1835</v>
      </c>
      <c r="P782" s="256" t="str">
        <f t="shared" ca="1" si="121"/>
        <v>VERDE</v>
      </c>
      <c r="Q782" s="262" t="str">
        <f t="shared" ca="1" si="122"/>
        <v>NO VENCIDO</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ABRIL!K783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ABRIL!K789</f>
        <v>0</v>
      </c>
      <c r="E789" s="595">
        <f>H385</f>
        <v>110</v>
      </c>
      <c r="F789" s="601">
        <v>30</v>
      </c>
      <c r="G789" s="601">
        <v>0</v>
      </c>
      <c r="H789" s="574">
        <f>SUM(F789,G789)</f>
        <v>30</v>
      </c>
      <c r="I789" s="577">
        <f>+AM789</f>
        <v>0</v>
      </c>
      <c r="J789" s="580">
        <f>+H789+I789</f>
        <v>30</v>
      </c>
      <c r="K789" s="583">
        <f>+(D789+E789)-(J789)</f>
        <v>80</v>
      </c>
      <c r="L789" s="486">
        <v>80</v>
      </c>
      <c r="M789" s="487" t="s">
        <v>2093</v>
      </c>
      <c r="N789" s="487" t="s">
        <v>2094</v>
      </c>
      <c r="O789" s="488">
        <v>46326</v>
      </c>
      <c r="P789" s="256" t="str">
        <f ca="1">IF(O789=0," ",IFERROR(IF(DATEDIF(TODAY(),O789,"M")&lt;=5,"ROJO",IF(DATEDIF(TODAY(),O789,"M")&gt;=12,"VERDE",IF(AND(DATEDIF(TODAY(),O789,"M")&gt;=6,DATEDIF(TODAY(),O789,"M")&lt;=11),"AMARILLO"))),Q789))</f>
        <v>ROJO</v>
      </c>
      <c r="Q789" s="262" t="str">
        <f ca="1">IF(O789=0," ",IF(O789&lt;=$L$6,"VENCIDO","NO VENCIDO"))</f>
        <v>NO VENCIDO</v>
      </c>
      <c r="R789" s="257"/>
      <c r="S789" s="489"/>
      <c r="T789" s="489"/>
      <c r="U789" s="490"/>
      <c r="V789" s="490"/>
      <c r="W789" s="490"/>
      <c r="X789" s="351"/>
      <c r="Y789" s="232"/>
      <c r="Z789" s="570">
        <v>0</v>
      </c>
      <c r="AA789" s="570">
        <v>0</v>
      </c>
      <c r="AB789" s="570"/>
      <c r="AC789" s="570">
        <v>0</v>
      </c>
      <c r="AD789" s="570">
        <v>0</v>
      </c>
      <c r="AE789" s="570">
        <v>0</v>
      </c>
      <c r="AF789" s="570">
        <v>0</v>
      </c>
      <c r="AG789" s="570">
        <v>0</v>
      </c>
      <c r="AH789" s="570">
        <v>0</v>
      </c>
      <c r="AI789" s="570">
        <v>0</v>
      </c>
      <c r="AJ789" s="570">
        <v>0</v>
      </c>
      <c r="AK789" s="570">
        <v>0</v>
      </c>
      <c r="AL789" s="570">
        <v>0</v>
      </c>
      <c r="AM789" s="573">
        <f>SUM(Z789:AL792)</f>
        <v>0</v>
      </c>
      <c r="AN789" s="304"/>
      <c r="AO789" s="485"/>
      <c r="AP789" s="416"/>
      <c r="AQ789" s="604">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80</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ABRIL!K794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ABRIL!K799</f>
        <v>0</v>
      </c>
      <c r="E799" s="595">
        <f>H395</f>
        <v>96</v>
      </c>
      <c r="F799" s="601">
        <v>20</v>
      </c>
      <c r="G799" s="601">
        <v>0</v>
      </c>
      <c r="H799" s="574">
        <f t="shared" ref="H799:H809" si="130">SUM(F799,G799)</f>
        <v>20</v>
      </c>
      <c r="I799" s="577">
        <f>+AM799</f>
        <v>10</v>
      </c>
      <c r="J799" s="580">
        <f t="shared" si="127"/>
        <v>30</v>
      </c>
      <c r="K799" s="583">
        <f>+(D799+E799)-(J799)</f>
        <v>66</v>
      </c>
      <c r="L799" s="486">
        <v>66</v>
      </c>
      <c r="M799" s="487" t="s">
        <v>1887</v>
      </c>
      <c r="N799" s="487" t="s">
        <v>1810</v>
      </c>
      <c r="O799" s="488">
        <v>46387</v>
      </c>
      <c r="P799" s="256" t="str">
        <f t="shared" ref="P799:P802" ca="1" si="131">IF(O799=0," ",IFERROR(IF(DATEDIF(TODAY(),O799,"M")&lt;=5,"ROJO",IF(DATEDIF(TODAY(),O799,"M")&gt;=12,"VERDE",IF(AND(DATEDIF(TODAY(),O799,"M")&gt;=6,DATEDIF(TODAY(),O799,"M")&lt;=11),"AMARILLO"))),Q799))</f>
        <v>ROJO</v>
      </c>
      <c r="Q799" s="262" t="str">
        <f t="shared" ref="Q799:Q802" ca="1" si="132">IF(O799=0," ",IF(O799&lt;=$L$6,"VENCIDO","NO VENCIDO"))</f>
        <v>NO VENCIDO</v>
      </c>
      <c r="R799" s="257"/>
      <c r="S799" s="489"/>
      <c r="T799" s="489"/>
      <c r="U799" s="490"/>
      <c r="V799" s="490"/>
      <c r="W799" s="490"/>
      <c r="X799" s="351"/>
      <c r="Y799" s="232"/>
      <c r="Z799" s="570">
        <v>10</v>
      </c>
      <c r="AA799" s="570">
        <v>0</v>
      </c>
      <c r="AB799" s="570"/>
      <c r="AC799" s="570">
        <v>0</v>
      </c>
      <c r="AD799" s="570">
        <v>0</v>
      </c>
      <c r="AE799" s="570">
        <v>0</v>
      </c>
      <c r="AF799" s="570">
        <v>0</v>
      </c>
      <c r="AG799" s="570">
        <v>0</v>
      </c>
      <c r="AH799" s="570">
        <v>0</v>
      </c>
      <c r="AI799" s="570">
        <v>0</v>
      </c>
      <c r="AJ799" s="570">
        <v>0</v>
      </c>
      <c r="AK799" s="570">
        <v>0</v>
      </c>
      <c r="AL799" s="570">
        <v>0</v>
      </c>
      <c r="AM799" s="573">
        <f t="shared" ref="AM799" si="133">SUM(Z799:AL802)</f>
        <v>10</v>
      </c>
      <c r="AN799" s="304"/>
      <c r="AO799" s="485"/>
      <c r="AP799" s="416"/>
      <c r="AQ799" s="604">
        <f>IFERROR(I799/J799*100,"0")</f>
        <v>33.333333333333329</v>
      </c>
      <c r="AR799" s="604">
        <f>IFERROR(1/(1-(AQ799/100)),"0")</f>
        <v>1.4999999999999998</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66</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ABRIL!K804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ABRIL!K809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9905</v>
      </c>
      <c r="E821" s="373">
        <f>G13</f>
        <v>40</v>
      </c>
      <c r="F821" s="373">
        <f>+F417</f>
        <v>662</v>
      </c>
      <c r="G821" s="373">
        <f>+G417</f>
        <v>24</v>
      </c>
      <c r="H821" s="374">
        <f>SUM(F821:G821)</f>
        <v>686</v>
      </c>
      <c r="I821" s="375">
        <f>+AM821</f>
        <v>1204</v>
      </c>
      <c r="J821" s="376">
        <f>SUM(H821:I821)</f>
        <v>1890</v>
      </c>
      <c r="K821" s="373">
        <f>+I13</f>
        <v>0</v>
      </c>
      <c r="L821" s="377">
        <f>(M821+N821)</f>
        <v>8055</v>
      </c>
      <c r="M821" s="378">
        <f>+K13</f>
        <v>5640</v>
      </c>
      <c r="N821" s="379">
        <f>+K417</f>
        <v>2415</v>
      </c>
      <c r="O821" s="424">
        <f t="shared" ref="O821:O822" si="147">IFERROR(L821/J821,"0")</f>
        <v>4.2619047619047619</v>
      </c>
      <c r="P821" s="380">
        <f>+R422+R18</f>
        <v>0</v>
      </c>
      <c r="Q821" s="258"/>
      <c r="R821" s="258"/>
      <c r="S821" s="259"/>
      <c r="T821" s="259"/>
      <c r="U821" s="516"/>
      <c r="V821" s="353"/>
      <c r="Y821" s="232"/>
      <c r="Z821" s="381">
        <f>+Z417+Z13</f>
        <v>818</v>
      </c>
      <c r="AA821" s="381">
        <f>+AA417+AA13</f>
        <v>386</v>
      </c>
      <c r="AB821" s="415">
        <f>Z821+AA821</f>
        <v>1204</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1204</v>
      </c>
      <c r="AN821" s="383"/>
      <c r="AO821" s="384"/>
      <c r="AQ821" s="342">
        <f t="shared" ref="AQ821:AQ856" si="150">IFERROR(I821/J821*100,"0")</f>
        <v>63.703703703703709</v>
      </c>
      <c r="AR821" s="343">
        <f>IFERROR(1/(1-(AQ821/100)),"0")</f>
        <v>2.7551020408163267</v>
      </c>
      <c r="AS821" s="344">
        <v>65</v>
      </c>
      <c r="AT821" s="345">
        <v>10</v>
      </c>
    </row>
    <row r="822" spans="1:46" ht="46.5" customHeight="1">
      <c r="A822" s="293">
        <f>A821+1</f>
        <v>2</v>
      </c>
      <c r="B822" s="527" t="s">
        <v>1489</v>
      </c>
      <c r="C822" s="528"/>
      <c r="D822" s="372">
        <f>+D423+D19</f>
        <v>1790</v>
      </c>
      <c r="E822" s="373">
        <f>G19</f>
        <v>2</v>
      </c>
      <c r="F822" s="373">
        <f>+F423</f>
        <v>687</v>
      </c>
      <c r="G822" s="373">
        <f>+G423</f>
        <v>25</v>
      </c>
      <c r="H822" s="374">
        <f t="shared" ref="H822:H856" si="151">SUM(F822:G822)</f>
        <v>712</v>
      </c>
      <c r="I822" s="375">
        <f>+AM822</f>
        <v>13</v>
      </c>
      <c r="J822" s="376">
        <f t="shared" ref="J822:J833" si="152">SUM(H822:I822)</f>
        <v>725</v>
      </c>
      <c r="K822" s="373">
        <f>+I19</f>
        <v>0</v>
      </c>
      <c r="L822" s="377">
        <f t="shared" ref="L822:L855" si="153">(M822+N822)</f>
        <v>1067</v>
      </c>
      <c r="M822" s="378">
        <f>+K19</f>
        <v>139</v>
      </c>
      <c r="N822" s="379">
        <f>+K423</f>
        <v>928</v>
      </c>
      <c r="O822" s="424">
        <f t="shared" si="147"/>
        <v>1.4717241379310344</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13</v>
      </c>
      <c r="AH822" s="381">
        <f t="shared" si="155"/>
        <v>0</v>
      </c>
      <c r="AI822" s="381">
        <f t="shared" si="155"/>
        <v>0</v>
      </c>
      <c r="AJ822" s="381">
        <f t="shared" si="155"/>
        <v>0</v>
      </c>
      <c r="AK822" s="381">
        <f t="shared" si="155"/>
        <v>0</v>
      </c>
      <c r="AL822" s="381">
        <f t="shared" si="155"/>
        <v>0</v>
      </c>
      <c r="AM822" s="382">
        <f t="shared" si="149"/>
        <v>13</v>
      </c>
      <c r="AN822" s="383"/>
      <c r="AO822" s="384"/>
      <c r="AQ822" s="342">
        <f t="shared" si="150"/>
        <v>1.7931034482758619</v>
      </c>
      <c r="AR822" s="343">
        <f t="shared" ref="AR822:AR856" si="156">IFERROR(1/(1-(AQ822/100)),"0")</f>
        <v>1.018258426966292</v>
      </c>
      <c r="AS822" s="344">
        <v>0</v>
      </c>
      <c r="AT822" s="345">
        <v>0</v>
      </c>
    </row>
    <row r="823" spans="1:46" ht="46.5" customHeight="1">
      <c r="A823" s="293">
        <f t="shared" ref="A823:A856" si="157">A822+1</f>
        <v>3</v>
      </c>
      <c r="B823" s="527" t="s">
        <v>1490</v>
      </c>
      <c r="C823" s="528"/>
      <c r="D823" s="372">
        <f>+D429+D25</f>
        <v>250</v>
      </c>
      <c r="E823" s="373">
        <f>G25</f>
        <v>0</v>
      </c>
      <c r="F823" s="373">
        <f>+F429</f>
        <v>78</v>
      </c>
      <c r="G823" s="373">
        <f>+G429</f>
        <v>0</v>
      </c>
      <c r="H823" s="374">
        <f t="shared" si="151"/>
        <v>78</v>
      </c>
      <c r="I823" s="375">
        <f>+AM823</f>
        <v>1</v>
      </c>
      <c r="J823" s="376">
        <f t="shared" si="152"/>
        <v>79</v>
      </c>
      <c r="K823" s="373">
        <f>+I25</f>
        <v>0</v>
      </c>
      <c r="L823" s="377">
        <f t="shared" si="153"/>
        <v>171</v>
      </c>
      <c r="M823" s="378">
        <f>+K25</f>
        <v>0</v>
      </c>
      <c r="N823" s="379">
        <f>+K429</f>
        <v>171</v>
      </c>
      <c r="O823" s="424">
        <f>IFERROR(L823/J823,"0")</f>
        <v>2.1645569620253164</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1</v>
      </c>
      <c r="AH823" s="381">
        <f t="shared" si="158"/>
        <v>0</v>
      </c>
      <c r="AI823" s="381">
        <f t="shared" si="158"/>
        <v>0</v>
      </c>
      <c r="AJ823" s="381">
        <f t="shared" si="158"/>
        <v>0</v>
      </c>
      <c r="AK823" s="381">
        <f t="shared" si="158"/>
        <v>0</v>
      </c>
      <c r="AL823" s="381">
        <f t="shared" si="158"/>
        <v>0</v>
      </c>
      <c r="AM823" s="382">
        <f t="shared" si="149"/>
        <v>1</v>
      </c>
      <c r="AN823" s="383"/>
      <c r="AO823" s="384"/>
      <c r="AQ823" s="342">
        <f t="shared" si="150"/>
        <v>1.2658227848101267</v>
      </c>
      <c r="AR823" s="343">
        <f t="shared" si="156"/>
        <v>1.0128205128205128</v>
      </c>
      <c r="AS823" s="344">
        <v>0</v>
      </c>
      <c r="AT823" s="345">
        <v>0</v>
      </c>
    </row>
    <row r="824" spans="1:46" ht="46.5" customHeight="1">
      <c r="A824" s="293">
        <f t="shared" si="157"/>
        <v>4</v>
      </c>
      <c r="B824" s="527" t="s">
        <v>1491</v>
      </c>
      <c r="C824" s="528"/>
      <c r="D824" s="372">
        <f>+D435+D31</f>
        <v>14990</v>
      </c>
      <c r="E824" s="373">
        <f>G31</f>
        <v>0</v>
      </c>
      <c r="F824" s="373">
        <f>+F435</f>
        <v>2818</v>
      </c>
      <c r="G824" s="373">
        <f>+G435</f>
        <v>39</v>
      </c>
      <c r="H824" s="374">
        <f t="shared" si="151"/>
        <v>2857</v>
      </c>
      <c r="I824" s="375">
        <f t="shared" ref="I824:I856" si="159">+AM824</f>
        <v>91</v>
      </c>
      <c r="J824" s="376">
        <f t="shared" si="152"/>
        <v>2948</v>
      </c>
      <c r="K824" s="373">
        <f>+I31</f>
        <v>0</v>
      </c>
      <c r="L824" s="377">
        <f t="shared" si="153"/>
        <v>12042</v>
      </c>
      <c r="M824" s="378">
        <f>+K31</f>
        <v>9865</v>
      </c>
      <c r="N824" s="379">
        <f>+K435</f>
        <v>2177</v>
      </c>
      <c r="O824" s="424">
        <f t="shared" ref="O824:O887" si="160">IFERROR(L824/J824,"0")</f>
        <v>4.0848032564450474</v>
      </c>
      <c r="P824" s="380">
        <f>+R440+R36</f>
        <v>0</v>
      </c>
      <c r="Q824" s="258"/>
      <c r="R824" s="258"/>
      <c r="S824" s="259"/>
      <c r="T824" s="259"/>
      <c r="U824" s="516"/>
      <c r="V824" s="353"/>
      <c r="Y824" s="232"/>
      <c r="Z824" s="381">
        <f>+Z435+Z31</f>
        <v>8</v>
      </c>
      <c r="AA824" s="381">
        <f>+AA435+AA31</f>
        <v>83</v>
      </c>
      <c r="AB824" s="415">
        <f t="shared" si="154"/>
        <v>91</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91</v>
      </c>
      <c r="AN824" s="383"/>
      <c r="AO824" s="384"/>
      <c r="AQ824" s="342">
        <f t="shared" si="150"/>
        <v>3.0868385345997282</v>
      </c>
      <c r="AR824" s="343">
        <f t="shared" si="156"/>
        <v>1.031851592579629</v>
      </c>
      <c r="AS824" s="344">
        <v>15</v>
      </c>
      <c r="AT824" s="345">
        <v>5</v>
      </c>
    </row>
    <row r="825" spans="1:46" ht="75.75" customHeight="1">
      <c r="A825" s="293">
        <f t="shared" si="157"/>
        <v>5</v>
      </c>
      <c r="B825" s="527" t="s">
        <v>1517</v>
      </c>
      <c r="C825" s="528"/>
      <c r="D825" s="372">
        <f>+D441+D37</f>
        <v>8652</v>
      </c>
      <c r="E825" s="373">
        <f>G37</f>
        <v>0</v>
      </c>
      <c r="F825" s="373">
        <f>+F441</f>
        <v>2051</v>
      </c>
      <c r="G825" s="373">
        <f>+G441</f>
        <v>16</v>
      </c>
      <c r="H825" s="374">
        <f t="shared" si="151"/>
        <v>2067</v>
      </c>
      <c r="I825" s="375">
        <f t="shared" si="159"/>
        <v>0</v>
      </c>
      <c r="J825" s="376">
        <f t="shared" si="152"/>
        <v>2067</v>
      </c>
      <c r="K825" s="373">
        <f>+I37</f>
        <v>0</v>
      </c>
      <c r="L825" s="377">
        <f t="shared" si="153"/>
        <v>6585</v>
      </c>
      <c r="M825" s="378">
        <f>+K37</f>
        <v>4325</v>
      </c>
      <c r="N825" s="379">
        <f>+K441</f>
        <v>2260</v>
      </c>
      <c r="O825" s="424">
        <f t="shared" si="160"/>
        <v>3.1857764876632801</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61</v>
      </c>
      <c r="E826" s="373">
        <f>G43</f>
        <v>0</v>
      </c>
      <c r="F826" s="373">
        <f>+F447</f>
        <v>25</v>
      </c>
      <c r="G826" s="373">
        <f>+G447</f>
        <v>4</v>
      </c>
      <c r="H826" s="374">
        <f t="shared" si="151"/>
        <v>29</v>
      </c>
      <c r="I826" s="375">
        <f t="shared" si="159"/>
        <v>0</v>
      </c>
      <c r="J826" s="376">
        <f t="shared" si="152"/>
        <v>29</v>
      </c>
      <c r="K826" s="373">
        <f>+I43</f>
        <v>0</v>
      </c>
      <c r="L826" s="377">
        <f t="shared" si="153"/>
        <v>32</v>
      </c>
      <c r="M826" s="378">
        <f>+K43</f>
        <v>0</v>
      </c>
      <c r="N826" s="379">
        <f>+K447</f>
        <v>32</v>
      </c>
      <c r="O826" s="424">
        <f t="shared" si="160"/>
        <v>1.103448275862069</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4132</v>
      </c>
      <c r="E828" s="373">
        <f>G55</f>
        <v>0</v>
      </c>
      <c r="F828" s="373">
        <f>+F459</f>
        <v>730</v>
      </c>
      <c r="G828" s="373">
        <f>+G459</f>
        <v>18</v>
      </c>
      <c r="H828" s="374">
        <f t="shared" si="151"/>
        <v>748</v>
      </c>
      <c r="I828" s="375">
        <f t="shared" si="159"/>
        <v>236</v>
      </c>
      <c r="J828" s="376">
        <f t="shared" si="152"/>
        <v>984</v>
      </c>
      <c r="K828" s="373">
        <f>+I55</f>
        <v>0</v>
      </c>
      <c r="L828" s="377">
        <f t="shared" si="153"/>
        <v>3148</v>
      </c>
      <c r="M828" s="378">
        <f>+K55</f>
        <v>980</v>
      </c>
      <c r="N828" s="379">
        <f>+K459</f>
        <v>2168</v>
      </c>
      <c r="O828" s="424">
        <f t="shared" si="160"/>
        <v>3.1991869918699187</v>
      </c>
      <c r="P828" s="380">
        <f>+R464+R60</f>
        <v>0</v>
      </c>
      <c r="Q828" s="258"/>
      <c r="R828" s="258"/>
      <c r="S828" s="259"/>
      <c r="T828" s="259"/>
      <c r="U828" s="516"/>
      <c r="V828" s="353"/>
      <c r="Y828" s="232"/>
      <c r="Z828" s="381">
        <f>+Z459+Z55</f>
        <v>62</v>
      </c>
      <c r="AA828" s="381">
        <f>+AA459+AA55</f>
        <v>174</v>
      </c>
      <c r="AB828" s="415">
        <f t="shared" si="154"/>
        <v>236</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236</v>
      </c>
      <c r="AN828" s="383"/>
      <c r="AO828" s="384"/>
      <c r="AQ828" s="342">
        <f t="shared" si="150"/>
        <v>23.983739837398375</v>
      </c>
      <c r="AR828" s="343">
        <f t="shared" si="156"/>
        <v>1.3155080213903745</v>
      </c>
      <c r="AS828" s="344">
        <v>15</v>
      </c>
      <c r="AT828" s="345">
        <v>10</v>
      </c>
    </row>
    <row r="829" spans="1:46" ht="46.5" customHeight="1">
      <c r="A829" s="293">
        <f t="shared" si="157"/>
        <v>9</v>
      </c>
      <c r="B829" s="527" t="s">
        <v>1496</v>
      </c>
      <c r="C829" s="528"/>
      <c r="D829" s="372">
        <f>+D465+D61</f>
        <v>70</v>
      </c>
      <c r="E829" s="373">
        <f>G61</f>
        <v>0</v>
      </c>
      <c r="F829" s="373">
        <f>+F465</f>
        <v>9</v>
      </c>
      <c r="G829" s="373">
        <f>+G465</f>
        <v>1</v>
      </c>
      <c r="H829" s="374">
        <f t="shared" si="151"/>
        <v>10</v>
      </c>
      <c r="I829" s="375">
        <f t="shared" si="159"/>
        <v>0</v>
      </c>
      <c r="J829" s="376">
        <f t="shared" si="152"/>
        <v>10</v>
      </c>
      <c r="K829" s="373">
        <f>+I61</f>
        <v>0</v>
      </c>
      <c r="L829" s="377">
        <f t="shared" si="153"/>
        <v>60</v>
      </c>
      <c r="M829" s="378">
        <f>+K61</f>
        <v>5</v>
      </c>
      <c r="N829" s="379">
        <f>+K465</f>
        <v>55</v>
      </c>
      <c r="O829" s="424">
        <f t="shared" si="160"/>
        <v>6</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3547</v>
      </c>
      <c r="E830" s="373">
        <f>G67</f>
        <v>0</v>
      </c>
      <c r="F830" s="373">
        <f>+F471</f>
        <v>1115</v>
      </c>
      <c r="G830" s="373">
        <f>+G471</f>
        <v>4</v>
      </c>
      <c r="H830" s="374">
        <f t="shared" si="151"/>
        <v>1119</v>
      </c>
      <c r="I830" s="375">
        <f t="shared" si="159"/>
        <v>4</v>
      </c>
      <c r="J830" s="376">
        <f>SUM(H830:I830)</f>
        <v>1123</v>
      </c>
      <c r="K830" s="373">
        <f>+I67</f>
        <v>0</v>
      </c>
      <c r="L830" s="377">
        <f t="shared" si="153"/>
        <v>2424</v>
      </c>
      <c r="M830" s="378">
        <f>+K67</f>
        <v>773</v>
      </c>
      <c r="N830" s="379">
        <f>+K471</f>
        <v>1651</v>
      </c>
      <c r="O830" s="424">
        <f t="shared" si="160"/>
        <v>2.1585040071237755</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4</v>
      </c>
      <c r="AJ830" s="381">
        <f t="shared" si="167"/>
        <v>0</v>
      </c>
      <c r="AK830" s="381">
        <f t="shared" si="167"/>
        <v>0</v>
      </c>
      <c r="AL830" s="381">
        <f t="shared" si="167"/>
        <v>0</v>
      </c>
      <c r="AM830" s="382">
        <f t="shared" si="149"/>
        <v>4</v>
      </c>
      <c r="AN830" s="383"/>
      <c r="AO830" s="384"/>
      <c r="AQ830" s="342">
        <f t="shared" si="150"/>
        <v>0.3561887800534283</v>
      </c>
      <c r="AR830" s="343">
        <f t="shared" si="156"/>
        <v>1.003574620196604</v>
      </c>
      <c r="AS830" s="344">
        <v>0</v>
      </c>
      <c r="AT830" s="345">
        <v>1</v>
      </c>
    </row>
    <row r="831" spans="1:46" ht="46.5" customHeight="1">
      <c r="A831" s="293">
        <f t="shared" si="157"/>
        <v>11</v>
      </c>
      <c r="B831" s="527" t="s">
        <v>1494</v>
      </c>
      <c r="C831" s="528"/>
      <c r="D831" s="372">
        <f>+D477+D73</f>
        <v>6316</v>
      </c>
      <c r="E831" s="373">
        <f>G73</f>
        <v>0</v>
      </c>
      <c r="F831" s="373">
        <f>+F477</f>
        <v>1645</v>
      </c>
      <c r="G831" s="373">
        <f>+G477</f>
        <v>22</v>
      </c>
      <c r="H831" s="374">
        <f t="shared" si="151"/>
        <v>1667</v>
      </c>
      <c r="I831" s="375">
        <f t="shared" si="159"/>
        <v>0</v>
      </c>
      <c r="J831" s="376">
        <f t="shared" si="152"/>
        <v>1667</v>
      </c>
      <c r="K831" s="373">
        <f>+I73</f>
        <v>0</v>
      </c>
      <c r="L831" s="377">
        <f t="shared" si="153"/>
        <v>4649</v>
      </c>
      <c r="M831" s="378">
        <f>+K73</f>
        <v>2435</v>
      </c>
      <c r="N831" s="379">
        <f>+K477</f>
        <v>2214</v>
      </c>
      <c r="O831" s="424">
        <f t="shared" si="160"/>
        <v>2.7888422315536894</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13469</v>
      </c>
      <c r="E833" s="373">
        <f>G85</f>
        <v>0</v>
      </c>
      <c r="F833" s="373">
        <f>+F489</f>
        <v>1314</v>
      </c>
      <c r="G833" s="373">
        <f>+G489</f>
        <v>32</v>
      </c>
      <c r="H833" s="374">
        <f t="shared" si="151"/>
        <v>1346</v>
      </c>
      <c r="I833" s="375">
        <f t="shared" si="159"/>
        <v>1</v>
      </c>
      <c r="J833" s="376">
        <f t="shared" si="152"/>
        <v>1347</v>
      </c>
      <c r="K833" s="373">
        <f>+I85</f>
        <v>0</v>
      </c>
      <c r="L833" s="377">
        <f t="shared" si="153"/>
        <v>12122</v>
      </c>
      <c r="M833" s="378">
        <f>+K85</f>
        <v>9598</v>
      </c>
      <c r="N833" s="379">
        <f>+K489</f>
        <v>2524</v>
      </c>
      <c r="O833" s="424">
        <f t="shared" si="160"/>
        <v>8.9992576095025978</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1</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1</v>
      </c>
      <c r="AN833" s="383"/>
      <c r="AO833" s="384"/>
      <c r="AQ833" s="342">
        <f t="shared" si="150"/>
        <v>7.4239049740163321E-2</v>
      </c>
      <c r="AR833" s="343">
        <f t="shared" si="156"/>
        <v>1.0007429420505201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1363</v>
      </c>
      <c r="E836" s="373">
        <f>G103</f>
        <v>9455</v>
      </c>
      <c r="F836" s="373">
        <f>+F507</f>
        <v>788</v>
      </c>
      <c r="G836" s="373">
        <f>+G507</f>
        <v>15</v>
      </c>
      <c r="H836" s="374">
        <f>SUM(F836:G836)</f>
        <v>803</v>
      </c>
      <c r="I836" s="375">
        <f>+AM836</f>
        <v>0</v>
      </c>
      <c r="J836" s="376">
        <f>SUM(H836:I836)</f>
        <v>803</v>
      </c>
      <c r="K836" s="373">
        <f>+I103</f>
        <v>0</v>
      </c>
      <c r="L836" s="377">
        <f t="shared" si="153"/>
        <v>10015</v>
      </c>
      <c r="M836" s="378">
        <f>+K103</f>
        <v>8820</v>
      </c>
      <c r="N836" s="379">
        <f>+K507</f>
        <v>1195</v>
      </c>
      <c r="O836" s="424">
        <f t="shared" si="160"/>
        <v>12.4719800747198</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49052</v>
      </c>
      <c r="E839" s="373">
        <f>G121</f>
        <v>0</v>
      </c>
      <c r="F839" s="373">
        <f>+F525</f>
        <v>2526</v>
      </c>
      <c r="G839" s="373">
        <f>+G525</f>
        <v>41</v>
      </c>
      <c r="H839" s="374">
        <f t="shared" si="151"/>
        <v>2567</v>
      </c>
      <c r="I839" s="375">
        <f t="shared" si="159"/>
        <v>4247</v>
      </c>
      <c r="J839" s="376">
        <f t="shared" si="175"/>
        <v>6814</v>
      </c>
      <c r="K839" s="373">
        <f>+I121</f>
        <v>0</v>
      </c>
      <c r="L839" s="377">
        <f t="shared" si="153"/>
        <v>42238</v>
      </c>
      <c r="M839" s="378">
        <f>+K121</f>
        <v>34470</v>
      </c>
      <c r="N839" s="379">
        <f>+K525</f>
        <v>7768</v>
      </c>
      <c r="O839" s="424">
        <f t="shared" si="160"/>
        <v>6.1987085412386262</v>
      </c>
      <c r="P839" s="380">
        <f>+R530+R126</f>
        <v>0</v>
      </c>
      <c r="Q839" s="258"/>
      <c r="R839" s="259"/>
      <c r="S839" s="259"/>
      <c r="T839" s="259"/>
      <c r="U839" s="516"/>
      <c r="V839" s="353"/>
      <c r="Y839" s="232"/>
      <c r="Z839" s="381">
        <f>+Z525+Z121</f>
        <v>2992</v>
      </c>
      <c r="AA839" s="381">
        <f>+AA525+AA121</f>
        <v>1255</v>
      </c>
      <c r="AB839" s="415">
        <f t="shared" si="154"/>
        <v>4247</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4247</v>
      </c>
      <c r="AN839" s="383"/>
      <c r="AO839" s="384"/>
      <c r="AQ839" s="342">
        <f t="shared" si="150"/>
        <v>62.327560904021126</v>
      </c>
      <c r="AR839" s="343">
        <f t="shared" si="156"/>
        <v>2.6544604596805605</v>
      </c>
      <c r="AS839" s="344">
        <v>0</v>
      </c>
      <c r="AT839" s="345">
        <v>1</v>
      </c>
    </row>
    <row r="840" spans="1:46" ht="46.5" customHeight="1">
      <c r="A840" s="293">
        <f t="shared" si="157"/>
        <v>20</v>
      </c>
      <c r="B840" s="527" t="s">
        <v>1498</v>
      </c>
      <c r="C840" s="528"/>
      <c r="D840" s="372">
        <f>+D531+D127</f>
        <v>4274</v>
      </c>
      <c r="E840" s="373">
        <f>G127</f>
        <v>0</v>
      </c>
      <c r="F840" s="373">
        <f>+F531</f>
        <v>522</v>
      </c>
      <c r="G840" s="373">
        <f>+G531</f>
        <v>19</v>
      </c>
      <c r="H840" s="374">
        <f t="shared" si="151"/>
        <v>541</v>
      </c>
      <c r="I840" s="375">
        <f t="shared" si="159"/>
        <v>0</v>
      </c>
      <c r="J840" s="376">
        <f t="shared" si="175"/>
        <v>541</v>
      </c>
      <c r="K840" s="373">
        <f>+I127</f>
        <v>0</v>
      </c>
      <c r="L840" s="377">
        <f t="shared" si="153"/>
        <v>3733</v>
      </c>
      <c r="M840" s="378">
        <f>+K127</f>
        <v>1365</v>
      </c>
      <c r="N840" s="379">
        <f>+K531</f>
        <v>2368</v>
      </c>
      <c r="O840" s="424">
        <f t="shared" si="160"/>
        <v>6.9001848428835491</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4989</v>
      </c>
      <c r="E841" s="373">
        <f>G133</f>
        <v>0</v>
      </c>
      <c r="F841" s="373">
        <f>+F537</f>
        <v>1263</v>
      </c>
      <c r="G841" s="373">
        <f>+G537</f>
        <v>30</v>
      </c>
      <c r="H841" s="374">
        <f t="shared" si="151"/>
        <v>1293</v>
      </c>
      <c r="I841" s="375">
        <f t="shared" si="159"/>
        <v>1</v>
      </c>
      <c r="J841" s="376">
        <f t="shared" si="175"/>
        <v>1294</v>
      </c>
      <c r="K841" s="373">
        <f>+I133</f>
        <v>0</v>
      </c>
      <c r="L841" s="377">
        <f t="shared" si="153"/>
        <v>3695</v>
      </c>
      <c r="M841" s="378">
        <f>+K133</f>
        <v>1592</v>
      </c>
      <c r="N841" s="379">
        <f>+K537</f>
        <v>2103</v>
      </c>
      <c r="O841" s="424">
        <f t="shared" si="160"/>
        <v>2.85548686244204</v>
      </c>
      <c r="P841" s="380">
        <f>+R542+R138</f>
        <v>0</v>
      </c>
      <c r="Q841" s="258"/>
      <c r="R841" s="259"/>
      <c r="S841" s="259"/>
      <c r="T841" s="259"/>
      <c r="U841" s="516"/>
      <c r="V841" s="353"/>
      <c r="Y841" s="232"/>
      <c r="Z841" s="413">
        <f>+Z537+Z133</f>
        <v>1</v>
      </c>
      <c r="AA841" s="413">
        <f>+AA537+AA133</f>
        <v>0</v>
      </c>
      <c r="AB841" s="415">
        <f t="shared" si="154"/>
        <v>1</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7.7279752704791344E-2</v>
      </c>
      <c r="AR841" s="343">
        <f t="shared" si="156"/>
        <v>1.0007733952049498</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6592</v>
      </c>
      <c r="E843" s="373">
        <f>G145</f>
        <v>0</v>
      </c>
      <c r="F843" s="373">
        <f>+F549</f>
        <v>1176</v>
      </c>
      <c r="G843" s="373">
        <f>+G549</f>
        <v>14</v>
      </c>
      <c r="H843" s="374">
        <f t="shared" si="151"/>
        <v>1190</v>
      </c>
      <c r="I843" s="375">
        <f t="shared" si="159"/>
        <v>244</v>
      </c>
      <c r="J843" s="376">
        <f t="shared" si="175"/>
        <v>1434</v>
      </c>
      <c r="K843" s="373">
        <f>+I145</f>
        <v>0</v>
      </c>
      <c r="L843" s="377">
        <f t="shared" si="153"/>
        <v>5158</v>
      </c>
      <c r="M843" s="378">
        <f>+K145</f>
        <v>3080</v>
      </c>
      <c r="N843" s="379">
        <f>+K549</f>
        <v>2078</v>
      </c>
      <c r="O843" s="424">
        <f t="shared" si="160"/>
        <v>3.596931659693166</v>
      </c>
      <c r="P843" s="380">
        <f>+R554+R150</f>
        <v>0</v>
      </c>
      <c r="Q843" s="258"/>
      <c r="R843" s="259"/>
      <c r="S843" s="259"/>
      <c r="T843" s="259"/>
      <c r="U843" s="516"/>
      <c r="V843" s="353"/>
      <c r="Y843" s="232"/>
      <c r="Z843" s="413">
        <f>+Z549+Z145</f>
        <v>54</v>
      </c>
      <c r="AA843" s="413">
        <f>+AA549+AA145</f>
        <v>190</v>
      </c>
      <c r="AB843" s="415">
        <f t="shared" si="154"/>
        <v>244</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244</v>
      </c>
      <c r="AN843" s="383"/>
      <c r="AO843" s="384"/>
      <c r="AQ843" s="342">
        <f t="shared" si="150"/>
        <v>17.015341701534169</v>
      </c>
      <c r="AR843" s="343">
        <f t="shared" si="156"/>
        <v>1.2050420168067226</v>
      </c>
      <c r="AS843" s="344">
        <v>0</v>
      </c>
      <c r="AT843" s="345">
        <v>1</v>
      </c>
    </row>
    <row r="844" spans="1:46" ht="59.25" customHeight="1">
      <c r="A844" s="293">
        <f t="shared" si="157"/>
        <v>24</v>
      </c>
      <c r="B844" s="527" t="s">
        <v>1501</v>
      </c>
      <c r="C844" s="528"/>
      <c r="D844" s="372">
        <f>+D555+D151</f>
        <v>2852</v>
      </c>
      <c r="E844" s="373">
        <f>G151</f>
        <v>0</v>
      </c>
      <c r="F844" s="373">
        <f>+F555</f>
        <v>615</v>
      </c>
      <c r="G844" s="373">
        <f>+G555</f>
        <v>31</v>
      </c>
      <c r="H844" s="374">
        <f t="shared" si="151"/>
        <v>646</v>
      </c>
      <c r="I844" s="375">
        <f t="shared" si="159"/>
        <v>0</v>
      </c>
      <c r="J844" s="376">
        <f t="shared" si="175"/>
        <v>646</v>
      </c>
      <c r="K844" s="373">
        <f>+I151</f>
        <v>0</v>
      </c>
      <c r="L844" s="377">
        <f t="shared" si="153"/>
        <v>2206</v>
      </c>
      <c r="M844" s="378">
        <f>+K151</f>
        <v>970</v>
      </c>
      <c r="N844" s="379">
        <f>+K555</f>
        <v>1236</v>
      </c>
      <c r="O844" s="424">
        <f t="shared" si="160"/>
        <v>3.414860681114551</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11395</v>
      </c>
      <c r="E845" s="373">
        <f>G157</f>
        <v>0</v>
      </c>
      <c r="F845" s="373">
        <f>+F561</f>
        <v>3242</v>
      </c>
      <c r="G845" s="373">
        <f>+G561</f>
        <v>38</v>
      </c>
      <c r="H845" s="374">
        <f t="shared" si="151"/>
        <v>3280</v>
      </c>
      <c r="I845" s="375">
        <f t="shared" si="159"/>
        <v>431</v>
      </c>
      <c r="J845" s="376">
        <f t="shared" si="175"/>
        <v>3711</v>
      </c>
      <c r="K845" s="373">
        <f>+I157</f>
        <v>0</v>
      </c>
      <c r="L845" s="377">
        <f t="shared" si="153"/>
        <v>7684</v>
      </c>
      <c r="M845" s="378">
        <f>+K157</f>
        <v>4620</v>
      </c>
      <c r="N845" s="379">
        <f>+K561</f>
        <v>3064</v>
      </c>
      <c r="O845" s="424">
        <f t="shared" si="160"/>
        <v>2.0706009161950956</v>
      </c>
      <c r="P845" s="380">
        <f>+R566+R162</f>
        <v>0</v>
      </c>
      <c r="Q845" s="258"/>
      <c r="R845" s="259"/>
      <c r="S845" s="259"/>
      <c r="T845" s="259"/>
      <c r="U845" s="516"/>
      <c r="V845" s="353"/>
      <c r="Y845" s="232"/>
      <c r="Z845" s="413">
        <f>+Z561+Z157</f>
        <v>128</v>
      </c>
      <c r="AA845" s="413">
        <f>+AA561+AA157</f>
        <v>303</v>
      </c>
      <c r="AB845" s="415">
        <f t="shared" si="154"/>
        <v>431</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431</v>
      </c>
      <c r="AN845" s="383"/>
      <c r="AO845" s="384"/>
      <c r="AQ845" s="342">
        <f t="shared" si="150"/>
        <v>11.61412018323902</v>
      </c>
      <c r="AR845" s="343">
        <f t="shared" si="156"/>
        <v>1.1314024390243902</v>
      </c>
      <c r="AS845" s="344">
        <v>10</v>
      </c>
      <c r="AT845" s="345">
        <v>10</v>
      </c>
    </row>
    <row r="846" spans="1:46" ht="59.25" customHeight="1">
      <c r="A846" s="293">
        <f t="shared" si="157"/>
        <v>26</v>
      </c>
      <c r="B846" s="527" t="s">
        <v>1547</v>
      </c>
      <c r="C846" s="528"/>
      <c r="D846" s="372">
        <f>+D567+D163</f>
        <v>65220</v>
      </c>
      <c r="E846" s="373">
        <f>G163</f>
        <v>0</v>
      </c>
      <c r="F846" s="373">
        <f>+F567</f>
        <v>14495</v>
      </c>
      <c r="G846" s="373">
        <f>+G567</f>
        <v>134</v>
      </c>
      <c r="H846" s="374">
        <f t="shared" si="151"/>
        <v>14629</v>
      </c>
      <c r="I846" s="375">
        <f t="shared" si="159"/>
        <v>238</v>
      </c>
      <c r="J846" s="376">
        <f t="shared" si="175"/>
        <v>14867</v>
      </c>
      <c r="K846" s="373">
        <f>+I163</f>
        <v>0</v>
      </c>
      <c r="L846" s="377">
        <f t="shared" si="153"/>
        <v>50353</v>
      </c>
      <c r="M846" s="378">
        <f>+K163</f>
        <v>32670</v>
      </c>
      <c r="N846" s="379">
        <f>+K567</f>
        <v>17683</v>
      </c>
      <c r="O846" s="424">
        <f t="shared" si="160"/>
        <v>3.3868971547723143</v>
      </c>
      <c r="P846" s="380">
        <f>+R572+R168</f>
        <v>0</v>
      </c>
      <c r="Q846" s="258"/>
      <c r="R846" s="259"/>
      <c r="S846" s="259"/>
      <c r="T846" s="259"/>
      <c r="U846" s="516"/>
      <c r="V846" s="353"/>
      <c r="Y846" s="232"/>
      <c r="Z846" s="381">
        <f>+Z567+Z163</f>
        <v>111</v>
      </c>
      <c r="AA846" s="381">
        <f>+AA567+AA163</f>
        <v>127</v>
      </c>
      <c r="AB846" s="415">
        <f t="shared" si="154"/>
        <v>238</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238</v>
      </c>
      <c r="AN846" s="383"/>
      <c r="AO846" s="384"/>
      <c r="AQ846" s="342">
        <f t="shared" si="150"/>
        <v>1.6008609672428871</v>
      </c>
      <c r="AR846" s="343">
        <f t="shared" si="156"/>
        <v>1.0162690546175406</v>
      </c>
      <c r="AS846" s="344">
        <v>0</v>
      </c>
      <c r="AT846" s="345">
        <v>1</v>
      </c>
    </row>
    <row r="847" spans="1:46" ht="46.5" customHeight="1">
      <c r="A847" s="293">
        <f t="shared" si="157"/>
        <v>27</v>
      </c>
      <c r="B847" s="527" t="s">
        <v>1507</v>
      </c>
      <c r="C847" s="528"/>
      <c r="D847" s="372">
        <f>+D573+D169</f>
        <v>1601</v>
      </c>
      <c r="E847" s="373">
        <f>G169</f>
        <v>1200</v>
      </c>
      <c r="F847" s="373">
        <f>+F573</f>
        <v>496</v>
      </c>
      <c r="G847" s="373">
        <f>+G573</f>
        <v>20</v>
      </c>
      <c r="H847" s="374">
        <f t="shared" si="151"/>
        <v>516</v>
      </c>
      <c r="I847" s="375">
        <f t="shared" si="159"/>
        <v>0</v>
      </c>
      <c r="J847" s="376">
        <f t="shared" si="175"/>
        <v>516</v>
      </c>
      <c r="K847" s="373">
        <f>+I169</f>
        <v>0</v>
      </c>
      <c r="L847" s="377">
        <f t="shared" si="153"/>
        <v>2285</v>
      </c>
      <c r="M847" s="378">
        <f>+K169</f>
        <v>1815</v>
      </c>
      <c r="N847" s="379">
        <f>+K573</f>
        <v>470</v>
      </c>
      <c r="O847" s="424">
        <f t="shared" si="160"/>
        <v>4.4282945736434112</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5071</v>
      </c>
      <c r="E848" s="373">
        <f>G175</f>
        <v>0</v>
      </c>
      <c r="F848" s="373">
        <f>+F579</f>
        <v>1043</v>
      </c>
      <c r="G848" s="373">
        <f>+G579</f>
        <v>49</v>
      </c>
      <c r="H848" s="374">
        <f t="shared" si="151"/>
        <v>1092</v>
      </c>
      <c r="I848" s="375">
        <f t="shared" si="159"/>
        <v>5</v>
      </c>
      <c r="J848" s="376">
        <f t="shared" si="175"/>
        <v>1097</v>
      </c>
      <c r="K848" s="373">
        <f>+I175</f>
        <v>0</v>
      </c>
      <c r="L848" s="377">
        <f t="shared" si="153"/>
        <v>3974</v>
      </c>
      <c r="M848" s="378">
        <f>+K175</f>
        <v>1323</v>
      </c>
      <c r="N848" s="379">
        <f>+K579</f>
        <v>2651</v>
      </c>
      <c r="O848" s="424">
        <f t="shared" si="160"/>
        <v>3.6226071103008204</v>
      </c>
      <c r="P848" s="380">
        <f>+R584+R180</f>
        <v>0</v>
      </c>
      <c r="Q848" s="258"/>
      <c r="R848" s="259"/>
      <c r="S848" s="259"/>
      <c r="T848" s="259"/>
      <c r="U848" s="516"/>
      <c r="V848" s="353"/>
      <c r="Y848" s="232"/>
      <c r="Z848" s="381">
        <f>+Z579+Z175</f>
        <v>4</v>
      </c>
      <c r="AA848" s="381">
        <f>+AA579+AA175</f>
        <v>0</v>
      </c>
      <c r="AB848" s="415">
        <f t="shared" si="154"/>
        <v>4</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1</v>
      </c>
      <c r="AK848" s="381">
        <f t="shared" si="187"/>
        <v>0</v>
      </c>
      <c r="AL848" s="381">
        <f t="shared" si="187"/>
        <v>0</v>
      </c>
      <c r="AM848" s="382">
        <f t="shared" si="177"/>
        <v>5</v>
      </c>
      <c r="AN848" s="383"/>
      <c r="AO848" s="384"/>
      <c r="AQ848" s="342">
        <f t="shared" si="150"/>
        <v>0.45578851412944388</v>
      </c>
      <c r="AR848" s="343">
        <f t="shared" si="156"/>
        <v>1.0045787545787546</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1250</v>
      </c>
      <c r="E850" s="373">
        <f>G187</f>
        <v>0</v>
      </c>
      <c r="F850" s="373">
        <f>+F591</f>
        <v>402</v>
      </c>
      <c r="G850" s="373">
        <f>+G591</f>
        <v>0</v>
      </c>
      <c r="H850" s="374">
        <f t="shared" si="151"/>
        <v>402</v>
      </c>
      <c r="I850" s="375">
        <f t="shared" si="159"/>
        <v>0</v>
      </c>
      <c r="J850" s="376">
        <f t="shared" si="175"/>
        <v>402</v>
      </c>
      <c r="K850" s="373">
        <f>+I187</f>
        <v>0</v>
      </c>
      <c r="L850" s="377">
        <f t="shared" si="153"/>
        <v>848</v>
      </c>
      <c r="M850" s="378">
        <f>+K187</f>
        <v>279</v>
      </c>
      <c r="N850" s="379">
        <f>+K591</f>
        <v>569</v>
      </c>
      <c r="O850" s="424">
        <f t="shared" si="160"/>
        <v>2.1094527363184081</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101</v>
      </c>
      <c r="E851" s="373">
        <f>G193</f>
        <v>0</v>
      </c>
      <c r="F851" s="373">
        <f>+F597</f>
        <v>4</v>
      </c>
      <c r="G851" s="373">
        <f>+G597</f>
        <v>0</v>
      </c>
      <c r="H851" s="374">
        <f t="shared" si="151"/>
        <v>4</v>
      </c>
      <c r="I851" s="375">
        <f t="shared" si="159"/>
        <v>0</v>
      </c>
      <c r="J851" s="376">
        <f t="shared" si="175"/>
        <v>4</v>
      </c>
      <c r="K851" s="373">
        <f>+I193</f>
        <v>0</v>
      </c>
      <c r="L851" s="377">
        <f t="shared" si="153"/>
        <v>97</v>
      </c>
      <c r="M851" s="378">
        <f>+K193</f>
        <v>78</v>
      </c>
      <c r="N851" s="379">
        <f>+K597</f>
        <v>19</v>
      </c>
      <c r="O851" s="424">
        <f t="shared" si="160"/>
        <v>24.25</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661</v>
      </c>
      <c r="E852" s="373">
        <f>G199</f>
        <v>0</v>
      </c>
      <c r="F852" s="373">
        <f>+F603</f>
        <v>134</v>
      </c>
      <c r="G852" s="373">
        <f>+G603</f>
        <v>0</v>
      </c>
      <c r="H852" s="374">
        <f t="shared" si="151"/>
        <v>134</v>
      </c>
      <c r="I852" s="375">
        <f t="shared" si="159"/>
        <v>0</v>
      </c>
      <c r="J852" s="376">
        <f t="shared" si="175"/>
        <v>134</v>
      </c>
      <c r="K852" s="373">
        <f>+I199</f>
        <v>0</v>
      </c>
      <c r="L852" s="377">
        <f t="shared" si="153"/>
        <v>527</v>
      </c>
      <c r="M852" s="378">
        <f>+K199</f>
        <v>364</v>
      </c>
      <c r="N852" s="379">
        <f>+K603</f>
        <v>163</v>
      </c>
      <c r="O852" s="424">
        <f t="shared" si="160"/>
        <v>3.9328358208955225</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93</v>
      </c>
      <c r="E853" s="373">
        <f>G205</f>
        <v>0</v>
      </c>
      <c r="F853" s="373">
        <f>+F609</f>
        <v>19</v>
      </c>
      <c r="G853" s="373">
        <f>+G609</f>
        <v>0</v>
      </c>
      <c r="H853" s="374">
        <f t="shared" si="151"/>
        <v>19</v>
      </c>
      <c r="I853" s="375">
        <f t="shared" si="159"/>
        <v>0</v>
      </c>
      <c r="J853" s="376">
        <f t="shared" si="175"/>
        <v>19</v>
      </c>
      <c r="K853" s="373">
        <f>+I205</f>
        <v>0</v>
      </c>
      <c r="L853" s="377">
        <f t="shared" si="153"/>
        <v>74</v>
      </c>
      <c r="M853" s="378">
        <f>+K205</f>
        <v>0</v>
      </c>
      <c r="N853" s="379">
        <f>+K609</f>
        <v>74</v>
      </c>
      <c r="O853" s="424">
        <f t="shared" si="160"/>
        <v>3.8947368421052633</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10265</v>
      </c>
      <c r="E858" s="373">
        <f>G230</f>
        <v>0</v>
      </c>
      <c r="F858" s="373">
        <f>+F634</f>
        <v>662</v>
      </c>
      <c r="G858" s="373">
        <f>+G634</f>
        <v>24</v>
      </c>
      <c r="H858" s="374">
        <f>SUM(F858:G858)</f>
        <v>686</v>
      </c>
      <c r="I858" s="375">
        <f t="shared" ref="I858:I868" si="196">+AM858</f>
        <v>1204</v>
      </c>
      <c r="J858" s="376">
        <f t="shared" ref="J858:J868" si="197">SUM(H858:I858)</f>
        <v>1890</v>
      </c>
      <c r="K858" s="373">
        <f>+I230</f>
        <v>0</v>
      </c>
      <c r="L858" s="377">
        <f>(M858+N858)</f>
        <v>8375</v>
      </c>
      <c r="M858" s="378">
        <f>+K230</f>
        <v>5960</v>
      </c>
      <c r="N858" s="379">
        <f>+K634</f>
        <v>2415</v>
      </c>
      <c r="O858" s="424">
        <f t="shared" si="160"/>
        <v>4.4312169312169312</v>
      </c>
      <c r="P858" s="380">
        <f>+R639+R235</f>
        <v>0</v>
      </c>
      <c r="Q858" s="258"/>
      <c r="R858" s="259"/>
      <c r="S858" s="259"/>
      <c r="T858" s="259"/>
      <c r="U858" s="516"/>
      <c r="V858" s="353"/>
      <c r="Y858" s="232"/>
      <c r="Z858" s="381">
        <f>+Z634+Z230</f>
        <v>818</v>
      </c>
      <c r="AA858" s="381">
        <f>+AA634+AA230</f>
        <v>386</v>
      </c>
      <c r="AB858" s="415">
        <f>+Z858+AA858</f>
        <v>1204</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1204</v>
      </c>
      <c r="AN858" s="383"/>
      <c r="AO858" s="384"/>
    </row>
    <row r="859" spans="1:46" ht="59.25" customHeight="1">
      <c r="A859" s="293">
        <f t="shared" ref="A859:A869" si="200">A858+1</f>
        <v>2</v>
      </c>
      <c r="B859" s="527" t="s">
        <v>1526</v>
      </c>
      <c r="C859" s="528"/>
      <c r="D859" s="372">
        <f>+D640+D236</f>
        <v>16546</v>
      </c>
      <c r="E859" s="373">
        <f>G236</f>
        <v>0</v>
      </c>
      <c r="F859" s="373">
        <f>+F640</f>
        <v>1316</v>
      </c>
      <c r="G859" s="373">
        <f>+G640</f>
        <v>30</v>
      </c>
      <c r="H859" s="374">
        <f>SUM(F859:G859)</f>
        <v>1346</v>
      </c>
      <c r="I859" s="375">
        <f t="shared" si="196"/>
        <v>1</v>
      </c>
      <c r="J859" s="376">
        <f t="shared" si="197"/>
        <v>1347</v>
      </c>
      <c r="K859" s="373">
        <f>+I236</f>
        <v>0</v>
      </c>
      <c r="L859" s="377">
        <f t="shared" ref="L859:L869" si="201">(M859+N859)</f>
        <v>15199</v>
      </c>
      <c r="M859" s="378">
        <f>+K236</f>
        <v>12704</v>
      </c>
      <c r="N859" s="379">
        <f>+K640</f>
        <v>2495</v>
      </c>
      <c r="O859" s="424">
        <f t="shared" si="160"/>
        <v>11.283593170007425</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1</v>
      </c>
      <c r="AG859" s="381">
        <f t="shared" si="203"/>
        <v>0</v>
      </c>
      <c r="AH859" s="381">
        <f t="shared" si="203"/>
        <v>0</v>
      </c>
      <c r="AI859" s="381">
        <f t="shared" si="203"/>
        <v>0</v>
      </c>
      <c r="AJ859" s="381">
        <f t="shared" si="203"/>
        <v>0</v>
      </c>
      <c r="AK859" s="381">
        <f t="shared" si="203"/>
        <v>0</v>
      </c>
      <c r="AL859" s="381">
        <f t="shared" si="203"/>
        <v>0</v>
      </c>
      <c r="AM859" s="382">
        <f t="shared" si="199"/>
        <v>1</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2832</v>
      </c>
      <c r="E862" s="373">
        <f>G254</f>
        <v>9640</v>
      </c>
      <c r="F862" s="373">
        <f>+F658</f>
        <v>789</v>
      </c>
      <c r="G862" s="373">
        <f>+G658</f>
        <v>15</v>
      </c>
      <c r="H862" s="374">
        <f t="shared" si="204"/>
        <v>804</v>
      </c>
      <c r="I862" s="375">
        <f t="shared" si="196"/>
        <v>1</v>
      </c>
      <c r="J862" s="376">
        <f t="shared" si="197"/>
        <v>805</v>
      </c>
      <c r="K862" s="373">
        <f>+I254</f>
        <v>0</v>
      </c>
      <c r="L862" s="377">
        <f t="shared" si="201"/>
        <v>11667</v>
      </c>
      <c r="M862" s="378">
        <f>+K254</f>
        <v>9467</v>
      </c>
      <c r="N862" s="379">
        <f>+K658</f>
        <v>2200</v>
      </c>
      <c r="O862" s="424">
        <f t="shared" si="160"/>
        <v>14.493167701863355</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1</v>
      </c>
      <c r="AG862" s="381">
        <f t="shared" si="207"/>
        <v>0</v>
      </c>
      <c r="AH862" s="381">
        <f t="shared" si="207"/>
        <v>0</v>
      </c>
      <c r="AI862" s="381">
        <f t="shared" si="207"/>
        <v>0</v>
      </c>
      <c r="AJ862" s="381">
        <f t="shared" si="207"/>
        <v>0</v>
      </c>
      <c r="AK862" s="381">
        <f t="shared" si="207"/>
        <v>0</v>
      </c>
      <c r="AL862" s="381">
        <f t="shared" si="207"/>
        <v>0</v>
      </c>
      <c r="AM862" s="382">
        <f t="shared" si="199"/>
        <v>1</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49640</v>
      </c>
      <c r="E865" s="373">
        <f>G272</f>
        <v>0</v>
      </c>
      <c r="F865" s="373">
        <f>+F676</f>
        <v>2490</v>
      </c>
      <c r="G865" s="373">
        <f>+G676</f>
        <v>39</v>
      </c>
      <c r="H865" s="374">
        <f t="shared" si="204"/>
        <v>2529</v>
      </c>
      <c r="I865" s="375">
        <f t="shared" si="196"/>
        <v>3717</v>
      </c>
      <c r="J865" s="376">
        <f t="shared" si="197"/>
        <v>6246</v>
      </c>
      <c r="K865" s="373">
        <f>+I272</f>
        <v>0</v>
      </c>
      <c r="L865" s="377">
        <f t="shared" si="201"/>
        <v>43394</v>
      </c>
      <c r="M865" s="378">
        <f>+K272</f>
        <v>35070</v>
      </c>
      <c r="N865" s="379">
        <f>+K676</f>
        <v>8324</v>
      </c>
      <c r="O865" s="424">
        <f t="shared" si="160"/>
        <v>6.9474863912904254</v>
      </c>
      <c r="P865" s="380">
        <f>+R681+R277</f>
        <v>0</v>
      </c>
      <c r="Q865" s="258"/>
      <c r="R865" s="259"/>
      <c r="S865" s="259"/>
      <c r="T865" s="259"/>
      <c r="U865" s="516"/>
      <c r="V865" s="353"/>
      <c r="Y865" s="232"/>
      <c r="Z865" s="381">
        <f>+Z676+Z272</f>
        <v>2462</v>
      </c>
      <c r="AA865" s="381">
        <f>+AA676+AA272</f>
        <v>1255</v>
      </c>
      <c r="AB865" s="415">
        <f t="shared" si="202"/>
        <v>3717</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3717</v>
      </c>
      <c r="AN865" s="383"/>
      <c r="AO865" s="384"/>
    </row>
    <row r="866" spans="1:41" ht="51.75" customHeight="1">
      <c r="A866" s="293">
        <f t="shared" si="200"/>
        <v>9</v>
      </c>
      <c r="B866" s="527" t="s">
        <v>1534</v>
      </c>
      <c r="C866" s="528"/>
      <c r="D866" s="372">
        <f>+D682+D278</f>
        <v>4915</v>
      </c>
      <c r="E866" s="373">
        <f>G278</f>
        <v>0</v>
      </c>
      <c r="F866" s="373">
        <f>+F682</f>
        <v>1260</v>
      </c>
      <c r="G866" s="373">
        <f>+G682</f>
        <v>29</v>
      </c>
      <c r="H866" s="374">
        <f t="shared" si="204"/>
        <v>1289</v>
      </c>
      <c r="I866" s="375">
        <f t="shared" si="196"/>
        <v>3</v>
      </c>
      <c r="J866" s="376">
        <f t="shared" si="197"/>
        <v>1292</v>
      </c>
      <c r="K866" s="373">
        <f>+I278</f>
        <v>0</v>
      </c>
      <c r="L866" s="377">
        <f t="shared" si="201"/>
        <v>3623</v>
      </c>
      <c r="M866" s="378">
        <f>+K278</f>
        <v>1888</v>
      </c>
      <c r="N866" s="379">
        <f>+K682</f>
        <v>1735</v>
      </c>
      <c r="O866" s="424">
        <f t="shared" si="160"/>
        <v>2.8041795665634677</v>
      </c>
      <c r="P866" s="380">
        <f>+R687+R283</f>
        <v>0</v>
      </c>
      <c r="Q866" s="258"/>
      <c r="R866" s="259"/>
      <c r="S866" s="259"/>
      <c r="T866" s="259"/>
      <c r="U866" s="516"/>
      <c r="V866" s="353"/>
      <c r="Y866" s="232"/>
      <c r="Z866" s="381">
        <f>+Z682+Z278</f>
        <v>1</v>
      </c>
      <c r="AA866" s="381">
        <f>+AA682+AA278</f>
        <v>0</v>
      </c>
      <c r="AB866" s="415">
        <f t="shared" si="202"/>
        <v>1</v>
      </c>
      <c r="AC866" s="381">
        <f t="shared" ref="AC866:AL866" si="211">+AC682+AC278</f>
        <v>0</v>
      </c>
      <c r="AD866" s="381">
        <f t="shared" si="211"/>
        <v>0</v>
      </c>
      <c r="AE866" s="381">
        <f t="shared" si="211"/>
        <v>0</v>
      </c>
      <c r="AF866" s="381">
        <f t="shared" si="211"/>
        <v>2</v>
      </c>
      <c r="AG866" s="381">
        <f t="shared" si="211"/>
        <v>0</v>
      </c>
      <c r="AH866" s="381">
        <f t="shared" si="211"/>
        <v>0</v>
      </c>
      <c r="AI866" s="381">
        <f t="shared" si="211"/>
        <v>0</v>
      </c>
      <c r="AJ866" s="381">
        <f t="shared" si="211"/>
        <v>0</v>
      </c>
      <c r="AK866" s="381">
        <f t="shared" si="211"/>
        <v>0</v>
      </c>
      <c r="AL866" s="381">
        <f t="shared" si="211"/>
        <v>0</v>
      </c>
      <c r="AM866" s="382">
        <f t="shared" si="199"/>
        <v>3</v>
      </c>
      <c r="AN866" s="383"/>
      <c r="AO866" s="384"/>
    </row>
    <row r="867" spans="1:41" ht="51.75" customHeight="1">
      <c r="A867" s="293">
        <f t="shared" si="200"/>
        <v>10</v>
      </c>
      <c r="B867" s="527" t="s">
        <v>1535</v>
      </c>
      <c r="C867" s="528"/>
      <c r="D867" s="372">
        <f>+D688+D284</f>
        <v>87</v>
      </c>
      <c r="E867" s="373">
        <f>G284</f>
        <v>0</v>
      </c>
      <c r="F867" s="373">
        <f>+F688</f>
        <v>87</v>
      </c>
      <c r="G867" s="373">
        <f>+G688</f>
        <v>0</v>
      </c>
      <c r="H867" s="374">
        <f>SUM(F867:G867)</f>
        <v>87</v>
      </c>
      <c r="I867" s="375">
        <f>+AM867</f>
        <v>0</v>
      </c>
      <c r="J867" s="376">
        <f>SUM(H867:I867)</f>
        <v>87</v>
      </c>
      <c r="K867" s="373">
        <f>+I284</f>
        <v>0</v>
      </c>
      <c r="L867" s="377">
        <f t="shared" si="201"/>
        <v>0</v>
      </c>
      <c r="M867" s="378">
        <f>+K284</f>
        <v>0</v>
      </c>
      <c r="N867" s="379">
        <f>+K688</f>
        <v>0</v>
      </c>
      <c r="O867" s="424">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1263</v>
      </c>
      <c r="E868" s="373">
        <f>G290</f>
        <v>0</v>
      </c>
      <c r="F868" s="373">
        <f>+F694</f>
        <v>400</v>
      </c>
      <c r="G868" s="373">
        <f>+G694</f>
        <v>0</v>
      </c>
      <c r="H868" s="374">
        <f t="shared" si="204"/>
        <v>400</v>
      </c>
      <c r="I868" s="375">
        <f t="shared" si="196"/>
        <v>1</v>
      </c>
      <c r="J868" s="376">
        <f t="shared" si="197"/>
        <v>401</v>
      </c>
      <c r="K868" s="373">
        <f>+I290</f>
        <v>0</v>
      </c>
      <c r="L868" s="377">
        <f t="shared" si="201"/>
        <v>862</v>
      </c>
      <c r="M868" s="378">
        <f>+K290</f>
        <v>262</v>
      </c>
      <c r="N868" s="379">
        <f>+K694</f>
        <v>600</v>
      </c>
      <c r="O868" s="424">
        <f t="shared" si="160"/>
        <v>2.1496259351620948</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1</v>
      </c>
      <c r="AG868" s="381">
        <f t="shared" si="213"/>
        <v>0</v>
      </c>
      <c r="AH868" s="381">
        <f t="shared" si="213"/>
        <v>0</v>
      </c>
      <c r="AI868" s="381">
        <f t="shared" si="213"/>
        <v>0</v>
      </c>
      <c r="AJ868" s="381">
        <f t="shared" si="213"/>
        <v>0</v>
      </c>
      <c r="AK868" s="381">
        <f t="shared" si="213"/>
        <v>0</v>
      </c>
      <c r="AL868" s="381">
        <f t="shared" si="213"/>
        <v>0</v>
      </c>
      <c r="AM868" s="382">
        <f t="shared" si="199"/>
        <v>1</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22085</v>
      </c>
      <c r="E871" s="373">
        <f>G303</f>
        <v>0</v>
      </c>
      <c r="F871" s="373">
        <f>+F707</f>
        <v>11589</v>
      </c>
      <c r="G871" s="373">
        <f>+G707</f>
        <v>106</v>
      </c>
      <c r="H871" s="374">
        <f>SUM(F871:G871)</f>
        <v>11695</v>
      </c>
      <c r="I871" s="375">
        <f t="shared" ref="I871:I887" si="215">+AM871</f>
        <v>8</v>
      </c>
      <c r="J871" s="376">
        <f t="shared" ref="J871:J887" si="216">SUM(H871:I871)</f>
        <v>11703</v>
      </c>
      <c r="K871" s="373">
        <f>+I303</f>
        <v>0</v>
      </c>
      <c r="L871" s="377">
        <f>(M871+N871)</f>
        <v>10382</v>
      </c>
      <c r="M871" s="378">
        <f>+K303</f>
        <v>200</v>
      </c>
      <c r="N871" s="379">
        <f>+K707</f>
        <v>10182</v>
      </c>
      <c r="O871" s="424">
        <f t="shared" si="160"/>
        <v>0.88712295992480561</v>
      </c>
      <c r="P871" s="380">
        <f>+R713+R309</f>
        <v>0</v>
      </c>
      <c r="Q871" s="258"/>
      <c r="R871" s="259"/>
      <c r="S871" s="259"/>
      <c r="T871" s="259"/>
      <c r="U871" s="516"/>
      <c r="V871" s="353"/>
      <c r="Y871" s="232"/>
      <c r="Z871" s="381">
        <f>+Z707+Z303</f>
        <v>8</v>
      </c>
      <c r="AA871" s="381">
        <f>+AA707+AA303</f>
        <v>0</v>
      </c>
      <c r="AB871" s="415">
        <f>+Z871+AA871</f>
        <v>8</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8</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51737</v>
      </c>
      <c r="E873" s="373">
        <f>G317</f>
        <v>0</v>
      </c>
      <c r="F873" s="373">
        <f>+F721</f>
        <v>4650</v>
      </c>
      <c r="G873" s="373">
        <f>+G721</f>
        <v>22</v>
      </c>
      <c r="H873" s="374">
        <f t="shared" ref="H873:H887" si="222">SUM(F873:G873)</f>
        <v>4672</v>
      </c>
      <c r="I873" s="375">
        <f t="shared" si="215"/>
        <v>0</v>
      </c>
      <c r="J873" s="376">
        <f t="shared" si="216"/>
        <v>4672</v>
      </c>
      <c r="K873" s="373">
        <f>+I317</f>
        <v>0</v>
      </c>
      <c r="L873" s="377">
        <f t="shared" si="219"/>
        <v>47065</v>
      </c>
      <c r="M873" s="378">
        <f>+K317</f>
        <v>27887</v>
      </c>
      <c r="N873" s="379">
        <f>+K721</f>
        <v>19178</v>
      </c>
      <c r="O873" s="424">
        <f t="shared" si="160"/>
        <v>10.073844178082192</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431</v>
      </c>
      <c r="E874" s="373">
        <f>G324</f>
        <v>0</v>
      </c>
      <c r="F874" s="373">
        <f>+F728</f>
        <v>431</v>
      </c>
      <c r="G874" s="373">
        <f>+G728</f>
        <v>0</v>
      </c>
      <c r="H874" s="374">
        <f>SUM(F874:G874)</f>
        <v>431</v>
      </c>
      <c r="I874" s="375">
        <f>+AM874</f>
        <v>0</v>
      </c>
      <c r="J874" s="376">
        <f>SUM(H874:I874)</f>
        <v>431</v>
      </c>
      <c r="K874" s="373">
        <f>+I324</f>
        <v>0</v>
      </c>
      <c r="L874" s="377">
        <f t="shared" si="219"/>
        <v>0</v>
      </c>
      <c r="M874" s="378">
        <f>+K324</f>
        <v>0</v>
      </c>
      <c r="N874" s="379">
        <f>+K728</f>
        <v>0</v>
      </c>
      <c r="O874" s="424">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58424</v>
      </c>
      <c r="E876" s="373">
        <f>G338</f>
        <v>0</v>
      </c>
      <c r="F876" s="373">
        <f>+F742</f>
        <v>13709</v>
      </c>
      <c r="G876" s="373">
        <f>+G742</f>
        <v>176</v>
      </c>
      <c r="H876" s="374">
        <f t="shared" si="222"/>
        <v>13885</v>
      </c>
      <c r="I876" s="375">
        <f t="shared" si="215"/>
        <v>100</v>
      </c>
      <c r="J876" s="376">
        <f t="shared" si="216"/>
        <v>13985</v>
      </c>
      <c r="K876" s="373">
        <f>+I338</f>
        <v>0</v>
      </c>
      <c r="L876" s="377">
        <f t="shared" si="219"/>
        <v>44439</v>
      </c>
      <c r="M876" s="378">
        <f>+K338</f>
        <v>21800</v>
      </c>
      <c r="N876" s="379">
        <f>+K742</f>
        <v>22639</v>
      </c>
      <c r="O876" s="424">
        <f t="shared" si="160"/>
        <v>3.1776188773686092</v>
      </c>
      <c r="P876" s="380">
        <f>+R748+R344</f>
        <v>0</v>
      </c>
      <c r="Q876" s="258"/>
      <c r="R876" s="259"/>
      <c r="S876" s="259"/>
      <c r="T876" s="259"/>
      <c r="U876" s="516"/>
      <c r="V876" s="353"/>
      <c r="Y876" s="232"/>
      <c r="Z876" s="381">
        <f>+Z742+Z338</f>
        <v>71</v>
      </c>
      <c r="AA876" s="381">
        <f>+AA742+AA338</f>
        <v>0</v>
      </c>
      <c r="AB876" s="415">
        <f t="shared" si="223"/>
        <v>71</v>
      </c>
      <c r="AC876" s="381">
        <f t="shared" ref="AC876:AL876" si="227">+AC742+AC338</f>
        <v>0</v>
      </c>
      <c r="AD876" s="381">
        <f t="shared" si="227"/>
        <v>22</v>
      </c>
      <c r="AE876" s="381">
        <f t="shared" si="227"/>
        <v>0</v>
      </c>
      <c r="AF876" s="381">
        <f t="shared" si="227"/>
        <v>0</v>
      </c>
      <c r="AG876" s="381">
        <f t="shared" si="227"/>
        <v>0</v>
      </c>
      <c r="AH876" s="381">
        <f t="shared" si="227"/>
        <v>7</v>
      </c>
      <c r="AI876" s="381">
        <f t="shared" si="227"/>
        <v>0</v>
      </c>
      <c r="AJ876" s="381">
        <f t="shared" si="227"/>
        <v>0</v>
      </c>
      <c r="AK876" s="381">
        <f t="shared" si="227"/>
        <v>0</v>
      </c>
      <c r="AL876" s="381">
        <f t="shared" si="227"/>
        <v>0</v>
      </c>
      <c r="AM876" s="382">
        <f t="shared" si="218"/>
        <v>100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36058</v>
      </c>
      <c r="E878" s="373">
        <f>G352</f>
        <v>0</v>
      </c>
      <c r="F878" s="373">
        <f>+F756</f>
        <v>6038</v>
      </c>
      <c r="G878" s="373">
        <f>+G756</f>
        <v>81</v>
      </c>
      <c r="H878" s="374">
        <f t="shared" si="222"/>
        <v>6119</v>
      </c>
      <c r="I878" s="375">
        <f t="shared" si="215"/>
        <v>57</v>
      </c>
      <c r="J878" s="376">
        <f t="shared" si="216"/>
        <v>6176</v>
      </c>
      <c r="K878" s="373">
        <f>+I352</f>
        <v>0</v>
      </c>
      <c r="L878" s="377">
        <f t="shared" si="219"/>
        <v>29882</v>
      </c>
      <c r="M878" s="378">
        <f>+K352</f>
        <v>9418</v>
      </c>
      <c r="N878" s="379">
        <f>+K756</f>
        <v>20464</v>
      </c>
      <c r="O878" s="424">
        <f t="shared" si="160"/>
        <v>4.8384067357512954</v>
      </c>
      <c r="P878" s="380">
        <f>+R762+R358</f>
        <v>0</v>
      </c>
      <c r="Q878" s="258"/>
      <c r="R878" s="259"/>
      <c r="S878" s="259"/>
      <c r="T878" s="259"/>
      <c r="U878" s="516"/>
      <c r="V878" s="353"/>
      <c r="Y878" s="232"/>
      <c r="Z878" s="381">
        <f>+Z756+Z352</f>
        <v>57</v>
      </c>
      <c r="AA878" s="381">
        <f>+AA756+AA352</f>
        <v>0</v>
      </c>
      <c r="AB878" s="415">
        <f t="shared" si="223"/>
        <v>57</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57</v>
      </c>
      <c r="AN878" s="383"/>
      <c r="AO878" s="384"/>
    </row>
    <row r="879" spans="1:41" ht="47.25" customHeight="1">
      <c r="A879" s="293">
        <f t="shared" si="221"/>
        <v>9</v>
      </c>
      <c r="B879" s="527" t="str">
        <f>+B763</f>
        <v>Jeringa Desechable de 0.05 ml/cc con aguja incorporada No. 26G x 3/8" Auto Descartable (AD)</v>
      </c>
      <c r="C879" s="528"/>
      <c r="D879" s="372">
        <f>+D763+D359</f>
        <v>18732</v>
      </c>
      <c r="E879" s="373">
        <f>G359</f>
        <v>0</v>
      </c>
      <c r="F879" s="373">
        <f>+F763</f>
        <v>655</v>
      </c>
      <c r="G879" s="373">
        <f>+G763</f>
        <v>28</v>
      </c>
      <c r="H879" s="374">
        <f t="shared" si="222"/>
        <v>683</v>
      </c>
      <c r="I879" s="375">
        <f t="shared" si="215"/>
        <v>123</v>
      </c>
      <c r="J879" s="376">
        <f t="shared" si="216"/>
        <v>806</v>
      </c>
      <c r="K879" s="373">
        <f>+I359</f>
        <v>0</v>
      </c>
      <c r="L879" s="377">
        <f t="shared" si="219"/>
        <v>17926</v>
      </c>
      <c r="M879" s="378">
        <f>+K359</f>
        <v>13160</v>
      </c>
      <c r="N879" s="379">
        <f>+K763</f>
        <v>4766</v>
      </c>
      <c r="O879" s="424">
        <f t="shared" si="160"/>
        <v>22.240694789081886</v>
      </c>
      <c r="P879" s="380">
        <f>+R769+R365</f>
        <v>0</v>
      </c>
      <c r="Q879" s="258"/>
      <c r="R879" s="259"/>
      <c r="S879" s="259"/>
      <c r="T879" s="259"/>
      <c r="U879" s="516"/>
      <c r="V879" s="353"/>
      <c r="Y879" s="232"/>
      <c r="Z879" s="381">
        <f>+Z763+Z359</f>
        <v>25</v>
      </c>
      <c r="AA879" s="381">
        <f>+AA763+AA359</f>
        <v>0</v>
      </c>
      <c r="AB879" s="415">
        <f t="shared" si="223"/>
        <v>25</v>
      </c>
      <c r="AC879" s="381">
        <f t="shared" ref="AC879:AL879" si="230">+AC763+AC359</f>
        <v>0</v>
      </c>
      <c r="AD879" s="381">
        <f t="shared" si="230"/>
        <v>0</v>
      </c>
      <c r="AE879" s="381">
        <f t="shared" si="230"/>
        <v>0</v>
      </c>
      <c r="AF879" s="381">
        <f t="shared" si="230"/>
        <v>15</v>
      </c>
      <c r="AG879" s="381">
        <f t="shared" si="230"/>
        <v>80</v>
      </c>
      <c r="AH879" s="381">
        <f t="shared" si="230"/>
        <v>3</v>
      </c>
      <c r="AI879" s="381">
        <f t="shared" si="230"/>
        <v>0</v>
      </c>
      <c r="AJ879" s="381">
        <f t="shared" si="230"/>
        <v>0</v>
      </c>
      <c r="AK879" s="381">
        <f t="shared" si="230"/>
        <v>0</v>
      </c>
      <c r="AL879" s="381">
        <f t="shared" si="230"/>
        <v>0</v>
      </c>
      <c r="AM879" s="382">
        <f t="shared" si="218"/>
        <v>123</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13023</v>
      </c>
      <c r="E881" s="373">
        <f t="shared" ref="E881:E887" si="234">G373</f>
        <v>0</v>
      </c>
      <c r="F881" s="373">
        <f t="shared" ref="F881:G887" si="235">+F777</f>
        <v>731</v>
      </c>
      <c r="G881" s="373">
        <f t="shared" si="235"/>
        <v>24</v>
      </c>
      <c r="H881" s="374">
        <f t="shared" si="222"/>
        <v>755</v>
      </c>
      <c r="I881" s="375">
        <f t="shared" si="215"/>
        <v>5</v>
      </c>
      <c r="J881" s="376">
        <f t="shared" si="216"/>
        <v>760</v>
      </c>
      <c r="K881" s="373">
        <f t="shared" ref="K881:K887" si="236">+I373</f>
        <v>0</v>
      </c>
      <c r="L881" s="377">
        <f t="shared" si="219"/>
        <v>12263</v>
      </c>
      <c r="M881" s="378">
        <f t="shared" ref="M881:M887" si="237">+K373</f>
        <v>9650</v>
      </c>
      <c r="N881" s="379">
        <f t="shared" ref="N881:N887" si="238">+K777</f>
        <v>2613</v>
      </c>
      <c r="O881" s="424">
        <f t="shared" si="160"/>
        <v>16.135526315789473</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5</v>
      </c>
      <c r="AG881" s="381">
        <f t="shared" si="240"/>
        <v>0</v>
      </c>
      <c r="AH881" s="381">
        <f t="shared" si="240"/>
        <v>0</v>
      </c>
      <c r="AI881" s="381">
        <f t="shared" si="240"/>
        <v>0</v>
      </c>
      <c r="AJ881" s="381">
        <f t="shared" si="240"/>
        <v>0</v>
      </c>
      <c r="AK881" s="381">
        <f t="shared" si="240"/>
        <v>0</v>
      </c>
      <c r="AL881" s="381">
        <f t="shared" si="240"/>
        <v>0</v>
      </c>
      <c r="AM881" s="382">
        <f t="shared" si="218"/>
        <v>5</v>
      </c>
      <c r="AN881" s="383"/>
      <c r="AO881" s="384"/>
    </row>
    <row r="882" spans="1:48" ht="47.25" customHeight="1">
      <c r="A882" s="293">
        <f t="shared" si="221"/>
        <v>12</v>
      </c>
      <c r="B882" s="527" t="s">
        <v>1419</v>
      </c>
      <c r="C882" s="528"/>
      <c r="D882" s="372">
        <f t="shared" si="233"/>
        <v>31968</v>
      </c>
      <c r="E882" s="373">
        <f t="shared" si="234"/>
        <v>0</v>
      </c>
      <c r="F882" s="373">
        <f t="shared" si="235"/>
        <v>8250</v>
      </c>
      <c r="G882" s="373">
        <f t="shared" si="235"/>
        <v>58</v>
      </c>
      <c r="H882" s="374">
        <f t="shared" si="222"/>
        <v>8308</v>
      </c>
      <c r="I882" s="375">
        <f t="shared" si="215"/>
        <v>0</v>
      </c>
      <c r="J882" s="376">
        <f t="shared" si="216"/>
        <v>8308</v>
      </c>
      <c r="K882" s="373">
        <f t="shared" si="236"/>
        <v>0</v>
      </c>
      <c r="L882" s="377">
        <f t="shared" si="219"/>
        <v>23660</v>
      </c>
      <c r="M882" s="378">
        <f t="shared" si="237"/>
        <v>7000</v>
      </c>
      <c r="N882" s="379">
        <f t="shared" si="238"/>
        <v>16660</v>
      </c>
      <c r="O882" s="424">
        <f t="shared" si="160"/>
        <v>2.8478574867597497</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3499</v>
      </c>
      <c r="E883" s="373">
        <f t="shared" si="234"/>
        <v>0</v>
      </c>
      <c r="F883" s="373">
        <f t="shared" si="235"/>
        <v>58</v>
      </c>
      <c r="G883" s="373">
        <f t="shared" si="235"/>
        <v>0</v>
      </c>
      <c r="H883" s="374">
        <f t="shared" si="222"/>
        <v>58</v>
      </c>
      <c r="I883" s="375">
        <f t="shared" si="215"/>
        <v>0</v>
      </c>
      <c r="J883" s="376">
        <f t="shared" si="216"/>
        <v>58</v>
      </c>
      <c r="K883" s="373">
        <f t="shared" si="236"/>
        <v>0</v>
      </c>
      <c r="L883" s="377">
        <f t="shared" si="219"/>
        <v>3441</v>
      </c>
      <c r="M883" s="378">
        <f t="shared" si="237"/>
        <v>0</v>
      </c>
      <c r="N883" s="379">
        <f t="shared" si="238"/>
        <v>3441</v>
      </c>
      <c r="O883" s="424">
        <f t="shared" si="160"/>
        <v>59.327586206896555</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5902</v>
      </c>
      <c r="E884" s="373">
        <f t="shared" si="234"/>
        <v>0</v>
      </c>
      <c r="F884" s="373">
        <f t="shared" si="235"/>
        <v>540</v>
      </c>
      <c r="G884" s="373">
        <f t="shared" si="235"/>
        <v>36</v>
      </c>
      <c r="H884" s="374">
        <f t="shared" si="222"/>
        <v>576</v>
      </c>
      <c r="I884" s="375">
        <f t="shared" si="215"/>
        <v>2</v>
      </c>
      <c r="J884" s="376">
        <f t="shared" si="216"/>
        <v>578</v>
      </c>
      <c r="K884" s="373">
        <f t="shared" si="236"/>
        <v>0</v>
      </c>
      <c r="L884" s="377">
        <f t="shared" si="219"/>
        <v>5324</v>
      </c>
      <c r="M884" s="378">
        <f t="shared" si="237"/>
        <v>4355</v>
      </c>
      <c r="N884" s="379">
        <f t="shared" si="238"/>
        <v>969</v>
      </c>
      <c r="O884" s="424">
        <f t="shared" si="160"/>
        <v>9.2110726643598611</v>
      </c>
      <c r="P884" s="380">
        <f t="shared" si="231"/>
        <v>0</v>
      </c>
      <c r="Q884" s="258"/>
      <c r="R884" s="259"/>
      <c r="S884" s="259"/>
      <c r="T884" s="259"/>
      <c r="U884" s="516"/>
      <c r="V884" s="353"/>
      <c r="Y884" s="232"/>
      <c r="Z884" s="381">
        <f t="shared" si="239"/>
        <v>2</v>
      </c>
      <c r="AA884" s="381">
        <f t="shared" si="239"/>
        <v>0</v>
      </c>
      <c r="AB884" s="415">
        <f t="shared" si="223"/>
        <v>2</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2</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0</v>
      </c>
      <c r="E893" s="373">
        <f>G385</f>
        <v>1100</v>
      </c>
      <c r="F893" s="373">
        <f>+F789</f>
        <v>30</v>
      </c>
      <c r="G893" s="373">
        <f>+G789</f>
        <v>0</v>
      </c>
      <c r="H893" s="374">
        <f>SUM(F893:G893)</f>
        <v>30</v>
      </c>
      <c r="I893" s="375">
        <f>+AM893</f>
        <v>0</v>
      </c>
      <c r="J893" s="376">
        <f>SUM(H893:I893)</f>
        <v>30</v>
      </c>
      <c r="K893" s="373">
        <f>+I385</f>
        <v>0</v>
      </c>
      <c r="L893" s="377">
        <f>(M893+N893)</f>
        <v>1070</v>
      </c>
      <c r="M893" s="378">
        <f>+K385</f>
        <v>990</v>
      </c>
      <c r="N893" s="379">
        <f>+K789</f>
        <v>80</v>
      </c>
      <c r="O893" s="424">
        <f t="shared" ref="O893:O897" si="241">IFERROR(L893/J893,"0")</f>
        <v>35.666666666666664</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1200</v>
      </c>
      <c r="E895" s="373">
        <f>G395</f>
        <v>0</v>
      </c>
      <c r="F895" s="373">
        <f t="shared" ref="F895:G895" si="246">+F799</f>
        <v>20</v>
      </c>
      <c r="G895" s="373">
        <f t="shared" si="246"/>
        <v>0</v>
      </c>
      <c r="H895" s="374">
        <f t="shared" ref="H895:H897" si="247">SUM(F895:G895)</f>
        <v>20</v>
      </c>
      <c r="I895" s="375">
        <f t="shared" si="243"/>
        <v>10</v>
      </c>
      <c r="J895" s="376">
        <f t="shared" ref="J895:J897" si="248">SUM(H895:I895)</f>
        <v>30</v>
      </c>
      <c r="K895" s="373">
        <f>+I395</f>
        <v>0</v>
      </c>
      <c r="L895" s="377">
        <f t="shared" si="244"/>
        <v>1170</v>
      </c>
      <c r="M895" s="378">
        <f>+K395</f>
        <v>1104</v>
      </c>
      <c r="N895" s="379">
        <f>+K799</f>
        <v>66</v>
      </c>
      <c r="O895" s="424">
        <f t="shared" si="241"/>
        <v>39</v>
      </c>
      <c r="P895" s="380">
        <f>+R803+R399</f>
        <v>0</v>
      </c>
      <c r="Q895" s="258"/>
      <c r="R895" s="259"/>
      <c r="S895" s="259"/>
      <c r="T895" s="259"/>
      <c r="U895" s="516"/>
      <c r="V895" s="353"/>
      <c r="Y895" s="232"/>
      <c r="Z895" s="423">
        <f t="shared" ref="Z895:AL895" si="249">+Z799+Z395</f>
        <v>10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10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MQHJfMSR5Bfrv8wDCh6RMnooOSvQh8tLsC1RZbH45nlisCkV+Vz35uSmTf7Dw3KonuC5AEEAFVWnj5IK3cWIOA==" saltValue="VhgZ3Yvz4BVBeYOxdEmp/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2750" priority="391" operator="containsText" text="VERDE">
      <formula>NOT(ISERROR(SEARCH("VERDE",D229)))</formula>
    </cfRule>
    <cfRule type="containsText" dxfId="2749" priority="392" operator="containsText" text="AMARILLO">
      <formula>NOT(ISERROR(SEARCH("AMARILLO",D229)))</formula>
    </cfRule>
    <cfRule type="containsText" dxfId="2748" priority="393" operator="containsText" text="ROJO">
      <formula>NOT(ISERROR(SEARCH("ROJO",D229)))</formula>
    </cfRule>
  </conditionalFormatting>
  <conditionalFormatting sqref="D821:D856">
    <cfRule type="cellIs" dxfId="2747" priority="389" stopIfTrue="1" operator="lessThan">
      <formula>0</formula>
    </cfRule>
  </conditionalFormatting>
  <conditionalFormatting sqref="D858:D869">
    <cfRule type="cellIs" dxfId="2746" priority="388" stopIfTrue="1" operator="lessThan">
      <formula>0</formula>
    </cfRule>
  </conditionalFormatting>
  <conditionalFormatting sqref="D871:D888">
    <cfRule type="cellIs" dxfId="2745" priority="387" stopIfTrue="1" operator="lessThan">
      <formula>0</formula>
    </cfRule>
  </conditionalFormatting>
  <conditionalFormatting sqref="D893:D894">
    <cfRule type="cellIs" dxfId="2744" priority="390" stopIfTrue="1" operator="lessThan">
      <formula>0</formula>
    </cfRule>
  </conditionalFormatting>
  <conditionalFormatting sqref="D566">
    <cfRule type="cellIs" dxfId="2743" priority="386" stopIfTrue="1" operator="lessThan">
      <formula>0</formula>
    </cfRule>
  </conditionalFormatting>
  <conditionalFormatting sqref="D572">
    <cfRule type="cellIs" dxfId="2742" priority="385" stopIfTrue="1" operator="lessThan">
      <formula>0</formula>
    </cfRule>
  </conditionalFormatting>
  <conditionalFormatting sqref="D895:D897">
    <cfRule type="cellIs" dxfId="2741" priority="384" stopIfTrue="1" operator="lessThan">
      <formula>0</formula>
    </cfRule>
  </conditionalFormatting>
  <conditionalFormatting sqref="E229 P410">
    <cfRule type="containsText" dxfId="2740" priority="376" operator="containsText" text="VERDE">
      <formula>NOT(ISERROR(SEARCH("VERDE",E229)))</formula>
    </cfRule>
    <cfRule type="containsText" dxfId="2739" priority="377" operator="containsText" text="AMARILLO">
      <formula>NOT(ISERROR(SEARCH("AMARILLO",E229)))</formula>
    </cfRule>
    <cfRule type="containsText" dxfId="2738" priority="378" operator="containsText" text="ROJO">
      <formula>NOT(ISERROR(SEARCH("ROJO",E229)))</formula>
    </cfRule>
  </conditionalFormatting>
  <conditionalFormatting sqref="E821:I856">
    <cfRule type="cellIs" dxfId="2737" priority="253" stopIfTrue="1" operator="lessThan">
      <formula>0</formula>
    </cfRule>
  </conditionalFormatting>
  <conditionalFormatting sqref="E858:I869">
    <cfRule type="cellIs" dxfId="2736" priority="252" stopIfTrue="1" operator="lessThan">
      <formula>0</formula>
    </cfRule>
  </conditionalFormatting>
  <conditionalFormatting sqref="E871:I888">
    <cfRule type="cellIs" dxfId="2735" priority="251" stopIfTrue="1" operator="lessThan">
      <formula>0</formula>
    </cfRule>
  </conditionalFormatting>
  <conditionalFormatting sqref="E893:I893 E894:G894 H894:I897">
    <cfRule type="cellIs" dxfId="2734" priority="369" stopIfTrue="1" operator="lessThan">
      <formula>0</formula>
    </cfRule>
  </conditionalFormatting>
  <conditionalFormatting sqref="K13:K17">
    <cfRule type="cellIs" dxfId="2733" priority="379" stopIfTrue="1" operator="lessThan">
      <formula>0</formula>
    </cfRule>
  </conditionalFormatting>
  <conditionalFormatting sqref="K303:K308 K777:K783">
    <cfRule type="cellIs" dxfId="2732" priority="365" stopIfTrue="1" operator="lessThan">
      <formula>0</formula>
    </cfRule>
  </conditionalFormatting>
  <conditionalFormatting sqref="K309">
    <cfRule type="containsText" dxfId="2731" priority="375" operator="containsText" text="Falso">
      <formula>NOT(ISERROR(SEARCH("Falso",K309)))</formula>
    </cfRule>
  </conditionalFormatting>
  <conditionalFormatting sqref="K373:K380">
    <cfRule type="cellIs" dxfId="2730" priority="372" stopIfTrue="1" operator="lessThan">
      <formula>0</formula>
    </cfRule>
  </conditionalFormatting>
  <conditionalFormatting sqref="K385:K388">
    <cfRule type="cellIs" dxfId="2729" priority="380" stopIfTrue="1" operator="lessThan">
      <formula>0</formula>
    </cfRule>
  </conditionalFormatting>
  <conditionalFormatting sqref="K389">
    <cfRule type="containsText" dxfId="2728" priority="381" operator="containsText" text="Falso">
      <formula>NOT(ISERROR(SEARCH("Falso",K389)))</formula>
    </cfRule>
  </conditionalFormatting>
  <conditionalFormatting sqref="K394">
    <cfRule type="containsText" dxfId="2727" priority="371" operator="containsText" text="Falso">
      <formula>NOT(ISERROR(SEARCH("Falso",K394)))</formula>
    </cfRule>
  </conditionalFormatting>
  <conditionalFormatting sqref="K399 K404 K409">
    <cfRule type="containsText" dxfId="2726" priority="370" operator="containsText" text="Falso">
      <formula>NOT(ISERROR(SEARCH("Falso",K399)))</formula>
    </cfRule>
  </conditionalFormatting>
  <conditionalFormatting sqref="K714:K719 K721:K726">
    <cfRule type="cellIs" dxfId="2725" priority="273" stopIfTrue="1" operator="lessThan">
      <formula>0</formula>
    </cfRule>
  </conditionalFormatting>
  <conditionalFormatting sqref="K634:K638">
    <cfRule type="cellIs" dxfId="2724" priority="279" stopIfTrue="1" operator="lessThan">
      <formula>0</formula>
    </cfRule>
  </conditionalFormatting>
  <conditionalFormatting sqref="K749:K754 K756:K761">
    <cfRule type="cellIs" dxfId="2723" priority="271" stopIfTrue="1" operator="lessThan">
      <formula>0</formula>
    </cfRule>
  </conditionalFormatting>
  <conditionalFormatting sqref="K763:K768">
    <cfRule type="cellIs" dxfId="2722" priority="270" stopIfTrue="1" operator="lessThan">
      <formula>0</formula>
    </cfRule>
  </conditionalFormatting>
  <conditionalFormatting sqref="K770:K775">
    <cfRule type="cellIs" dxfId="2721" priority="269" stopIfTrue="1" operator="lessThan">
      <formula>0</formula>
    </cfRule>
  </conditionalFormatting>
  <conditionalFormatting sqref="K707:K712">
    <cfRule type="cellIs" dxfId="2720" priority="278" stopIfTrue="1" operator="lessThan">
      <formula>0</formula>
    </cfRule>
  </conditionalFormatting>
  <conditionalFormatting sqref="K728:K733 K735:K740 K742:K747">
    <cfRule type="cellIs" dxfId="2719" priority="272" stopIfTrue="1" operator="lessThan">
      <formula>0</formula>
    </cfRule>
  </conditionalFormatting>
  <conditionalFormatting sqref="K821:K856 M821:O856">
    <cfRule type="cellIs" dxfId="2718" priority="250" stopIfTrue="1" operator="lessThan">
      <formula>0</formula>
    </cfRule>
  </conditionalFormatting>
  <conditionalFormatting sqref="K858:K869 M858:N869">
    <cfRule type="cellIs" dxfId="2717" priority="249" stopIfTrue="1" operator="lessThan">
      <formula>0</formula>
    </cfRule>
  </conditionalFormatting>
  <conditionalFormatting sqref="K871:K888 M871:N887 M888:O888">
    <cfRule type="cellIs" dxfId="2716" priority="248" stopIfTrue="1" operator="lessThan">
      <formula>0</formula>
    </cfRule>
  </conditionalFormatting>
  <conditionalFormatting sqref="K893:K894 M893:N894">
    <cfRule type="cellIs" dxfId="2715" priority="247" stopIfTrue="1" operator="lessThan">
      <formula>0</formula>
    </cfRule>
  </conditionalFormatting>
  <conditionalFormatting sqref="P13:P17 P303:P308">
    <cfRule type="containsText" dxfId="2714" priority="361" operator="containsText" text="VENCIDO">
      <formula>NOT(ISERROR(SEARCH("VENCIDO",P13)))</formula>
    </cfRule>
    <cfRule type="containsText" dxfId="2713" priority="362" operator="containsText" text="VERDE">
      <formula>NOT(ISERROR(SEARCH("VERDE",P13)))</formula>
    </cfRule>
    <cfRule type="containsText" dxfId="2712" priority="363" stopIfTrue="1" operator="containsText" text="AMARILLO">
      <formula>NOT(ISERROR(SEARCH("AMARILLO",P13)))</formula>
    </cfRule>
    <cfRule type="containsText" dxfId="2711" priority="364" operator="containsText" text="ROJO">
      <formula>NOT(ISERROR(SEARCH("ROJO",P13)))</formula>
    </cfRule>
  </conditionalFormatting>
  <conditionalFormatting sqref="P373:P379">
    <cfRule type="containsText" dxfId="2710" priority="357" operator="containsText" text="VENCIDO">
      <formula>NOT(ISERROR(SEARCH("VENCIDO",P373)))</formula>
    </cfRule>
    <cfRule type="containsText" dxfId="2709" priority="358" operator="containsText" text="VERDE">
      <formula>NOT(ISERROR(SEARCH("VERDE",P373)))</formula>
    </cfRule>
    <cfRule type="containsText" dxfId="2708" priority="359" stopIfTrue="1" operator="containsText" text="AMARILLO">
      <formula>NOT(ISERROR(SEARCH("AMARILLO",P373)))</formula>
    </cfRule>
    <cfRule type="containsText" dxfId="2707" priority="360" operator="containsText" text="ROJO">
      <formula>NOT(ISERROR(SEARCH("ROJO",P373)))</formula>
    </cfRule>
  </conditionalFormatting>
  <conditionalFormatting sqref="P385:P388">
    <cfRule type="containsText" dxfId="2706" priority="353" operator="containsText" text="VENCIDO">
      <formula>NOT(ISERROR(SEARCH("VENCIDO",P385)))</formula>
    </cfRule>
    <cfRule type="containsText" dxfId="2705" priority="354" operator="containsText" text="VERDE">
      <formula>NOT(ISERROR(SEARCH("VERDE",P385)))</formula>
    </cfRule>
    <cfRule type="containsText" dxfId="2704" priority="355" stopIfTrue="1" operator="containsText" text="AMARILLO">
      <formula>NOT(ISERROR(SEARCH("AMARILLO",P385)))</formula>
    </cfRule>
    <cfRule type="containsText" dxfId="2703" priority="356" operator="containsText" text="ROJO">
      <formula>NOT(ISERROR(SEARCH("ROJO",P385)))</formula>
    </cfRule>
  </conditionalFormatting>
  <conditionalFormatting sqref="P417:P421">
    <cfRule type="containsText" dxfId="2702" priority="346" operator="containsText" text="VENCIDO">
      <formula>NOT(ISERROR(SEARCH("VENCIDO",P417)))</formula>
    </cfRule>
    <cfRule type="containsText" dxfId="2701" priority="347" operator="containsText" text="VERDE">
      <formula>NOT(ISERROR(SEARCH("VERDE",P417)))</formula>
    </cfRule>
    <cfRule type="containsText" dxfId="2700" priority="348" stopIfTrue="1" operator="containsText" text="AMARILLO">
      <formula>NOT(ISERROR(SEARCH("AMARILLO",P417)))</formula>
    </cfRule>
    <cfRule type="containsText" dxfId="2699" priority="349" operator="containsText" text="ROJO">
      <formula>NOT(ISERROR(SEARCH("ROJO",P417)))</formula>
    </cfRule>
  </conditionalFormatting>
  <conditionalFormatting sqref="P561:P565">
    <cfRule type="containsText" dxfId="2698" priority="342" operator="containsText" text="VENCIDO">
      <formula>NOT(ISERROR(SEARCH("VENCIDO",P561)))</formula>
    </cfRule>
    <cfRule type="containsText" dxfId="2697" priority="343" operator="containsText" text="VERDE">
      <formula>NOT(ISERROR(SEARCH("VERDE",P561)))</formula>
    </cfRule>
    <cfRule type="containsText" dxfId="2696" priority="344" stopIfTrue="1" operator="containsText" text="AMARILLO">
      <formula>NOT(ISERROR(SEARCH("AMARILLO",P561)))</formula>
    </cfRule>
    <cfRule type="containsText" dxfId="2695" priority="345" operator="containsText" text="ROJO">
      <formula>NOT(ISERROR(SEARCH("ROJO",P561)))</formula>
    </cfRule>
  </conditionalFormatting>
  <conditionalFormatting sqref="P707:P712">
    <cfRule type="containsText" dxfId="2694" priority="274" operator="containsText" text="VENCIDO">
      <formula>NOT(ISERROR(SEARCH("VENCIDO",P707)))</formula>
    </cfRule>
    <cfRule type="containsText" dxfId="2693" priority="275" operator="containsText" text="VERDE">
      <formula>NOT(ISERROR(SEARCH("VERDE",P707)))</formula>
    </cfRule>
    <cfRule type="containsText" dxfId="2692" priority="276" stopIfTrue="1" operator="containsText" text="AMARILLO">
      <formula>NOT(ISERROR(SEARCH("AMARILLO",P707)))</formula>
    </cfRule>
    <cfRule type="containsText" dxfId="2691" priority="277" operator="containsText" text="ROJO">
      <formula>NOT(ISERROR(SEARCH("ROJO",P707)))</formula>
    </cfRule>
  </conditionalFormatting>
  <conditionalFormatting sqref="P777:P783">
    <cfRule type="containsText" dxfId="2690" priority="265" operator="containsText" text="VENCIDO">
      <formula>NOT(ISERROR(SEARCH("VENCIDO",P777)))</formula>
    </cfRule>
    <cfRule type="containsText" dxfId="2689" priority="266" operator="containsText" text="VERDE">
      <formula>NOT(ISERROR(SEARCH("VERDE",P777)))</formula>
    </cfRule>
    <cfRule type="containsText" dxfId="2688" priority="267" stopIfTrue="1" operator="containsText" text="AMARILLO">
      <formula>NOT(ISERROR(SEARCH("AMARILLO",P777)))</formula>
    </cfRule>
    <cfRule type="containsText" dxfId="2687" priority="268" operator="containsText" text="ROJO">
      <formula>NOT(ISERROR(SEARCH("ROJO",P777)))</formula>
    </cfRule>
  </conditionalFormatting>
  <conditionalFormatting sqref="Q833:Q848">
    <cfRule type="containsText" dxfId="2686" priority="259" operator="containsText" text="VERDE">
      <formula>NOT(ISERROR(SEARCH("VERDE",Q833)))</formula>
    </cfRule>
    <cfRule type="containsText" dxfId="2685" priority="260" operator="containsText" text="AMARILLO">
      <formula>NOT(ISERROR(SEARCH("AMARILLO",Q833)))</formula>
    </cfRule>
    <cfRule type="containsText" dxfId="2684" priority="261" operator="containsText" text="ROJO">
      <formula>NOT(ISERROR(SEARCH("ROJO",Q833)))</formula>
    </cfRule>
  </conditionalFormatting>
  <conditionalFormatting sqref="Q821:R832">
    <cfRule type="containsText" dxfId="2683" priority="350" operator="containsText" text="VERDE">
      <formula>NOT(ISERROR(SEARCH("VERDE",Q821)))</formula>
    </cfRule>
    <cfRule type="containsText" dxfId="2682" priority="351" operator="containsText" text="AMARILLO">
      <formula>NOT(ISERROR(SEARCH("AMARILLO",Q821)))</formula>
    </cfRule>
    <cfRule type="containsText" dxfId="2681" priority="352" operator="containsText" text="ROJO">
      <formula>NOT(ISERROR(SEARCH("ROJO",Q821)))</formula>
    </cfRule>
  </conditionalFormatting>
  <conditionalFormatting sqref="AO821:AO827 AO838:AO860 AO868:AO871 AO873 AO875:AO887">
    <cfRule type="expression" dxfId="2680" priority="366">
      <formula>$AO821&lt;&gt;#REF!</formula>
    </cfRule>
  </conditionalFormatting>
  <conditionalFormatting sqref="AO828:AO835">
    <cfRule type="expression" dxfId="2679" priority="382">
      <formula>$AO828&lt;&gt;#REF!</formula>
    </cfRule>
  </conditionalFormatting>
  <conditionalFormatting sqref="AO836:AO837">
    <cfRule type="expression" dxfId="2678" priority="264">
      <formula>$AO836&lt;&gt;#REF!</formula>
    </cfRule>
  </conditionalFormatting>
  <conditionalFormatting sqref="AO861">
    <cfRule type="expression" dxfId="2677" priority="258">
      <formula>$AO861&lt;&gt;#REF!</formula>
    </cfRule>
  </conditionalFormatting>
  <conditionalFormatting sqref="AO862:AO866">
    <cfRule type="expression" dxfId="2676" priority="257">
      <formula>$AO862&lt;&gt;#REF!</formula>
    </cfRule>
  </conditionalFormatting>
  <conditionalFormatting sqref="AO867">
    <cfRule type="expression" dxfId="2675" priority="256">
      <formula>$AO867&lt;&gt;#REF!</formula>
    </cfRule>
  </conditionalFormatting>
  <conditionalFormatting sqref="AO872">
    <cfRule type="expression" dxfId="2674" priority="255">
      <formula>$AO872&lt;&gt;#REF!</formula>
    </cfRule>
  </conditionalFormatting>
  <conditionalFormatting sqref="AO874">
    <cfRule type="expression" dxfId="2673" priority="254">
      <formula>$AO874&lt;&gt;#REF!</formula>
    </cfRule>
  </conditionalFormatting>
  <conditionalFormatting sqref="AO888">
    <cfRule type="expression" dxfId="2672" priority="383">
      <formula>$AO888&lt;&gt;$L888</formula>
    </cfRule>
  </conditionalFormatting>
  <conditionalFormatting sqref="AS417">
    <cfRule type="cellIs" dxfId="2671" priority="368" operator="greaterThan">
      <formula>1</formula>
    </cfRule>
  </conditionalFormatting>
  <conditionalFormatting sqref="AS423">
    <cfRule type="cellIs" dxfId="2670" priority="341" operator="greaterThan">
      <formula>1</formula>
    </cfRule>
  </conditionalFormatting>
  <conditionalFormatting sqref="AS429">
    <cfRule type="cellIs" dxfId="2669" priority="339" operator="greaterThan">
      <formula>1</formula>
    </cfRule>
  </conditionalFormatting>
  <conditionalFormatting sqref="AS435">
    <cfRule type="cellIs" dxfId="2668" priority="337" operator="greaterThan">
      <formula>1</formula>
    </cfRule>
  </conditionalFormatting>
  <conditionalFormatting sqref="AS441">
    <cfRule type="cellIs" dxfId="2667" priority="335" operator="greaterThan">
      <formula>1</formula>
    </cfRule>
  </conditionalFormatting>
  <conditionalFormatting sqref="AS447">
    <cfRule type="cellIs" dxfId="2666" priority="333" operator="greaterThan">
      <formula>1</formula>
    </cfRule>
  </conditionalFormatting>
  <conditionalFormatting sqref="AS453">
    <cfRule type="cellIs" dxfId="2665" priority="331" operator="greaterThan">
      <formula>1</formula>
    </cfRule>
  </conditionalFormatting>
  <conditionalFormatting sqref="AS459">
    <cfRule type="cellIs" dxfId="2664" priority="329" operator="greaterThan">
      <formula>1</formula>
    </cfRule>
  </conditionalFormatting>
  <conditionalFormatting sqref="AS465">
    <cfRule type="cellIs" dxfId="2663" priority="327" operator="greaterThan">
      <formula>1</formula>
    </cfRule>
  </conditionalFormatting>
  <conditionalFormatting sqref="AS471">
    <cfRule type="cellIs" dxfId="2662" priority="325" operator="greaterThan">
      <formula>1</formula>
    </cfRule>
  </conditionalFormatting>
  <conditionalFormatting sqref="AS477">
    <cfRule type="cellIs" dxfId="2661" priority="323" operator="greaterThan">
      <formula>1</formula>
    </cfRule>
  </conditionalFormatting>
  <conditionalFormatting sqref="AS483">
    <cfRule type="cellIs" dxfId="2660" priority="321" operator="greaterThan">
      <formula>1</formula>
    </cfRule>
  </conditionalFormatting>
  <conditionalFormatting sqref="AS489">
    <cfRule type="cellIs" dxfId="2659" priority="319" operator="greaterThan">
      <formula>1</formula>
    </cfRule>
  </conditionalFormatting>
  <conditionalFormatting sqref="AS495">
    <cfRule type="cellIs" dxfId="2658" priority="317" operator="greaterThan">
      <formula>1</formula>
    </cfRule>
  </conditionalFormatting>
  <conditionalFormatting sqref="AS501">
    <cfRule type="cellIs" dxfId="2657" priority="315" operator="greaterThan">
      <formula>1</formula>
    </cfRule>
  </conditionalFormatting>
  <conditionalFormatting sqref="AS507">
    <cfRule type="cellIs" dxfId="2656" priority="313" operator="greaterThan">
      <formula>1</formula>
    </cfRule>
  </conditionalFormatting>
  <conditionalFormatting sqref="AS513">
    <cfRule type="cellIs" dxfId="2655" priority="311" operator="greaterThan">
      <formula>1</formula>
    </cfRule>
  </conditionalFormatting>
  <conditionalFormatting sqref="AS519">
    <cfRule type="cellIs" dxfId="2654" priority="309" operator="greaterThan">
      <formula>1</formula>
    </cfRule>
  </conditionalFormatting>
  <conditionalFormatting sqref="AS525">
    <cfRule type="cellIs" dxfId="2653" priority="307" operator="greaterThan">
      <formula>1</formula>
    </cfRule>
  </conditionalFormatting>
  <conditionalFormatting sqref="AS531">
    <cfRule type="cellIs" dxfId="2652" priority="305" operator="greaterThan">
      <formula>1</formula>
    </cfRule>
  </conditionalFormatting>
  <conditionalFormatting sqref="AS537">
    <cfRule type="cellIs" dxfId="2651" priority="303" operator="greaterThan">
      <formula>1</formula>
    </cfRule>
  </conditionalFormatting>
  <conditionalFormatting sqref="AS543">
    <cfRule type="cellIs" dxfId="2650" priority="301" operator="greaterThan">
      <formula>1</formula>
    </cfRule>
  </conditionalFormatting>
  <conditionalFormatting sqref="AS549">
    <cfRule type="cellIs" dxfId="2649" priority="299" operator="greaterThan">
      <formula>1</formula>
    </cfRule>
  </conditionalFormatting>
  <conditionalFormatting sqref="AS555">
    <cfRule type="cellIs" dxfId="2648" priority="297" operator="greaterThan">
      <formula>1</formula>
    </cfRule>
  </conditionalFormatting>
  <conditionalFormatting sqref="AS561">
    <cfRule type="cellIs" dxfId="2647" priority="295" operator="greaterThan">
      <formula>1</formula>
    </cfRule>
  </conditionalFormatting>
  <conditionalFormatting sqref="AS567">
    <cfRule type="cellIs" dxfId="2646" priority="293" operator="greaterThan">
      <formula>1</formula>
    </cfRule>
  </conditionalFormatting>
  <conditionalFormatting sqref="AS573">
    <cfRule type="cellIs" dxfId="2645" priority="288" operator="greaterThan">
      <formula>1</formula>
    </cfRule>
  </conditionalFormatting>
  <conditionalFormatting sqref="AS579">
    <cfRule type="cellIs" dxfId="2644" priority="290" operator="greaterThan">
      <formula>1</formula>
    </cfRule>
  </conditionalFormatting>
  <conditionalFormatting sqref="AS585">
    <cfRule type="cellIs" dxfId="2643" priority="287" operator="greaterThan">
      <formula>1</formula>
    </cfRule>
  </conditionalFormatting>
  <conditionalFormatting sqref="AS591">
    <cfRule type="cellIs" dxfId="2642" priority="285" operator="greaterThan">
      <formula>1</formula>
    </cfRule>
  </conditionalFormatting>
  <conditionalFormatting sqref="AS597 AS603">
    <cfRule type="cellIs" dxfId="2641" priority="283" operator="greaterThan">
      <formula>1</formula>
    </cfRule>
  </conditionalFormatting>
  <conditionalFormatting sqref="AS609 AS615 AS621 AS627">
    <cfRule type="cellIs" dxfId="2640" priority="281" operator="greaterThan">
      <formula>1</formula>
    </cfRule>
  </conditionalFormatting>
  <conditionalFormatting sqref="AS780:AS787">
    <cfRule type="cellIs" dxfId="2639" priority="374" operator="greaterThan">
      <formula>1</formula>
    </cfRule>
  </conditionalFormatting>
  <conditionalFormatting sqref="AS821:AS856">
    <cfRule type="cellIs" dxfId="2638" priority="263" operator="greaterThan">
      <formula>1</formula>
    </cfRule>
  </conditionalFormatting>
  <conditionalFormatting sqref="AT417">
    <cfRule type="cellIs" dxfId="2637" priority="367" operator="greaterThan">
      <formula>1</formula>
    </cfRule>
  </conditionalFormatting>
  <conditionalFormatting sqref="AT423">
    <cfRule type="cellIs" dxfId="2636" priority="340" operator="greaterThan">
      <formula>1</formula>
    </cfRule>
  </conditionalFormatting>
  <conditionalFormatting sqref="AT429">
    <cfRule type="cellIs" dxfId="2635" priority="338" operator="greaterThan">
      <formula>1</formula>
    </cfRule>
  </conditionalFormatting>
  <conditionalFormatting sqref="AT435">
    <cfRule type="cellIs" dxfId="2634" priority="336" operator="greaterThan">
      <formula>1</formula>
    </cfRule>
  </conditionalFormatting>
  <conditionalFormatting sqref="AT441">
    <cfRule type="cellIs" dxfId="2633" priority="334" operator="greaterThan">
      <formula>1</formula>
    </cfRule>
  </conditionalFormatting>
  <conditionalFormatting sqref="AT447">
    <cfRule type="cellIs" dxfId="2632" priority="332" operator="greaterThan">
      <formula>1</formula>
    </cfRule>
  </conditionalFormatting>
  <conditionalFormatting sqref="AT453">
    <cfRule type="cellIs" dxfId="2631" priority="330" operator="greaterThan">
      <formula>1</formula>
    </cfRule>
  </conditionalFormatting>
  <conditionalFormatting sqref="AT459">
    <cfRule type="cellIs" dxfId="2630" priority="328" operator="greaterThan">
      <formula>1</formula>
    </cfRule>
  </conditionalFormatting>
  <conditionalFormatting sqref="AT465">
    <cfRule type="cellIs" dxfId="2629" priority="326" operator="greaterThan">
      <formula>1</formula>
    </cfRule>
  </conditionalFormatting>
  <conditionalFormatting sqref="AT471">
    <cfRule type="cellIs" dxfId="2628" priority="324" operator="greaterThan">
      <formula>1</formula>
    </cfRule>
  </conditionalFormatting>
  <conditionalFormatting sqref="AT477">
    <cfRule type="cellIs" dxfId="2627" priority="322" operator="greaterThan">
      <formula>1</formula>
    </cfRule>
  </conditionalFormatting>
  <conditionalFormatting sqref="AT483">
    <cfRule type="cellIs" dxfId="2626" priority="320" operator="greaterThan">
      <formula>1</formula>
    </cfRule>
  </conditionalFormatting>
  <conditionalFormatting sqref="AT489">
    <cfRule type="cellIs" dxfId="2625" priority="318" operator="greaterThan">
      <formula>1</formula>
    </cfRule>
  </conditionalFormatting>
  <conditionalFormatting sqref="AT495">
    <cfRule type="cellIs" dxfId="2624" priority="316" operator="greaterThan">
      <formula>1</formula>
    </cfRule>
  </conditionalFormatting>
  <conditionalFormatting sqref="AT501">
    <cfRule type="cellIs" dxfId="2623" priority="314" operator="greaterThan">
      <formula>1</formula>
    </cfRule>
  </conditionalFormatting>
  <conditionalFormatting sqref="AT507">
    <cfRule type="cellIs" dxfId="2622" priority="312" operator="greaterThan">
      <formula>1</formula>
    </cfRule>
  </conditionalFormatting>
  <conditionalFormatting sqref="AT513">
    <cfRule type="cellIs" dxfId="2621" priority="310" operator="greaterThan">
      <formula>1</formula>
    </cfRule>
  </conditionalFormatting>
  <conditionalFormatting sqref="AT519">
    <cfRule type="cellIs" dxfId="2620" priority="308" operator="greaterThan">
      <formula>1</formula>
    </cfRule>
  </conditionalFormatting>
  <conditionalFormatting sqref="AT525">
    <cfRule type="cellIs" dxfId="2619" priority="306" operator="greaterThan">
      <formula>1</formula>
    </cfRule>
  </conditionalFormatting>
  <conditionalFormatting sqref="AT531">
    <cfRule type="cellIs" dxfId="2618" priority="304" operator="greaterThan">
      <formula>1</formula>
    </cfRule>
  </conditionalFormatting>
  <conditionalFormatting sqref="AT537">
    <cfRule type="cellIs" dxfId="2617" priority="302" operator="greaterThan">
      <formula>1</formula>
    </cfRule>
  </conditionalFormatting>
  <conditionalFormatting sqref="AT543">
    <cfRule type="cellIs" dxfId="2616" priority="300" operator="greaterThan">
      <formula>1</formula>
    </cfRule>
  </conditionalFormatting>
  <conditionalFormatting sqref="AT549">
    <cfRule type="cellIs" dxfId="2615" priority="298" operator="greaterThan">
      <formula>1</formula>
    </cfRule>
  </conditionalFormatting>
  <conditionalFormatting sqref="AT555">
    <cfRule type="cellIs" dxfId="2614" priority="296" operator="greaterThan">
      <formula>1</formula>
    </cfRule>
  </conditionalFormatting>
  <conditionalFormatting sqref="AT561">
    <cfRule type="cellIs" dxfId="2613" priority="294" operator="greaterThan">
      <formula>1</formula>
    </cfRule>
  </conditionalFormatting>
  <conditionalFormatting sqref="AT567">
    <cfRule type="cellIs" dxfId="2612" priority="292" operator="greaterThan">
      <formula>1</formula>
    </cfRule>
  </conditionalFormatting>
  <conditionalFormatting sqref="AT573">
    <cfRule type="cellIs" dxfId="2611" priority="291" operator="greaterThan">
      <formula>1</formula>
    </cfRule>
  </conditionalFormatting>
  <conditionalFormatting sqref="AT579">
    <cfRule type="cellIs" dxfId="2610" priority="289" operator="greaterThan">
      <formula>1</formula>
    </cfRule>
  </conditionalFormatting>
  <conditionalFormatting sqref="AT585">
    <cfRule type="cellIs" dxfId="2609" priority="286" operator="greaterThan">
      <formula>1</formula>
    </cfRule>
  </conditionalFormatting>
  <conditionalFormatting sqref="AT591">
    <cfRule type="cellIs" dxfId="2608" priority="284" operator="greaterThan">
      <formula>1</formula>
    </cfRule>
  </conditionalFormatting>
  <conditionalFormatting sqref="AT597 AT603">
    <cfRule type="cellIs" dxfId="2607" priority="282" operator="greaterThan">
      <formula>1</formula>
    </cfRule>
  </conditionalFormatting>
  <conditionalFormatting sqref="AT609 AT615 AT621 AT627">
    <cfRule type="cellIs" dxfId="2606" priority="280" operator="greaterThan">
      <formula>1</formula>
    </cfRule>
  </conditionalFormatting>
  <conditionalFormatting sqref="AT780:AT787">
    <cfRule type="cellIs" dxfId="2605" priority="373" operator="greaterThan">
      <formula>1</formula>
    </cfRule>
  </conditionalFormatting>
  <conditionalFormatting sqref="AT821:AT856">
    <cfRule type="cellIs" dxfId="2604" priority="262" operator="greaterThan">
      <formula>1</formula>
    </cfRule>
  </conditionalFormatting>
  <conditionalFormatting sqref="K561:K565">
    <cfRule type="cellIs" dxfId="2603" priority="246" stopIfTrue="1" operator="lessThan">
      <formula>0</formula>
    </cfRule>
  </conditionalFormatting>
  <conditionalFormatting sqref="K417:K421">
    <cfRule type="cellIs" dxfId="2602" priority="245" stopIfTrue="1" operator="lessThan">
      <formula>0</formula>
    </cfRule>
  </conditionalFormatting>
  <conditionalFormatting sqref="K405:K408">
    <cfRule type="cellIs" dxfId="2601" priority="244" stopIfTrue="1" operator="lessThan">
      <formula>0</formula>
    </cfRule>
  </conditionalFormatting>
  <conditionalFormatting sqref="K395:K398">
    <cfRule type="cellIs" dxfId="2600" priority="243" stopIfTrue="1" operator="lessThan">
      <formula>0</formula>
    </cfRule>
  </conditionalFormatting>
  <conditionalFormatting sqref="K400:K403">
    <cfRule type="cellIs" dxfId="2599" priority="242" stopIfTrue="1" operator="lessThan">
      <formula>0</formula>
    </cfRule>
  </conditionalFormatting>
  <conditionalFormatting sqref="K390:K393">
    <cfRule type="cellIs" dxfId="2598" priority="241" stopIfTrue="1" operator="lessThan">
      <formula>0</formula>
    </cfRule>
  </conditionalFormatting>
  <conditionalFormatting sqref="P390:P393">
    <cfRule type="containsText" dxfId="2597" priority="237" operator="containsText" text="VENCIDO">
      <formula>NOT(ISERROR(SEARCH("VENCIDO",P390)))</formula>
    </cfRule>
    <cfRule type="containsText" dxfId="2596" priority="238" operator="containsText" text="VERDE">
      <formula>NOT(ISERROR(SEARCH("VERDE",P390)))</formula>
    </cfRule>
    <cfRule type="containsText" dxfId="2595" priority="239" stopIfTrue="1" operator="containsText" text="AMARILLO">
      <formula>NOT(ISERROR(SEARCH("AMARILLO",P390)))</formula>
    </cfRule>
    <cfRule type="containsText" dxfId="2594" priority="240" operator="containsText" text="ROJO">
      <formula>NOT(ISERROR(SEARCH("ROJO",P390)))</formula>
    </cfRule>
  </conditionalFormatting>
  <conditionalFormatting sqref="P395:P398">
    <cfRule type="containsText" dxfId="2593" priority="233" operator="containsText" text="VENCIDO">
      <formula>NOT(ISERROR(SEARCH("VENCIDO",P395)))</formula>
    </cfRule>
    <cfRule type="containsText" dxfId="2592" priority="234" operator="containsText" text="VERDE">
      <formula>NOT(ISERROR(SEARCH("VERDE",P395)))</formula>
    </cfRule>
    <cfRule type="containsText" dxfId="2591" priority="235" stopIfTrue="1" operator="containsText" text="AMARILLO">
      <formula>NOT(ISERROR(SEARCH("AMARILLO",P395)))</formula>
    </cfRule>
    <cfRule type="containsText" dxfId="2590" priority="236" operator="containsText" text="ROJO">
      <formula>NOT(ISERROR(SEARCH("ROJO",P395)))</formula>
    </cfRule>
  </conditionalFormatting>
  <conditionalFormatting sqref="P400:P403">
    <cfRule type="containsText" dxfId="2589" priority="229" operator="containsText" text="VENCIDO">
      <formula>NOT(ISERROR(SEARCH("VENCIDO",P400)))</formula>
    </cfRule>
    <cfRule type="containsText" dxfId="2588" priority="230" operator="containsText" text="VERDE">
      <formula>NOT(ISERROR(SEARCH("VERDE",P400)))</formula>
    </cfRule>
    <cfRule type="containsText" dxfId="2587" priority="231" stopIfTrue="1" operator="containsText" text="AMARILLO">
      <formula>NOT(ISERROR(SEARCH("AMARILLO",P400)))</formula>
    </cfRule>
    <cfRule type="containsText" dxfId="2586" priority="232" operator="containsText" text="ROJO">
      <formula>NOT(ISERROR(SEARCH("ROJO",P400)))</formula>
    </cfRule>
  </conditionalFormatting>
  <conditionalFormatting sqref="P405:P408">
    <cfRule type="containsText" dxfId="2585" priority="225" operator="containsText" text="VENCIDO">
      <formula>NOT(ISERROR(SEARCH("VENCIDO",P405)))</formula>
    </cfRule>
    <cfRule type="containsText" dxfId="2584" priority="226" operator="containsText" text="VERDE">
      <formula>NOT(ISERROR(SEARCH("VERDE",P405)))</formula>
    </cfRule>
    <cfRule type="containsText" dxfId="2583" priority="227" stopIfTrue="1" operator="containsText" text="AMARILLO">
      <formula>NOT(ISERROR(SEARCH("AMARILLO",P405)))</formula>
    </cfRule>
    <cfRule type="containsText" dxfId="2582" priority="228" operator="containsText" text="ROJO">
      <formula>NOT(ISERROR(SEARCH("ROJO",P405)))</formula>
    </cfRule>
  </conditionalFormatting>
  <conditionalFormatting sqref="K640:K644 K646:K650 K652:K656 K658:K662 K664:K668 K670:K674 K676:K680 K682:K686 K688:K692 K694:K698 K700:K704">
    <cfRule type="cellIs" dxfId="2581"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580"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579" priority="220" operator="containsText" text="VENCIDO">
      <formula>NOT(ISERROR(SEARCH("VENCIDO",P19)))</formula>
    </cfRule>
    <cfRule type="containsText" dxfId="2578" priority="221" operator="containsText" text="VERDE">
      <formula>NOT(ISERROR(SEARCH("VERDE",P19)))</formula>
    </cfRule>
    <cfRule type="containsText" dxfId="2577" priority="222" stopIfTrue="1" operator="containsText" text="AMARILLO">
      <formula>NOT(ISERROR(SEARCH("AMARILLO",P19)))</formula>
    </cfRule>
    <cfRule type="containsText" dxfId="2576" priority="223" operator="containsText" text="ROJO">
      <formula>NOT(ISERROR(SEARCH("ROJO",P19)))</formula>
    </cfRule>
  </conditionalFormatting>
  <conditionalFormatting sqref="K230:K234 K236:K240 K242:K246 K248:K252 K254:K258 K260:K264 K266:K270 K272:K276 K278:K282 K284:K288 K290:K294 K296:K300">
    <cfRule type="cellIs" dxfId="2575" priority="219" stopIfTrue="1" operator="lessThan">
      <formula>0</formula>
    </cfRule>
  </conditionalFormatting>
  <conditionalFormatting sqref="P230:P234 P236:P240 P242:P246 P248:P252 P254:P258 P260:P264 P266:P270 P272:P276 P278:P282 P284:P288 P290:P294 P296:P300">
    <cfRule type="containsText" dxfId="2574" priority="215" operator="containsText" text="VENCIDO">
      <formula>NOT(ISERROR(SEARCH("VENCIDO",P230)))</formula>
    </cfRule>
    <cfRule type="containsText" dxfId="2573" priority="216" operator="containsText" text="VERDE">
      <formula>NOT(ISERROR(SEARCH("VERDE",P230)))</formula>
    </cfRule>
    <cfRule type="containsText" dxfId="2572" priority="217" stopIfTrue="1" operator="containsText" text="AMARILLO">
      <formula>NOT(ISERROR(SEARCH("AMARILLO",P230)))</formula>
    </cfRule>
    <cfRule type="containsText" dxfId="2571" priority="218" operator="containsText" text="ROJO">
      <formula>NOT(ISERROR(SEARCH("ROJO",P230)))</formula>
    </cfRule>
  </conditionalFormatting>
  <conditionalFormatting sqref="K316 K323 K330 K337 K344 K351 K358 K365 K372">
    <cfRule type="containsText" dxfId="2570" priority="214" operator="containsText" text="Falso">
      <formula>NOT(ISERROR(SEARCH("Falso",K316)))</formula>
    </cfRule>
  </conditionalFormatting>
  <conditionalFormatting sqref="P310:P315 P317:P322 P324:P329 P331:P336 P338:P343 P345:P350 P352:P357 P359:P364 P366:P371">
    <cfRule type="containsText" dxfId="2569" priority="210" operator="containsText" text="VENCIDO">
      <formula>NOT(ISERROR(SEARCH("VENCIDO",P310)))</formula>
    </cfRule>
    <cfRule type="containsText" dxfId="2568" priority="211" operator="containsText" text="VERDE">
      <formula>NOT(ISERROR(SEARCH("VERDE",P310)))</formula>
    </cfRule>
    <cfRule type="containsText" dxfId="2567" priority="212" stopIfTrue="1" operator="containsText" text="AMARILLO">
      <formula>NOT(ISERROR(SEARCH("AMARILLO",P310)))</formula>
    </cfRule>
    <cfRule type="containsText" dxfId="2566" priority="213" operator="containsText" text="ROJO">
      <formula>NOT(ISERROR(SEARCH("ROJO",P310)))</formula>
    </cfRule>
  </conditionalFormatting>
  <conditionalFormatting sqref="K310:K315">
    <cfRule type="cellIs" dxfId="2565" priority="209" stopIfTrue="1" operator="lessThan">
      <formula>0</formula>
    </cfRule>
  </conditionalFormatting>
  <conditionalFormatting sqref="K317:K322">
    <cfRule type="cellIs" dxfId="2564" priority="208" stopIfTrue="1" operator="lessThan">
      <formula>0</formula>
    </cfRule>
  </conditionalFormatting>
  <conditionalFormatting sqref="K324:K329">
    <cfRule type="cellIs" dxfId="2563" priority="207" stopIfTrue="1" operator="lessThan">
      <formula>0</formula>
    </cfRule>
  </conditionalFormatting>
  <conditionalFormatting sqref="K331:K336">
    <cfRule type="cellIs" dxfId="2562" priority="206" stopIfTrue="1" operator="lessThan">
      <formula>0</formula>
    </cfRule>
  </conditionalFormatting>
  <conditionalFormatting sqref="K338:K343">
    <cfRule type="cellIs" dxfId="2561" priority="205" stopIfTrue="1" operator="lessThan">
      <formula>0</formula>
    </cfRule>
  </conditionalFormatting>
  <conditionalFormatting sqref="K345:K350">
    <cfRule type="cellIs" dxfId="2560" priority="204" stopIfTrue="1" operator="lessThan">
      <formula>0</formula>
    </cfRule>
  </conditionalFormatting>
  <conditionalFormatting sqref="K352:K357">
    <cfRule type="cellIs" dxfId="2559" priority="203" stopIfTrue="1" operator="lessThan">
      <formula>0</formula>
    </cfRule>
  </conditionalFormatting>
  <conditionalFormatting sqref="K359:K364">
    <cfRule type="cellIs" dxfId="2558" priority="202" stopIfTrue="1" operator="lessThan">
      <formula>0</formula>
    </cfRule>
  </conditionalFormatting>
  <conditionalFormatting sqref="K366:K371">
    <cfRule type="cellIs" dxfId="2557"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2556" priority="197" operator="containsText" text="VENCIDO">
      <formula>NOT(ISERROR(SEARCH("VENCIDO",P423)))</formula>
    </cfRule>
    <cfRule type="containsText" dxfId="2555" priority="198" operator="containsText" text="VERDE">
      <formula>NOT(ISERROR(SEARCH("VERDE",P423)))</formula>
    </cfRule>
    <cfRule type="containsText" dxfId="2554" priority="199" stopIfTrue="1" operator="containsText" text="AMARILLO">
      <formula>NOT(ISERROR(SEARCH("AMARILLO",P423)))</formula>
    </cfRule>
    <cfRule type="containsText" dxfId="2553"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2552" priority="196" stopIfTrue="1" operator="lessThan">
      <formula>0</formula>
    </cfRule>
  </conditionalFormatting>
  <conditionalFormatting sqref="P567:P571">
    <cfRule type="containsText" dxfId="2551" priority="192" operator="containsText" text="VENCIDO">
      <formula>NOT(ISERROR(SEARCH("VENCIDO",P567)))</formula>
    </cfRule>
    <cfRule type="containsText" dxfId="2550" priority="193" operator="containsText" text="VERDE">
      <formula>NOT(ISERROR(SEARCH("VERDE",P567)))</formula>
    </cfRule>
    <cfRule type="containsText" dxfId="2549" priority="194" stopIfTrue="1" operator="containsText" text="AMARILLO">
      <formula>NOT(ISERROR(SEARCH("AMARILLO",P567)))</formula>
    </cfRule>
    <cfRule type="containsText" dxfId="2548" priority="195" operator="containsText" text="ROJO">
      <formula>NOT(ISERROR(SEARCH("ROJO",P567)))</formula>
    </cfRule>
  </conditionalFormatting>
  <conditionalFormatting sqref="K567:K571">
    <cfRule type="cellIs" dxfId="2547" priority="191" stopIfTrue="1" operator="lessThan">
      <formula>0</formula>
    </cfRule>
  </conditionalFormatting>
  <conditionalFormatting sqref="P573:P577 P579:P583 P585:P589 P591:P595 P597:P601 P603:P607 P609:P613 P615:P619 P621:P625 P627:P631">
    <cfRule type="containsText" dxfId="2546" priority="187" operator="containsText" text="VENCIDO">
      <formula>NOT(ISERROR(SEARCH("VENCIDO",P573)))</formula>
    </cfRule>
    <cfRule type="containsText" dxfId="2545" priority="188" operator="containsText" text="VERDE">
      <formula>NOT(ISERROR(SEARCH("VERDE",P573)))</formula>
    </cfRule>
    <cfRule type="containsText" dxfId="2544" priority="189" stopIfTrue="1" operator="containsText" text="AMARILLO">
      <formula>NOT(ISERROR(SEARCH("AMARILLO",P573)))</formula>
    </cfRule>
    <cfRule type="containsText" dxfId="2543" priority="190" operator="containsText" text="ROJO">
      <formula>NOT(ISERROR(SEARCH("ROJO",P573)))</formula>
    </cfRule>
  </conditionalFormatting>
  <conditionalFormatting sqref="K573:K577 K579:K583 K585:K589 K591:K595 K597:K601 K603:K607 K609:K613 K615:K619 K621:K625 K627:K631">
    <cfRule type="cellIs" dxfId="2542" priority="186" stopIfTrue="1" operator="lessThan">
      <formula>0</formula>
    </cfRule>
  </conditionalFormatting>
  <conditionalFormatting sqref="P634:P638">
    <cfRule type="containsText" dxfId="2541" priority="182" operator="containsText" text="VENCIDO">
      <formula>NOT(ISERROR(SEARCH("VENCIDO",P634)))</formula>
    </cfRule>
    <cfRule type="containsText" dxfId="2540" priority="183" operator="containsText" text="VERDE">
      <formula>NOT(ISERROR(SEARCH("VERDE",P634)))</formula>
    </cfRule>
    <cfRule type="containsText" dxfId="2539" priority="184" stopIfTrue="1" operator="containsText" text="AMARILLO">
      <formula>NOT(ISERROR(SEARCH("AMARILLO",P634)))</formula>
    </cfRule>
    <cfRule type="containsText" dxfId="2538" priority="185" operator="containsText" text="ROJO">
      <formula>NOT(ISERROR(SEARCH("ROJO",P634)))</formula>
    </cfRule>
  </conditionalFormatting>
  <conditionalFormatting sqref="P640:P644 P646:P650 P652:P656 P658:P662 P664:P668 P670:P674 P676:P680 P682:P686 P688:P692 P694:P698 P700:P704">
    <cfRule type="containsText" dxfId="2537" priority="177" operator="containsText" text="VENCIDO">
      <formula>NOT(ISERROR(SEARCH("VENCIDO",P640)))</formula>
    </cfRule>
    <cfRule type="containsText" dxfId="2536" priority="178" operator="containsText" text="VERDE">
      <formula>NOT(ISERROR(SEARCH("VERDE",P640)))</formula>
    </cfRule>
    <cfRule type="containsText" dxfId="2535" priority="179" stopIfTrue="1" operator="containsText" text="AMARILLO">
      <formula>NOT(ISERROR(SEARCH("AMARILLO",P640)))</formula>
    </cfRule>
    <cfRule type="containsText" dxfId="2534" priority="180" operator="containsText" text="ROJO">
      <formula>NOT(ISERROR(SEARCH("ROJO",P640)))</formula>
    </cfRule>
  </conditionalFormatting>
  <conditionalFormatting sqref="P714:P719">
    <cfRule type="containsText" dxfId="2533" priority="173" operator="containsText" text="VENCIDO">
      <formula>NOT(ISERROR(SEARCH("VENCIDO",P714)))</formula>
    </cfRule>
    <cfRule type="containsText" dxfId="2532" priority="174" operator="containsText" text="VERDE">
      <formula>NOT(ISERROR(SEARCH("VERDE",P714)))</formula>
    </cfRule>
    <cfRule type="containsText" dxfId="2531" priority="175" stopIfTrue="1" operator="containsText" text="AMARILLO">
      <formula>NOT(ISERROR(SEARCH("AMARILLO",P714)))</formula>
    </cfRule>
    <cfRule type="containsText" dxfId="2530" priority="176" operator="containsText" text="ROJO">
      <formula>NOT(ISERROR(SEARCH("ROJO",P714)))</formula>
    </cfRule>
  </conditionalFormatting>
  <conditionalFormatting sqref="P721:P726">
    <cfRule type="containsText" dxfId="2529" priority="169" operator="containsText" text="VENCIDO">
      <formula>NOT(ISERROR(SEARCH("VENCIDO",P721)))</formula>
    </cfRule>
    <cfRule type="containsText" dxfId="2528" priority="170" operator="containsText" text="VERDE">
      <formula>NOT(ISERROR(SEARCH("VERDE",P721)))</formula>
    </cfRule>
    <cfRule type="containsText" dxfId="2527" priority="171" stopIfTrue="1" operator="containsText" text="AMARILLO">
      <formula>NOT(ISERROR(SEARCH("AMARILLO",P721)))</formula>
    </cfRule>
    <cfRule type="containsText" dxfId="2526" priority="172" operator="containsText" text="ROJO">
      <formula>NOT(ISERROR(SEARCH("ROJO",P721)))</formula>
    </cfRule>
  </conditionalFormatting>
  <conditionalFormatting sqref="P728:P733">
    <cfRule type="containsText" dxfId="2525" priority="165" operator="containsText" text="VENCIDO">
      <formula>NOT(ISERROR(SEARCH("VENCIDO",P728)))</formula>
    </cfRule>
    <cfRule type="containsText" dxfId="2524" priority="166" operator="containsText" text="VERDE">
      <formula>NOT(ISERROR(SEARCH("VERDE",P728)))</formula>
    </cfRule>
    <cfRule type="containsText" dxfId="2523" priority="167" stopIfTrue="1" operator="containsText" text="AMARILLO">
      <formula>NOT(ISERROR(SEARCH("AMARILLO",P728)))</formula>
    </cfRule>
    <cfRule type="containsText" dxfId="2522" priority="168" operator="containsText" text="ROJO">
      <formula>NOT(ISERROR(SEARCH("ROJO",P728)))</formula>
    </cfRule>
  </conditionalFormatting>
  <conditionalFormatting sqref="P735:P740">
    <cfRule type="containsText" dxfId="2521" priority="161" operator="containsText" text="VENCIDO">
      <formula>NOT(ISERROR(SEARCH("VENCIDO",P735)))</formula>
    </cfRule>
    <cfRule type="containsText" dxfId="2520" priority="162" operator="containsText" text="VERDE">
      <formula>NOT(ISERROR(SEARCH("VERDE",P735)))</formula>
    </cfRule>
    <cfRule type="containsText" dxfId="2519" priority="163" stopIfTrue="1" operator="containsText" text="AMARILLO">
      <formula>NOT(ISERROR(SEARCH("AMARILLO",P735)))</formula>
    </cfRule>
    <cfRule type="containsText" dxfId="2518" priority="164" operator="containsText" text="ROJO">
      <formula>NOT(ISERROR(SEARCH("ROJO",P735)))</formula>
    </cfRule>
  </conditionalFormatting>
  <conditionalFormatting sqref="P742:P747">
    <cfRule type="containsText" dxfId="2517" priority="157" operator="containsText" text="VENCIDO">
      <formula>NOT(ISERROR(SEARCH("VENCIDO",P742)))</formula>
    </cfRule>
    <cfRule type="containsText" dxfId="2516" priority="158" operator="containsText" text="VERDE">
      <formula>NOT(ISERROR(SEARCH("VERDE",P742)))</formula>
    </cfRule>
    <cfRule type="containsText" dxfId="2515" priority="159" stopIfTrue="1" operator="containsText" text="AMARILLO">
      <formula>NOT(ISERROR(SEARCH("AMARILLO",P742)))</formula>
    </cfRule>
    <cfRule type="containsText" dxfId="2514" priority="160" operator="containsText" text="ROJO">
      <formula>NOT(ISERROR(SEARCH("ROJO",P742)))</formula>
    </cfRule>
  </conditionalFormatting>
  <conditionalFormatting sqref="P749:P754">
    <cfRule type="containsText" dxfId="2513" priority="153" operator="containsText" text="VENCIDO">
      <formula>NOT(ISERROR(SEARCH("VENCIDO",P749)))</formula>
    </cfRule>
    <cfRule type="containsText" dxfId="2512" priority="154" operator="containsText" text="VERDE">
      <formula>NOT(ISERROR(SEARCH("VERDE",P749)))</formula>
    </cfRule>
    <cfRule type="containsText" dxfId="2511" priority="155" stopIfTrue="1" operator="containsText" text="AMARILLO">
      <formula>NOT(ISERROR(SEARCH("AMARILLO",P749)))</formula>
    </cfRule>
    <cfRule type="containsText" dxfId="2510" priority="156" operator="containsText" text="ROJO">
      <formula>NOT(ISERROR(SEARCH("ROJO",P749)))</formula>
    </cfRule>
  </conditionalFormatting>
  <conditionalFormatting sqref="P756:P761">
    <cfRule type="containsText" dxfId="2509" priority="149" operator="containsText" text="VENCIDO">
      <formula>NOT(ISERROR(SEARCH("VENCIDO",P756)))</formula>
    </cfRule>
    <cfRule type="containsText" dxfId="2508" priority="150" operator="containsText" text="VERDE">
      <formula>NOT(ISERROR(SEARCH("VERDE",P756)))</formula>
    </cfRule>
    <cfRule type="containsText" dxfId="2507" priority="151" stopIfTrue="1" operator="containsText" text="AMARILLO">
      <formula>NOT(ISERROR(SEARCH("AMARILLO",P756)))</formula>
    </cfRule>
    <cfRule type="containsText" dxfId="2506" priority="152" operator="containsText" text="ROJO">
      <formula>NOT(ISERROR(SEARCH("ROJO",P756)))</formula>
    </cfRule>
  </conditionalFormatting>
  <conditionalFormatting sqref="P763:P768">
    <cfRule type="containsText" dxfId="2505" priority="145" operator="containsText" text="VENCIDO">
      <formula>NOT(ISERROR(SEARCH("VENCIDO",P763)))</formula>
    </cfRule>
    <cfRule type="containsText" dxfId="2504" priority="146" operator="containsText" text="VERDE">
      <formula>NOT(ISERROR(SEARCH("VERDE",P763)))</formula>
    </cfRule>
    <cfRule type="containsText" dxfId="2503" priority="147" stopIfTrue="1" operator="containsText" text="AMARILLO">
      <formula>NOT(ISERROR(SEARCH("AMARILLO",P763)))</formula>
    </cfRule>
    <cfRule type="containsText" dxfId="2502" priority="148" operator="containsText" text="ROJO">
      <formula>NOT(ISERROR(SEARCH("ROJO",P763)))</formula>
    </cfRule>
  </conditionalFormatting>
  <conditionalFormatting sqref="P770:P775">
    <cfRule type="containsText" dxfId="2501" priority="141" operator="containsText" text="VENCIDO">
      <formula>NOT(ISERROR(SEARCH("VENCIDO",P770)))</formula>
    </cfRule>
    <cfRule type="containsText" dxfId="2500" priority="142" operator="containsText" text="VERDE">
      <formula>NOT(ISERROR(SEARCH("VERDE",P770)))</formula>
    </cfRule>
    <cfRule type="containsText" dxfId="2499" priority="143" stopIfTrue="1" operator="containsText" text="AMARILLO">
      <formula>NOT(ISERROR(SEARCH("AMARILLO",P770)))</formula>
    </cfRule>
    <cfRule type="containsText" dxfId="2498" priority="144" operator="containsText" text="ROJO">
      <formula>NOT(ISERROR(SEARCH("ROJO",P770)))</formula>
    </cfRule>
  </conditionalFormatting>
  <conditionalFormatting sqref="P789:P792">
    <cfRule type="containsText" dxfId="2497" priority="137" operator="containsText" text="VENCIDO">
      <formula>NOT(ISERROR(SEARCH("VENCIDO",P789)))</formula>
    </cfRule>
    <cfRule type="containsText" dxfId="2496" priority="138" operator="containsText" text="VERDE">
      <formula>NOT(ISERROR(SEARCH("VERDE",P789)))</formula>
    </cfRule>
    <cfRule type="containsText" dxfId="2495" priority="139" stopIfTrue="1" operator="containsText" text="AMARILLO">
      <formula>NOT(ISERROR(SEARCH("AMARILLO",P789)))</formula>
    </cfRule>
    <cfRule type="containsText" dxfId="2494" priority="140" operator="containsText" text="ROJO">
      <formula>NOT(ISERROR(SEARCH("ROJO",P789)))</formula>
    </cfRule>
  </conditionalFormatting>
  <conditionalFormatting sqref="P794:P797">
    <cfRule type="containsText" dxfId="2493" priority="133" operator="containsText" text="VENCIDO">
      <formula>NOT(ISERROR(SEARCH("VENCIDO",P794)))</formula>
    </cfRule>
    <cfRule type="containsText" dxfId="2492" priority="134" operator="containsText" text="VERDE">
      <formula>NOT(ISERROR(SEARCH("VERDE",P794)))</formula>
    </cfRule>
    <cfRule type="containsText" dxfId="2491" priority="135" stopIfTrue="1" operator="containsText" text="AMARILLO">
      <formula>NOT(ISERROR(SEARCH("AMARILLO",P794)))</formula>
    </cfRule>
    <cfRule type="containsText" dxfId="2490" priority="136" operator="containsText" text="ROJO">
      <formula>NOT(ISERROR(SEARCH("ROJO",P794)))</formula>
    </cfRule>
  </conditionalFormatting>
  <conditionalFormatting sqref="P799:P802 P804:P807 P809:P812">
    <cfRule type="containsText" dxfId="2489" priority="129" operator="containsText" text="VENCIDO">
      <formula>NOT(ISERROR(SEARCH("VENCIDO",P799)))</formula>
    </cfRule>
    <cfRule type="containsText" dxfId="2488" priority="130" operator="containsText" text="VERDE">
      <formula>NOT(ISERROR(SEARCH("VERDE",P799)))</formula>
    </cfRule>
    <cfRule type="containsText" dxfId="2487" priority="131" stopIfTrue="1" operator="containsText" text="AMARILLO">
      <formula>NOT(ISERROR(SEARCH("AMARILLO",P799)))</formula>
    </cfRule>
    <cfRule type="containsText" dxfId="2486" priority="132" operator="containsText" text="ROJO">
      <formula>NOT(ISERROR(SEARCH("ROJO",P799)))</formula>
    </cfRule>
  </conditionalFormatting>
  <conditionalFormatting sqref="K789:K792">
    <cfRule type="cellIs" dxfId="2485" priority="128" stopIfTrue="1" operator="lessThan">
      <formula>0</formula>
    </cfRule>
  </conditionalFormatting>
  <conditionalFormatting sqref="K794:K797">
    <cfRule type="cellIs" dxfId="2484" priority="127" stopIfTrue="1" operator="lessThan">
      <formula>0</formula>
    </cfRule>
  </conditionalFormatting>
  <conditionalFormatting sqref="K799:K802">
    <cfRule type="cellIs" dxfId="2483" priority="126" stopIfTrue="1" operator="lessThan">
      <formula>0</formula>
    </cfRule>
  </conditionalFormatting>
  <conditionalFormatting sqref="K804:K807">
    <cfRule type="cellIs" dxfId="2482" priority="125" stopIfTrue="1" operator="lessThan">
      <formula>0</formula>
    </cfRule>
  </conditionalFormatting>
  <conditionalFormatting sqref="K809:K812">
    <cfRule type="cellIs" dxfId="2481" priority="124" stopIfTrue="1" operator="lessThan">
      <formula>0</formula>
    </cfRule>
  </conditionalFormatting>
  <conditionalFormatting sqref="AT789">
    <cfRule type="cellIs" dxfId="2480" priority="123" operator="greaterThan">
      <formula>1</formula>
    </cfRule>
  </conditionalFormatting>
  <conditionalFormatting sqref="AT794 AT799 AT804 AT809">
    <cfRule type="cellIs" dxfId="2479" priority="122" operator="greaterThan">
      <formula>1</formula>
    </cfRule>
  </conditionalFormatting>
  <conditionalFormatting sqref="E895:G897">
    <cfRule type="cellIs" dxfId="2478" priority="121" stopIfTrue="1" operator="lessThan">
      <formula>0</formula>
    </cfRule>
  </conditionalFormatting>
  <conditionalFormatting sqref="K895:K897 M895:N897">
    <cfRule type="cellIs" dxfId="2477" priority="120" stopIfTrue="1" operator="lessThan">
      <formula>0</formula>
    </cfRule>
  </conditionalFormatting>
  <conditionalFormatting sqref="K301">
    <cfRule type="containsText" dxfId="2476" priority="119" operator="containsText" text="Falso">
      <formula>NOT(ISERROR(SEARCH("Falso",K301)))</formula>
    </cfRule>
  </conditionalFormatting>
  <conditionalFormatting sqref="K295">
    <cfRule type="containsText" dxfId="2475" priority="118" operator="containsText" text="Falso">
      <formula>NOT(ISERROR(SEARCH("Falso",K295)))</formula>
    </cfRule>
  </conditionalFormatting>
  <conditionalFormatting sqref="K289">
    <cfRule type="containsText" dxfId="2474" priority="117" operator="containsText" text="Falso">
      <formula>NOT(ISERROR(SEARCH("Falso",K289)))</formula>
    </cfRule>
  </conditionalFormatting>
  <conditionalFormatting sqref="K283">
    <cfRule type="containsText" dxfId="2473" priority="116" operator="containsText" text="Falso">
      <formula>NOT(ISERROR(SEARCH("Falso",K283)))</formula>
    </cfRule>
  </conditionalFormatting>
  <conditionalFormatting sqref="K277">
    <cfRule type="containsText" dxfId="2472" priority="115" operator="containsText" text="Falso">
      <formula>NOT(ISERROR(SEARCH("Falso",K277)))</formula>
    </cfRule>
  </conditionalFormatting>
  <conditionalFormatting sqref="K271">
    <cfRule type="containsText" dxfId="2471" priority="114" operator="containsText" text="Falso">
      <formula>NOT(ISERROR(SEARCH("Falso",K271)))</formula>
    </cfRule>
  </conditionalFormatting>
  <conditionalFormatting sqref="K265">
    <cfRule type="containsText" dxfId="2470" priority="113" operator="containsText" text="Falso">
      <formula>NOT(ISERROR(SEARCH("Falso",K265)))</formula>
    </cfRule>
  </conditionalFormatting>
  <conditionalFormatting sqref="K259">
    <cfRule type="containsText" dxfId="2469" priority="112" operator="containsText" text="Falso">
      <formula>NOT(ISERROR(SEARCH("Falso",K259)))</formula>
    </cfRule>
  </conditionalFormatting>
  <conditionalFormatting sqref="K253">
    <cfRule type="containsText" dxfId="2468" priority="111" operator="containsText" text="Falso">
      <formula>NOT(ISERROR(SEARCH("Falso",K253)))</formula>
    </cfRule>
  </conditionalFormatting>
  <conditionalFormatting sqref="K247">
    <cfRule type="containsText" dxfId="2467" priority="110" operator="containsText" text="Falso">
      <formula>NOT(ISERROR(SEARCH("Falso",K247)))</formula>
    </cfRule>
  </conditionalFormatting>
  <conditionalFormatting sqref="K235">
    <cfRule type="containsText" dxfId="2466" priority="109" operator="containsText" text="Falso">
      <formula>NOT(ISERROR(SEARCH("Falso",K235)))</formula>
    </cfRule>
  </conditionalFormatting>
  <conditionalFormatting sqref="K241">
    <cfRule type="containsText" dxfId="2465" priority="108" operator="containsText" text="Falso">
      <formula>NOT(ISERROR(SEARCH("Falso",K241)))</formula>
    </cfRule>
  </conditionalFormatting>
  <conditionalFormatting sqref="K228">
    <cfRule type="containsText" dxfId="2464" priority="107" operator="containsText" text="Falso">
      <formula>NOT(ISERROR(SEARCH("Falso",K228)))</formula>
    </cfRule>
  </conditionalFormatting>
  <conditionalFormatting sqref="K222">
    <cfRule type="containsText" dxfId="2463" priority="106" operator="containsText" text="Falso">
      <formula>NOT(ISERROR(SEARCH("Falso",K222)))</formula>
    </cfRule>
  </conditionalFormatting>
  <conditionalFormatting sqref="K216">
    <cfRule type="containsText" dxfId="2462" priority="105" operator="containsText" text="Falso">
      <formula>NOT(ISERROR(SEARCH("Falso",K216)))</formula>
    </cfRule>
  </conditionalFormatting>
  <conditionalFormatting sqref="K210">
    <cfRule type="containsText" dxfId="2461" priority="104" operator="containsText" text="Falso">
      <formula>NOT(ISERROR(SEARCH("Falso",K210)))</formula>
    </cfRule>
  </conditionalFormatting>
  <conditionalFormatting sqref="K204">
    <cfRule type="containsText" dxfId="2460" priority="103" operator="containsText" text="Falso">
      <formula>NOT(ISERROR(SEARCH("Falso",K204)))</formula>
    </cfRule>
  </conditionalFormatting>
  <conditionalFormatting sqref="K198">
    <cfRule type="containsText" dxfId="2459" priority="102" operator="containsText" text="Falso">
      <formula>NOT(ISERROR(SEARCH("Falso",K198)))</formula>
    </cfRule>
  </conditionalFormatting>
  <conditionalFormatting sqref="K192">
    <cfRule type="containsText" dxfId="2458" priority="101" operator="containsText" text="Falso">
      <formula>NOT(ISERROR(SEARCH("Falso",K192)))</formula>
    </cfRule>
  </conditionalFormatting>
  <conditionalFormatting sqref="K186">
    <cfRule type="containsText" dxfId="2457" priority="100" operator="containsText" text="Falso">
      <formula>NOT(ISERROR(SEARCH("Falso",K186)))</formula>
    </cfRule>
  </conditionalFormatting>
  <conditionalFormatting sqref="K180">
    <cfRule type="containsText" dxfId="2456" priority="99" operator="containsText" text="Falso">
      <formula>NOT(ISERROR(SEARCH("Falso",K180)))</formula>
    </cfRule>
  </conditionalFormatting>
  <conditionalFormatting sqref="K174">
    <cfRule type="containsText" dxfId="2455" priority="98" operator="containsText" text="Falso">
      <formula>NOT(ISERROR(SEARCH("Falso",K174)))</formula>
    </cfRule>
  </conditionalFormatting>
  <conditionalFormatting sqref="K168">
    <cfRule type="containsText" dxfId="2454" priority="97" operator="containsText" text="Falso">
      <formula>NOT(ISERROR(SEARCH("Falso",K168)))</formula>
    </cfRule>
  </conditionalFormatting>
  <conditionalFormatting sqref="K162">
    <cfRule type="containsText" dxfId="2453" priority="96" operator="containsText" text="Falso">
      <formula>NOT(ISERROR(SEARCH("Falso",K162)))</formula>
    </cfRule>
  </conditionalFormatting>
  <conditionalFormatting sqref="K156">
    <cfRule type="containsText" dxfId="2452" priority="95" operator="containsText" text="Falso">
      <formula>NOT(ISERROR(SEARCH("Falso",K156)))</formula>
    </cfRule>
  </conditionalFormatting>
  <conditionalFormatting sqref="K150">
    <cfRule type="containsText" dxfId="2451" priority="94" operator="containsText" text="Falso">
      <formula>NOT(ISERROR(SEARCH("Falso",K150)))</formula>
    </cfRule>
  </conditionalFormatting>
  <conditionalFormatting sqref="K144">
    <cfRule type="containsText" dxfId="2450" priority="93" operator="containsText" text="Falso">
      <formula>NOT(ISERROR(SEARCH("Falso",K144)))</formula>
    </cfRule>
  </conditionalFormatting>
  <conditionalFormatting sqref="K138">
    <cfRule type="containsText" dxfId="2449" priority="92" operator="containsText" text="Falso">
      <formula>NOT(ISERROR(SEARCH("Falso",K138)))</formula>
    </cfRule>
  </conditionalFormatting>
  <conditionalFormatting sqref="K132">
    <cfRule type="containsText" dxfId="2448" priority="91" operator="containsText" text="Falso">
      <formula>NOT(ISERROR(SEARCH("Falso",K132)))</formula>
    </cfRule>
  </conditionalFormatting>
  <conditionalFormatting sqref="K126">
    <cfRule type="containsText" dxfId="2447" priority="90" operator="containsText" text="Falso">
      <formula>NOT(ISERROR(SEARCH("Falso",K126)))</formula>
    </cfRule>
  </conditionalFormatting>
  <conditionalFormatting sqref="K120">
    <cfRule type="containsText" dxfId="2446" priority="89" operator="containsText" text="Falso">
      <formula>NOT(ISERROR(SEARCH("Falso",K120)))</formula>
    </cfRule>
  </conditionalFormatting>
  <conditionalFormatting sqref="K114">
    <cfRule type="containsText" dxfId="2445" priority="88" operator="containsText" text="Falso">
      <formula>NOT(ISERROR(SEARCH("Falso",K114)))</formula>
    </cfRule>
  </conditionalFormatting>
  <conditionalFormatting sqref="K108">
    <cfRule type="containsText" dxfId="2444" priority="87" operator="containsText" text="Falso">
      <formula>NOT(ISERROR(SEARCH("Falso",K108)))</formula>
    </cfRule>
  </conditionalFormatting>
  <conditionalFormatting sqref="K102">
    <cfRule type="containsText" dxfId="2443" priority="86" operator="containsText" text="Falso">
      <formula>NOT(ISERROR(SEARCH("Falso",K102)))</formula>
    </cfRule>
  </conditionalFormatting>
  <conditionalFormatting sqref="K96">
    <cfRule type="containsText" dxfId="2442" priority="85" operator="containsText" text="Falso">
      <formula>NOT(ISERROR(SEARCH("Falso",K96)))</formula>
    </cfRule>
  </conditionalFormatting>
  <conditionalFormatting sqref="K90">
    <cfRule type="containsText" dxfId="2441" priority="84" operator="containsText" text="Falso">
      <formula>NOT(ISERROR(SEARCH("Falso",K90)))</formula>
    </cfRule>
  </conditionalFormatting>
  <conditionalFormatting sqref="K84">
    <cfRule type="containsText" dxfId="2440" priority="83" operator="containsText" text="Falso">
      <formula>NOT(ISERROR(SEARCH("Falso",K84)))</formula>
    </cfRule>
  </conditionalFormatting>
  <conditionalFormatting sqref="K78">
    <cfRule type="containsText" dxfId="2439" priority="82" operator="containsText" text="Falso">
      <formula>NOT(ISERROR(SEARCH("Falso",K78)))</formula>
    </cfRule>
  </conditionalFormatting>
  <conditionalFormatting sqref="K72">
    <cfRule type="containsText" dxfId="2438" priority="81" operator="containsText" text="Falso">
      <formula>NOT(ISERROR(SEARCH("Falso",K72)))</formula>
    </cfRule>
  </conditionalFormatting>
  <conditionalFormatting sqref="K66">
    <cfRule type="containsText" dxfId="2437" priority="80" operator="containsText" text="Falso">
      <formula>NOT(ISERROR(SEARCH("Falso",K66)))</formula>
    </cfRule>
  </conditionalFormatting>
  <conditionalFormatting sqref="K60">
    <cfRule type="containsText" dxfId="2436" priority="79" operator="containsText" text="Falso">
      <formula>NOT(ISERROR(SEARCH("Falso",K60)))</formula>
    </cfRule>
  </conditionalFormatting>
  <conditionalFormatting sqref="K54">
    <cfRule type="containsText" dxfId="2435" priority="78" operator="containsText" text="Falso">
      <formula>NOT(ISERROR(SEARCH("Falso",K54)))</formula>
    </cfRule>
  </conditionalFormatting>
  <conditionalFormatting sqref="K48">
    <cfRule type="containsText" dxfId="2434" priority="77" operator="containsText" text="Falso">
      <formula>NOT(ISERROR(SEARCH("Falso",K48)))</formula>
    </cfRule>
  </conditionalFormatting>
  <conditionalFormatting sqref="K42">
    <cfRule type="containsText" dxfId="2433" priority="76" operator="containsText" text="Falso">
      <formula>NOT(ISERROR(SEARCH("Falso",K42)))</formula>
    </cfRule>
  </conditionalFormatting>
  <conditionalFormatting sqref="K36">
    <cfRule type="containsText" dxfId="2432" priority="75" operator="containsText" text="Falso">
      <formula>NOT(ISERROR(SEARCH("Falso",K36)))</formula>
    </cfRule>
  </conditionalFormatting>
  <conditionalFormatting sqref="K30">
    <cfRule type="containsText" dxfId="2431" priority="74" operator="containsText" text="Falso">
      <formula>NOT(ISERROR(SEARCH("Falso",K30)))</formula>
    </cfRule>
  </conditionalFormatting>
  <conditionalFormatting sqref="K24">
    <cfRule type="containsText" dxfId="2430" priority="73" operator="containsText" text="Falso">
      <formula>NOT(ISERROR(SEARCH("Falso",K24)))</formula>
    </cfRule>
  </conditionalFormatting>
  <conditionalFormatting sqref="K18">
    <cfRule type="containsText" dxfId="2429" priority="72" operator="containsText" text="Falso">
      <formula>NOT(ISERROR(SEARCH("Falso",K18)))</formula>
    </cfRule>
  </conditionalFormatting>
  <conditionalFormatting sqref="K422">
    <cfRule type="containsText" dxfId="2428" priority="71" operator="containsText" text="Falso">
      <formula>NOT(ISERROR(SEARCH("Falso",K422)))</formula>
    </cfRule>
  </conditionalFormatting>
  <conditionalFormatting sqref="K428">
    <cfRule type="containsText" dxfId="2427" priority="70" operator="containsText" text="Falso">
      <formula>NOT(ISERROR(SEARCH("Falso",K428)))</formula>
    </cfRule>
  </conditionalFormatting>
  <conditionalFormatting sqref="K434">
    <cfRule type="containsText" dxfId="2426" priority="69" operator="containsText" text="Falso">
      <formula>NOT(ISERROR(SEARCH("Falso",K434)))</formula>
    </cfRule>
  </conditionalFormatting>
  <conditionalFormatting sqref="K440">
    <cfRule type="containsText" dxfId="2425" priority="68" operator="containsText" text="Falso">
      <formula>NOT(ISERROR(SEARCH("Falso",K440)))</formula>
    </cfRule>
  </conditionalFormatting>
  <conditionalFormatting sqref="K446">
    <cfRule type="containsText" dxfId="2424" priority="67" operator="containsText" text="Falso">
      <formula>NOT(ISERROR(SEARCH("Falso",K446)))</formula>
    </cfRule>
  </conditionalFormatting>
  <conditionalFormatting sqref="K452">
    <cfRule type="containsText" dxfId="2423" priority="66" operator="containsText" text="Falso">
      <formula>NOT(ISERROR(SEARCH("Falso",K452)))</formula>
    </cfRule>
  </conditionalFormatting>
  <conditionalFormatting sqref="K458">
    <cfRule type="containsText" dxfId="2422" priority="65" operator="containsText" text="Falso">
      <formula>NOT(ISERROR(SEARCH("Falso",K458)))</formula>
    </cfRule>
  </conditionalFormatting>
  <conditionalFormatting sqref="K464">
    <cfRule type="containsText" dxfId="2421" priority="64" operator="containsText" text="Falso">
      <formula>NOT(ISERROR(SEARCH("Falso",K464)))</formula>
    </cfRule>
  </conditionalFormatting>
  <conditionalFormatting sqref="K470">
    <cfRule type="containsText" dxfId="2420" priority="63" operator="containsText" text="Falso">
      <formula>NOT(ISERROR(SEARCH("Falso",K470)))</formula>
    </cfRule>
  </conditionalFormatting>
  <conditionalFormatting sqref="K476">
    <cfRule type="containsText" dxfId="2419" priority="62" operator="containsText" text="Falso">
      <formula>NOT(ISERROR(SEARCH("Falso",K476)))</formula>
    </cfRule>
  </conditionalFormatting>
  <conditionalFormatting sqref="K482">
    <cfRule type="containsText" dxfId="2418" priority="61" operator="containsText" text="Falso">
      <formula>NOT(ISERROR(SEARCH("Falso",K482)))</formula>
    </cfRule>
  </conditionalFormatting>
  <conditionalFormatting sqref="K488">
    <cfRule type="containsText" dxfId="2417" priority="60" operator="containsText" text="Falso">
      <formula>NOT(ISERROR(SEARCH("Falso",K488)))</formula>
    </cfRule>
  </conditionalFormatting>
  <conditionalFormatting sqref="K494">
    <cfRule type="containsText" dxfId="2416" priority="59" operator="containsText" text="Falso">
      <formula>NOT(ISERROR(SEARCH("Falso",K494)))</formula>
    </cfRule>
  </conditionalFormatting>
  <conditionalFormatting sqref="K500">
    <cfRule type="containsText" dxfId="2415" priority="58" operator="containsText" text="Falso">
      <formula>NOT(ISERROR(SEARCH("Falso",K500)))</formula>
    </cfRule>
  </conditionalFormatting>
  <conditionalFormatting sqref="K506">
    <cfRule type="containsText" dxfId="2414" priority="57" operator="containsText" text="Falso">
      <formula>NOT(ISERROR(SEARCH("Falso",K506)))</formula>
    </cfRule>
  </conditionalFormatting>
  <conditionalFormatting sqref="K512">
    <cfRule type="containsText" dxfId="2413" priority="56" operator="containsText" text="Falso">
      <formula>NOT(ISERROR(SEARCH("Falso",K512)))</formula>
    </cfRule>
  </conditionalFormatting>
  <conditionalFormatting sqref="K518">
    <cfRule type="containsText" dxfId="2412" priority="55" operator="containsText" text="Falso">
      <formula>NOT(ISERROR(SEARCH("Falso",K518)))</formula>
    </cfRule>
  </conditionalFormatting>
  <conditionalFormatting sqref="K524">
    <cfRule type="containsText" dxfId="2411" priority="54" operator="containsText" text="Falso">
      <formula>NOT(ISERROR(SEARCH("Falso",K524)))</formula>
    </cfRule>
  </conditionalFormatting>
  <conditionalFormatting sqref="K530">
    <cfRule type="containsText" dxfId="2410" priority="53" operator="containsText" text="Falso">
      <formula>NOT(ISERROR(SEARCH("Falso",K530)))</formula>
    </cfRule>
  </conditionalFormatting>
  <conditionalFormatting sqref="K536">
    <cfRule type="containsText" dxfId="2409" priority="52" operator="containsText" text="Falso">
      <formula>NOT(ISERROR(SEARCH("Falso",K536)))</formula>
    </cfRule>
  </conditionalFormatting>
  <conditionalFormatting sqref="K542">
    <cfRule type="containsText" dxfId="2408" priority="51" operator="containsText" text="Falso">
      <formula>NOT(ISERROR(SEARCH("Falso",K542)))</formula>
    </cfRule>
  </conditionalFormatting>
  <conditionalFormatting sqref="K548">
    <cfRule type="containsText" dxfId="2407" priority="50" operator="containsText" text="Falso">
      <formula>NOT(ISERROR(SEARCH("Falso",K548)))</formula>
    </cfRule>
  </conditionalFormatting>
  <conditionalFormatting sqref="K554">
    <cfRule type="containsText" dxfId="2406" priority="49" operator="containsText" text="Falso">
      <formula>NOT(ISERROR(SEARCH("Falso",K554)))</formula>
    </cfRule>
  </conditionalFormatting>
  <conditionalFormatting sqref="K560">
    <cfRule type="containsText" dxfId="2405" priority="48" operator="containsText" text="Falso">
      <formula>NOT(ISERROR(SEARCH("Falso",K560)))</formula>
    </cfRule>
  </conditionalFormatting>
  <conditionalFormatting sqref="K566">
    <cfRule type="containsText" dxfId="2404" priority="47" operator="containsText" text="Falso">
      <formula>NOT(ISERROR(SEARCH("Falso",K566)))</formula>
    </cfRule>
  </conditionalFormatting>
  <conditionalFormatting sqref="K572">
    <cfRule type="containsText" dxfId="2403" priority="46" operator="containsText" text="Falso">
      <formula>NOT(ISERROR(SEARCH("Falso",K572)))</formula>
    </cfRule>
  </conditionalFormatting>
  <conditionalFormatting sqref="K578">
    <cfRule type="containsText" dxfId="2402" priority="45" operator="containsText" text="Falso">
      <formula>NOT(ISERROR(SEARCH("Falso",K578)))</formula>
    </cfRule>
  </conditionalFormatting>
  <conditionalFormatting sqref="K584">
    <cfRule type="containsText" dxfId="2401" priority="44" operator="containsText" text="Falso">
      <formula>NOT(ISERROR(SEARCH("Falso",K584)))</formula>
    </cfRule>
  </conditionalFormatting>
  <conditionalFormatting sqref="K590">
    <cfRule type="containsText" dxfId="2400" priority="43" operator="containsText" text="Falso">
      <formula>NOT(ISERROR(SEARCH("Falso",K590)))</formula>
    </cfRule>
  </conditionalFormatting>
  <conditionalFormatting sqref="K596">
    <cfRule type="containsText" dxfId="2399" priority="42" operator="containsText" text="Falso">
      <formula>NOT(ISERROR(SEARCH("Falso",K596)))</formula>
    </cfRule>
  </conditionalFormatting>
  <conditionalFormatting sqref="K602">
    <cfRule type="containsText" dxfId="2398" priority="41" operator="containsText" text="Falso">
      <formula>NOT(ISERROR(SEARCH("Falso",K602)))</formula>
    </cfRule>
  </conditionalFormatting>
  <conditionalFormatting sqref="K608">
    <cfRule type="containsText" dxfId="2397" priority="40" operator="containsText" text="Falso">
      <formula>NOT(ISERROR(SEARCH("Falso",K608)))</formula>
    </cfRule>
  </conditionalFormatting>
  <conditionalFormatting sqref="K614">
    <cfRule type="containsText" dxfId="2396" priority="39" operator="containsText" text="Falso">
      <formula>NOT(ISERROR(SEARCH("Falso",K614)))</formula>
    </cfRule>
  </conditionalFormatting>
  <conditionalFormatting sqref="K620">
    <cfRule type="containsText" dxfId="2395" priority="38" operator="containsText" text="Falso">
      <formula>NOT(ISERROR(SEARCH("Falso",K620)))</formula>
    </cfRule>
  </conditionalFormatting>
  <conditionalFormatting sqref="K626">
    <cfRule type="containsText" dxfId="2394" priority="37" operator="containsText" text="Falso">
      <formula>NOT(ISERROR(SEARCH("Falso",K626)))</formula>
    </cfRule>
  </conditionalFormatting>
  <conditionalFormatting sqref="K632">
    <cfRule type="containsText" dxfId="2393" priority="36" operator="containsText" text="Falso">
      <formula>NOT(ISERROR(SEARCH("Falso",K632)))</formula>
    </cfRule>
  </conditionalFormatting>
  <conditionalFormatting sqref="K639">
    <cfRule type="containsText" dxfId="2392" priority="35" operator="containsText" text="Falso">
      <formula>NOT(ISERROR(SEARCH("Falso",K639)))</formula>
    </cfRule>
  </conditionalFormatting>
  <conditionalFormatting sqref="K645">
    <cfRule type="containsText" dxfId="2391" priority="34" operator="containsText" text="Falso">
      <formula>NOT(ISERROR(SEARCH("Falso",K645)))</formula>
    </cfRule>
  </conditionalFormatting>
  <conditionalFormatting sqref="K651">
    <cfRule type="containsText" dxfId="2390" priority="33" operator="containsText" text="Falso">
      <formula>NOT(ISERROR(SEARCH("Falso",K651)))</formula>
    </cfRule>
  </conditionalFormatting>
  <conditionalFormatting sqref="K657">
    <cfRule type="containsText" dxfId="2389" priority="32" operator="containsText" text="Falso">
      <formula>NOT(ISERROR(SEARCH("Falso",K657)))</formula>
    </cfRule>
  </conditionalFormatting>
  <conditionalFormatting sqref="K663">
    <cfRule type="containsText" dxfId="2388" priority="31" operator="containsText" text="Falso">
      <formula>NOT(ISERROR(SEARCH("Falso",K663)))</formula>
    </cfRule>
  </conditionalFormatting>
  <conditionalFormatting sqref="K669">
    <cfRule type="containsText" dxfId="2387" priority="30" operator="containsText" text="Falso">
      <formula>NOT(ISERROR(SEARCH("Falso",K669)))</formula>
    </cfRule>
  </conditionalFormatting>
  <conditionalFormatting sqref="K675">
    <cfRule type="containsText" dxfId="2386" priority="29" operator="containsText" text="Falso">
      <formula>NOT(ISERROR(SEARCH("Falso",K675)))</formula>
    </cfRule>
  </conditionalFormatting>
  <conditionalFormatting sqref="K681">
    <cfRule type="containsText" dxfId="2385" priority="28" operator="containsText" text="Falso">
      <formula>NOT(ISERROR(SEARCH("Falso",K681)))</formula>
    </cfRule>
  </conditionalFormatting>
  <conditionalFormatting sqref="K687">
    <cfRule type="containsText" dxfId="2384" priority="27" operator="containsText" text="Falso">
      <formula>NOT(ISERROR(SEARCH("Falso",K687)))</formula>
    </cfRule>
  </conditionalFormatting>
  <conditionalFormatting sqref="K693">
    <cfRule type="containsText" dxfId="2383" priority="26" operator="containsText" text="Falso">
      <formula>NOT(ISERROR(SEARCH("Falso",K693)))</formula>
    </cfRule>
  </conditionalFormatting>
  <conditionalFormatting sqref="K699">
    <cfRule type="containsText" dxfId="2382" priority="25" operator="containsText" text="Falso">
      <formula>NOT(ISERROR(SEARCH("Falso",K699)))</formula>
    </cfRule>
  </conditionalFormatting>
  <conditionalFormatting sqref="K705">
    <cfRule type="containsText" dxfId="2381" priority="24" operator="containsText" text="Falso">
      <formula>NOT(ISERROR(SEARCH("Falso",K705)))</formula>
    </cfRule>
  </conditionalFormatting>
  <conditionalFormatting sqref="K713">
    <cfRule type="containsText" dxfId="2380" priority="23" operator="containsText" text="Falso">
      <formula>NOT(ISERROR(SEARCH("Falso",K713)))</formula>
    </cfRule>
  </conditionalFormatting>
  <conditionalFormatting sqref="K720">
    <cfRule type="containsText" dxfId="2379" priority="22" operator="containsText" text="Falso">
      <formula>NOT(ISERROR(SEARCH("Falso",K720)))</formula>
    </cfRule>
  </conditionalFormatting>
  <conditionalFormatting sqref="K727">
    <cfRule type="containsText" dxfId="2378" priority="21" operator="containsText" text="Falso">
      <formula>NOT(ISERROR(SEARCH("Falso",K727)))</formula>
    </cfRule>
  </conditionalFormatting>
  <conditionalFormatting sqref="K734">
    <cfRule type="containsText" dxfId="2377" priority="20" operator="containsText" text="Falso">
      <formula>NOT(ISERROR(SEARCH("Falso",K734)))</formula>
    </cfRule>
  </conditionalFormatting>
  <conditionalFormatting sqref="K741">
    <cfRule type="containsText" dxfId="2376" priority="19" operator="containsText" text="Falso">
      <formula>NOT(ISERROR(SEARCH("Falso",K741)))</formula>
    </cfRule>
  </conditionalFormatting>
  <conditionalFormatting sqref="K748">
    <cfRule type="containsText" dxfId="2375" priority="18" operator="containsText" text="Falso">
      <formula>NOT(ISERROR(SEARCH("Falso",K748)))</formula>
    </cfRule>
  </conditionalFormatting>
  <conditionalFormatting sqref="K755">
    <cfRule type="containsText" dxfId="2374" priority="17" operator="containsText" text="Falso">
      <formula>NOT(ISERROR(SEARCH("Falso",K755)))</formula>
    </cfRule>
  </conditionalFormatting>
  <conditionalFormatting sqref="K762">
    <cfRule type="containsText" dxfId="2373" priority="16" operator="containsText" text="Falso">
      <formula>NOT(ISERROR(SEARCH("Falso",K762)))</formula>
    </cfRule>
  </conditionalFormatting>
  <conditionalFormatting sqref="K769">
    <cfRule type="containsText" dxfId="2372" priority="15" operator="containsText" text="Falso">
      <formula>NOT(ISERROR(SEARCH("Falso",K769)))</formula>
    </cfRule>
  </conditionalFormatting>
  <conditionalFormatting sqref="K776">
    <cfRule type="containsText" dxfId="2371" priority="14" operator="containsText" text="Falso">
      <formula>NOT(ISERROR(SEARCH("Falso",K776)))</formula>
    </cfRule>
  </conditionalFormatting>
  <conditionalFormatting sqref="K793">
    <cfRule type="containsText" dxfId="2370" priority="13" operator="containsText" text="Falso">
      <formula>NOT(ISERROR(SEARCH("Falso",K793)))</formula>
    </cfRule>
  </conditionalFormatting>
  <conditionalFormatting sqref="K798">
    <cfRule type="containsText" dxfId="2369" priority="12" operator="containsText" text="Falso">
      <formula>NOT(ISERROR(SEARCH("Falso",K798)))</formula>
    </cfRule>
  </conditionalFormatting>
  <conditionalFormatting sqref="K803">
    <cfRule type="containsText" dxfId="2368" priority="11" operator="containsText" text="Falso">
      <formula>NOT(ISERROR(SEARCH("Falso",K803)))</formula>
    </cfRule>
  </conditionalFormatting>
  <conditionalFormatting sqref="K808">
    <cfRule type="containsText" dxfId="2367" priority="10" operator="containsText" text="Falso">
      <formula>NOT(ISERROR(SEARCH("Falso",K808)))</formula>
    </cfRule>
  </conditionalFormatting>
  <conditionalFormatting sqref="K813">
    <cfRule type="containsText" dxfId="2366" priority="9" operator="containsText" text="Falso">
      <formula>NOT(ISERROR(SEARCH("Falso",K813)))</formula>
    </cfRule>
  </conditionalFormatting>
  <conditionalFormatting sqref="O858:O869">
    <cfRule type="cellIs" dxfId="2365" priority="8" stopIfTrue="1" operator="lessThan">
      <formula>0</formula>
    </cfRule>
  </conditionalFormatting>
  <conditionalFormatting sqref="O871:O887">
    <cfRule type="cellIs" dxfId="2364" priority="7" stopIfTrue="1" operator="lessThan">
      <formula>0</formula>
    </cfRule>
  </conditionalFormatting>
  <conditionalFormatting sqref="O893:O897">
    <cfRule type="cellIs" dxfId="2363" priority="6" stopIfTrue="1" operator="lessThan">
      <formula>0</formula>
    </cfRule>
  </conditionalFormatting>
  <conditionalFormatting sqref="L888">
    <cfRule type="cellIs" dxfId="2362" priority="5" stopIfTrue="1" operator="lessThan">
      <formula>0</formula>
    </cfRule>
  </conditionalFormatting>
  <conditionalFormatting sqref="L821:L856">
    <cfRule type="cellIs" dxfId="2361" priority="4" stopIfTrue="1" operator="lessThan">
      <formula>0</formula>
    </cfRule>
  </conditionalFormatting>
  <conditionalFormatting sqref="L858:L869">
    <cfRule type="cellIs" dxfId="2360" priority="3" stopIfTrue="1" operator="lessThan">
      <formula>0</formula>
    </cfRule>
  </conditionalFormatting>
  <conditionalFormatting sqref="L871:L887">
    <cfRule type="cellIs" dxfId="2359" priority="2" stopIfTrue="1" operator="lessThan">
      <formula>0</formula>
    </cfRule>
  </conditionalFormatting>
  <conditionalFormatting sqref="L893:L897">
    <cfRule type="cellIs" dxfId="2358"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A86EBEDB-283D-4AD5-BA67-39998D7877D0}">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3F9F23FD-ED08-474B-A707-A057D8FF359F}">
      <formula1>"VENCIDO,NO VENCIDO"</formula1>
    </dataValidation>
    <dataValidation type="list" allowBlank="1" showInputMessage="1" showErrorMessage="1" sqref="C903:C907 C912:C913" xr:uid="{BC44B0CF-F0E5-4A58-8632-1DA839620E88}">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96A46-B750-4854-A701-5C1CBFC58D16}">
  <sheetPr codeName="Hoja21">
    <tabColor theme="9" tint="0.39997558519241921"/>
  </sheetPr>
  <dimension ref="A1:AZ919"/>
  <sheetViews>
    <sheetView topLeftCell="A34" zoomScale="60" zoomScaleNormal="60" workbookViewId="0">
      <selection activeCell="F7" sqref="F7"/>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t="s">
        <v>84</v>
      </c>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MAYO!K13</f>
        <v>5640</v>
      </c>
      <c r="E13" s="601">
        <v>3000</v>
      </c>
      <c r="F13" s="601"/>
      <c r="G13" s="708">
        <f>E13+F13</f>
        <v>3000</v>
      </c>
      <c r="H13" s="601">
        <v>1800</v>
      </c>
      <c r="I13" s="601"/>
      <c r="J13" s="703">
        <f>AM13</f>
        <v>0</v>
      </c>
      <c r="K13" s="738">
        <f>+(D13+G13)-(H13+I13+J13)</f>
        <v>6840</v>
      </c>
      <c r="L13" s="253">
        <v>3840</v>
      </c>
      <c r="M13" s="254" t="s">
        <v>1851</v>
      </c>
      <c r="N13" s="254" t="s">
        <v>1799</v>
      </c>
      <c r="O13" s="255" t="s">
        <v>1753</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3000</v>
      </c>
      <c r="M14" s="254" t="s">
        <v>2097</v>
      </c>
      <c r="N14" s="254" t="s">
        <v>1799</v>
      </c>
      <c r="O14" s="255" t="s">
        <v>1746</v>
      </c>
      <c r="P14" s="256" t="str">
        <f ca="1">IF(O14=0," ",IFERROR(IF(DATEDIF(TODAY(),O14,"M")&lt;=5,"ROJO",IF(DATEDIF(TODAY(),O14,"M")&gt;=12,"VERDE",IF(AND(DATEDIF(TODAY(),O14,"M")&gt;=6,DATEDIF(TODAY(),O14,"M")&lt;=11),"AMARILLO"))),Q14))</f>
        <v>AMARILLO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82</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82</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6840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MAYO!K19</f>
        <v>139</v>
      </c>
      <c r="E19" s="601">
        <v>2000</v>
      </c>
      <c r="F19" s="601"/>
      <c r="G19" s="708">
        <f t="shared" ref="G19" si="0">E19+F19</f>
        <v>2000</v>
      </c>
      <c r="H19" s="601">
        <v>506</v>
      </c>
      <c r="I19" s="601"/>
      <c r="J19" s="703">
        <f>AM19</f>
        <v>0</v>
      </c>
      <c r="K19" s="738">
        <f>+(D19+G19)-(H19+I19+J19)</f>
        <v>1633</v>
      </c>
      <c r="L19" s="253">
        <v>2</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24</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7</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v>1600</v>
      </c>
      <c r="M22" s="254" t="s">
        <v>2098</v>
      </c>
      <c r="N22" s="254" t="s">
        <v>1799</v>
      </c>
      <c r="O22" s="255" t="s">
        <v>1890</v>
      </c>
      <c r="P22" s="256" t="str">
        <f ca="1">IF(O22=0," ",IFERROR(IF(DATEDIF(TODAY(),O22,"M")&lt;=5,"ROJO",IF(DATEDIF(TODAY(),O22,"M")&gt;=12,"VERDE",IF(AND(DATEDIF(TODAY(),O22,"M")&gt;=6,DATEDIF(TODAY(),O22,"M")&lt;=11),"AMARILLO"))),Q22))</f>
        <v>VERDE</v>
      </c>
      <c r="Q22" s="262" t="str">
        <f ca="1">IF(O22=0," ",IF(O22&lt;=$L$6,"VENCIDO","NO VENCIDO"))</f>
        <v>NO VENCIDO</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1633</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MAYO!K25</f>
        <v>0</v>
      </c>
      <c r="E25" s="601">
        <v>400</v>
      </c>
      <c r="F25" s="601"/>
      <c r="G25" s="708">
        <f t="shared" ref="G25" si="1">E25+F25</f>
        <v>400</v>
      </c>
      <c r="H25" s="601">
        <v>318</v>
      </c>
      <c r="I25" s="601"/>
      <c r="J25" s="703">
        <f>AM25</f>
        <v>0</v>
      </c>
      <c r="K25" s="738">
        <f>+(D25+G25)-(H25+I25+J25)</f>
        <v>82</v>
      </c>
      <c r="L25" s="253">
        <v>82</v>
      </c>
      <c r="M25" s="254" t="s">
        <v>2099</v>
      </c>
      <c r="N25" s="254" t="s">
        <v>1799</v>
      </c>
      <c r="O25" s="255" t="s">
        <v>1770</v>
      </c>
      <c r="P25" s="256" t="str">
        <f ca="1">IF(O25=0," ",IFERROR(IF(DATEDIF(TODAY(),O25,"M")&lt;=5,"ROJO",IF(DATEDIF(TODAY(),O25,"M")&gt;=12,"VERDE",IF(AND(DATEDIF(TODAY(),O25,"M")&gt;=6,DATEDIF(TODAY(),O25,"M")&lt;=11),"AMARILLO"))),Q25))</f>
        <v>VERDE</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82</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MAYO!K31</f>
        <v>9865</v>
      </c>
      <c r="E31" s="601">
        <v>12000</v>
      </c>
      <c r="F31" s="601"/>
      <c r="G31" s="708">
        <f t="shared" ref="G31" si="2">E31+F31</f>
        <v>12000</v>
      </c>
      <c r="H31" s="601">
        <v>3000</v>
      </c>
      <c r="I31" s="601"/>
      <c r="J31" s="703">
        <f>AM31</f>
        <v>0</v>
      </c>
      <c r="K31" s="738">
        <f>+(D31+G31)-(H31+I31+J31)</f>
        <v>18865</v>
      </c>
      <c r="L31" s="253">
        <v>2690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4175</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v>12000</v>
      </c>
      <c r="M33" s="254" t="s">
        <v>2100</v>
      </c>
      <c r="N33" s="254" t="s">
        <v>1812</v>
      </c>
      <c r="O33" s="255" t="s">
        <v>2101</v>
      </c>
      <c r="P33" s="256" t="str">
        <f ca="1">IF(O33=0," ",IFERROR(IF(DATEDIF(TODAY(),O33,"M")&lt;=5,"ROJO",IF(DATEDIF(TODAY(),O33,"M")&gt;=12,"VERDE",IF(AND(DATEDIF(TODAY(),O33,"M")&gt;=6,DATEDIF(TODAY(),O33,"M")&lt;=11),"AMARILLO"))),Q33))</f>
        <v>VERDE</v>
      </c>
      <c r="Q33" s="262" t="str">
        <f ca="1">IF(O33=0," ",IF(O33&lt;=$L$6,"VENCIDO","NO VENCIDO"))</f>
        <v>NO VENCIDO</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18865</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MAYO!K37</f>
        <v>4325</v>
      </c>
      <c r="E37" s="601">
        <v>9000</v>
      </c>
      <c r="F37" s="601"/>
      <c r="G37" s="708">
        <f t="shared" ref="G37" si="3">E37+F37</f>
        <v>9000</v>
      </c>
      <c r="H37" s="601">
        <v>1775</v>
      </c>
      <c r="I37" s="601"/>
      <c r="J37" s="703">
        <f>AM37</f>
        <v>0</v>
      </c>
      <c r="K37" s="738">
        <f>+(D37+G37)-(H37+I37+J37)</f>
        <v>11550</v>
      </c>
      <c r="L37" s="253">
        <v>2300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250</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v>9000</v>
      </c>
      <c r="M39" s="254" t="s">
        <v>2102</v>
      </c>
      <c r="N39" s="254" t="s">
        <v>1799</v>
      </c>
      <c r="O39" s="255" t="s">
        <v>1754</v>
      </c>
      <c r="P39" s="256" t="str">
        <f ca="1">IF(O39=0," ",IFERROR(IF(DATEDIF(TODAY(),O39,"M")&lt;=5,"ROJO",IF(DATEDIF(TODAY(),O39,"M")&gt;=12,"VERDE",IF(AND(DATEDIF(TODAY(),O39,"M")&gt;=6,DATEDIF(TODAY(),O39,"M")&lt;=11),"AMARILLO"))),Q39))</f>
        <v>VERDE</v>
      </c>
      <c r="Q39" s="262" t="str">
        <f ca="1">IF(O39=0," ",IF(O39&lt;=$L$6,"VENCIDO","NO VENCIDO"))</f>
        <v>NO VENCIDO</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11550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MAYO!K43</f>
        <v>0</v>
      </c>
      <c r="E43" s="601">
        <v>170</v>
      </c>
      <c r="F43" s="601"/>
      <c r="G43" s="708">
        <f t="shared" ref="G43" si="4">E43+F43</f>
        <v>170</v>
      </c>
      <c r="H43" s="601">
        <v>62</v>
      </c>
      <c r="I43" s="601"/>
      <c r="J43" s="703">
        <f>AM43</f>
        <v>0</v>
      </c>
      <c r="K43" s="739">
        <f>+(D43+G43)-(H43+I43+J43)</f>
        <v>108</v>
      </c>
      <c r="L43" s="253">
        <v>108</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108</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MAYO!K49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MAYO!K55</f>
        <v>980</v>
      </c>
      <c r="E55" s="601">
        <v>4320</v>
      </c>
      <c r="F55" s="601"/>
      <c r="G55" s="708">
        <f t="shared" ref="G55" si="6">E55+F55</f>
        <v>4320</v>
      </c>
      <c r="H55" s="601">
        <v>830</v>
      </c>
      <c r="I55" s="601"/>
      <c r="J55" s="703">
        <f>AM55</f>
        <v>0</v>
      </c>
      <c r="K55" s="738">
        <f>+(D55+G55)-(H55+I55+J55)</f>
        <v>4470</v>
      </c>
      <c r="L55" s="253">
        <v>150</v>
      </c>
      <c r="M55" s="254" t="s">
        <v>1855</v>
      </c>
      <c r="N55" s="254" t="s">
        <v>1799</v>
      </c>
      <c r="O55" s="255" t="s">
        <v>1749</v>
      </c>
      <c r="P55" s="256" t="str">
        <f ca="1">IF(O55=0," ",IFERROR(IF(DATEDIF(TODAY(),O55,"M")&lt;=5,"ROJO",IF(DATEDIF(TODAY(),O55,"M")&gt;=12,"VERDE",IF(AND(DATEDIF(TODAY(),O55,"M")&gt;=6,DATEDIF(TODAY(),O55,"M")&lt;=11),"AMARILLO"))),Q55))</f>
        <v>AMARILLO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v>4320</v>
      </c>
      <c r="M56" s="254" t="s">
        <v>2103</v>
      </c>
      <c r="N56" s="254" t="s">
        <v>1799</v>
      </c>
      <c r="O56" s="255" t="s">
        <v>1756</v>
      </c>
      <c r="P56" s="256" t="str">
        <f ca="1">IF(O56=0," ",IFERROR(IF(DATEDIF(TODAY(),O56,"M")&lt;=5,"ROJO",IF(DATEDIF(TODAY(),O56,"M")&gt;=12,"VERDE",IF(AND(DATEDIF(TODAY(),O56,"M")&gt;=6,DATEDIF(TODAY(),O56,"M")&lt;=11),"AMARILLO"))),Q56))</f>
        <v>VERDE</v>
      </c>
      <c r="Q56" s="262" t="str">
        <f ca="1">IF(O56=0," ",IF(O56&lt;=$L$6,"VENCIDO","NO VENCIDO"))</f>
        <v>NO VENCIDO</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4470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MAYO!K61</f>
        <v>5</v>
      </c>
      <c r="E61" s="601"/>
      <c r="F61" s="601"/>
      <c r="G61" s="708">
        <f t="shared" ref="G61" si="7">E61+F61</f>
        <v>0</v>
      </c>
      <c r="H61" s="601"/>
      <c r="I61" s="601"/>
      <c r="J61" s="703">
        <f>AM61</f>
        <v>0</v>
      </c>
      <c r="K61" s="738">
        <f>+(D61+G61)-(H61+I61+J61)</f>
        <v>5</v>
      </c>
      <c r="L61" s="253">
        <v>5</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5</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MAYO!K67</f>
        <v>773</v>
      </c>
      <c r="E67" s="601">
        <v>4500</v>
      </c>
      <c r="F67" s="601"/>
      <c r="G67" s="708">
        <f t="shared" ref="G67" si="8">E67+F67</f>
        <v>4500</v>
      </c>
      <c r="H67" s="601">
        <v>1033</v>
      </c>
      <c r="I67" s="601"/>
      <c r="J67" s="703">
        <f>AM67</f>
        <v>0</v>
      </c>
      <c r="K67" s="738">
        <f>+(D67+G67)-(H67+I67+J67)</f>
        <v>4240</v>
      </c>
      <c r="L67" s="253">
        <v>40</v>
      </c>
      <c r="M67" s="254" t="s">
        <v>1824</v>
      </c>
      <c r="N67" s="254" t="s">
        <v>1809</v>
      </c>
      <c r="O67" s="255" t="s">
        <v>1756</v>
      </c>
      <c r="P67" s="256" t="str">
        <f ca="1">IF(O67=0," ",IFERROR(IF(DATEDIF(TODAY(),O67,"M")&lt;=5,"ROJO",IF(DATEDIF(TODAY(),O67,"M")&gt;=12,"VERDE",IF(AND(DATEDIF(TODAY(),O67,"M")&gt;=6,DATEDIF(TODAY(),O67,"M")&lt;=11),"AMARILLO"))),Q67))</f>
        <v>VERDE</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v>4200</v>
      </c>
      <c r="M68" s="254" t="s">
        <v>2104</v>
      </c>
      <c r="N68" s="254" t="s">
        <v>1809</v>
      </c>
      <c r="O68" s="255" t="s">
        <v>1833</v>
      </c>
      <c r="P68" s="256" t="str">
        <f ca="1">IF(O68=0," ",IFERROR(IF(DATEDIF(TODAY(),O68,"M")&lt;=5,"ROJO",IF(DATEDIF(TODAY(),O68,"M")&gt;=12,"VERDE",IF(AND(DATEDIF(TODAY(),O68,"M")&gt;=6,DATEDIF(TODAY(),O68,"M")&lt;=11),"AMARILLO"))),Q68))</f>
        <v>VERDE</v>
      </c>
      <c r="Q68" s="262" t="str">
        <f ca="1">IF(O68=0," ",IF(O68&lt;=$L$6,"VENCIDO","NO VENCIDO"))</f>
        <v>NO VENCIDO</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4240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MAYO!K73</f>
        <v>2435</v>
      </c>
      <c r="E73" s="601">
        <v>6000</v>
      </c>
      <c r="F73" s="601"/>
      <c r="G73" s="708">
        <f t="shared" ref="G73" si="9">E73+F73</f>
        <v>6000</v>
      </c>
      <c r="H73" s="601">
        <v>1540</v>
      </c>
      <c r="I73" s="601"/>
      <c r="J73" s="703">
        <f>AM73</f>
        <v>0</v>
      </c>
      <c r="K73" s="738">
        <f>+(D73+G73)-(H73+I73+J73)</f>
        <v>6895</v>
      </c>
      <c r="L73" s="253">
        <v>45</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850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v>6000</v>
      </c>
      <c r="M75" s="254" t="s">
        <v>2105</v>
      </c>
      <c r="N75" s="254" t="s">
        <v>1810</v>
      </c>
      <c r="O75" s="255" t="s">
        <v>1892</v>
      </c>
      <c r="P75" s="256" t="str">
        <f ca="1">IF(O75=0," ",IFERROR(IF(DATEDIF(TODAY(),O75,"M")&lt;=5,"ROJO",IF(DATEDIF(TODAY(),O75,"M")&gt;=12,"VERDE",IF(AND(DATEDIF(TODAY(),O75,"M")&gt;=6,DATEDIF(TODAY(),O75,"M")&lt;=11),"AMARILLO"))),Q75))</f>
        <v>VERDE</v>
      </c>
      <c r="Q75" s="262" t="str">
        <f ca="1">IF(O75=0," ",IF(O75&lt;=$L$6,"VENCIDO","NO VENCIDO"))</f>
        <v>NO VENCIDO</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6895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MAYO!K79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MAYO!K85</f>
        <v>9598</v>
      </c>
      <c r="E85" s="601">
        <v>1500</v>
      </c>
      <c r="F85" s="601"/>
      <c r="G85" s="708">
        <f t="shared" ref="G85" si="11">E85+F85</f>
        <v>1500</v>
      </c>
      <c r="H85" s="601">
        <v>1460</v>
      </c>
      <c r="I85" s="601"/>
      <c r="J85" s="703">
        <f>AM85</f>
        <v>0</v>
      </c>
      <c r="K85" s="738">
        <f>+(D85+G85)-(H85+I85+J85)</f>
        <v>9638</v>
      </c>
      <c r="L85" s="253">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3431</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1998</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4200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9638</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MAYO!K91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MAYO!K97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MAYO!K103</f>
        <v>8820</v>
      </c>
      <c r="E103" s="601"/>
      <c r="F103" s="601"/>
      <c r="G103" s="708">
        <f t="shared" ref="G103" si="14">E103+F103</f>
        <v>0</v>
      </c>
      <c r="H103" s="601">
        <v>4950</v>
      </c>
      <c r="I103" s="601"/>
      <c r="J103" s="703">
        <f>AM103</f>
        <v>0</v>
      </c>
      <c r="K103" s="738">
        <f>+(D103+G103)-(H103+I103+J103)</f>
        <v>3870</v>
      </c>
      <c r="L103" s="253">
        <v>3870</v>
      </c>
      <c r="M103" s="254" t="s">
        <v>2090</v>
      </c>
      <c r="N103" s="254" t="s">
        <v>1799</v>
      </c>
      <c r="O103" s="255" t="s">
        <v>2106</v>
      </c>
      <c r="P103" s="256" t="str">
        <f ca="1">IF(O103=0," ",IFERROR(IF(DATEDIF(TODAY(),O103,"M")&lt;=5,"ROJO",IF(DATEDIF(TODAY(),O103,"M")&gt;=12,"VERDE",IF(AND(DATEDIF(TODAY(),O103,"M")&gt;=6,DATEDIF(TODAY(),O103,"M")&lt;=11),"AMARILLO"))),Q103))</f>
        <v>VERDE</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3870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MAYO!K109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MAYO!K115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MAYO!K121</f>
        <v>34470</v>
      </c>
      <c r="E121" s="601">
        <v>10000</v>
      </c>
      <c r="F121" s="601"/>
      <c r="G121" s="708">
        <f t="shared" ref="G121" si="17">E121+F121</f>
        <v>10000</v>
      </c>
      <c r="H121" s="601">
        <v>4280</v>
      </c>
      <c r="I121" s="601"/>
      <c r="J121" s="703">
        <f>AM121</f>
        <v>0</v>
      </c>
      <c r="K121" s="738">
        <f>+(D121+G121)-(H121+I121+J121)</f>
        <v>40190</v>
      </c>
      <c r="L121" s="253">
        <v>190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30000</v>
      </c>
      <c r="M122" s="254" t="s">
        <v>1723</v>
      </c>
      <c r="N122" s="254" t="s">
        <v>1807</v>
      </c>
      <c r="O122" s="255" t="s">
        <v>1754</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v>10000</v>
      </c>
      <c r="M123" s="254" t="s">
        <v>2107</v>
      </c>
      <c r="N123" s="254"/>
      <c r="O123" s="255" t="s">
        <v>1773</v>
      </c>
      <c r="P123" s="256" t="str">
        <f ca="1">IF(O123=0," ",IFERROR(IF(DATEDIF(TODAY(),O123,"M")&lt;=5,"ROJO",IF(DATEDIF(TODAY(),O123,"M")&gt;=12,"VERDE",IF(AND(DATEDIF(TODAY(),O123,"M")&gt;=6,DATEDIF(TODAY(),O123,"M")&lt;=11),"AMARILLO"))),Q123))</f>
        <v>VERDE</v>
      </c>
      <c r="Q123" s="262" t="str">
        <f ca="1">IF(O123=0," ",IF(O123&lt;=$L$6,"VENCIDO","NO VENCIDO"))</f>
        <v>NO VENCIDO</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40190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MAYO!K127</f>
        <v>1365</v>
      </c>
      <c r="E127" s="601">
        <v>400</v>
      </c>
      <c r="F127" s="601"/>
      <c r="G127" s="708">
        <f t="shared" ref="G127" si="18">E127+F127</f>
        <v>400</v>
      </c>
      <c r="H127" s="601">
        <v>224</v>
      </c>
      <c r="I127" s="601"/>
      <c r="J127" s="703">
        <f>AM127</f>
        <v>0</v>
      </c>
      <c r="K127" s="738">
        <f>+(D127+G127)-(H127+I127+J127)</f>
        <v>1541</v>
      </c>
      <c r="L127" s="253">
        <v>1</v>
      </c>
      <c r="M127" s="254" t="s">
        <v>1670</v>
      </c>
      <c r="N127" s="254" t="s">
        <v>1812</v>
      </c>
      <c r="O127" s="255" t="s">
        <v>1742</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1150</v>
      </c>
      <c r="M128" s="254" t="s">
        <v>1852</v>
      </c>
      <c r="N128" s="254" t="s">
        <v>1812</v>
      </c>
      <c r="O128" s="255" t="s">
        <v>1867</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390</v>
      </c>
      <c r="M129" s="254" t="s">
        <v>2108</v>
      </c>
      <c r="N129" s="254" t="s">
        <v>1812</v>
      </c>
      <c r="O129" s="255" t="s">
        <v>2109</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1541</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MAYO!K133</f>
        <v>1592</v>
      </c>
      <c r="E133" s="601">
        <v>3000</v>
      </c>
      <c r="F133" s="601"/>
      <c r="G133" s="708">
        <f t="shared" ref="G133" si="19">E133+F133</f>
        <v>3000</v>
      </c>
      <c r="H133" s="601">
        <v>950</v>
      </c>
      <c r="I133" s="601"/>
      <c r="J133" s="703">
        <f>AM133</f>
        <v>0</v>
      </c>
      <c r="K133" s="738">
        <f>+(D133+G133)-(H133+I133+J133)</f>
        <v>3642</v>
      </c>
      <c r="L133" s="253">
        <v>22</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620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v>3000</v>
      </c>
      <c r="M135" s="254" t="s">
        <v>2110</v>
      </c>
      <c r="N135" s="254" t="s">
        <v>1812</v>
      </c>
      <c r="O135" s="255" t="s">
        <v>2111</v>
      </c>
      <c r="P135" s="256" t="str">
        <f ca="1">IF(O135=0," ",IFERROR(IF(DATEDIF(TODAY(),O135,"M")&lt;=5,"ROJO",IF(DATEDIF(TODAY(),O135,"M")&gt;=12,"VERDE",IF(AND(DATEDIF(TODAY(),O135,"M")&gt;=6,DATEDIF(TODAY(),O135,"M")&lt;=11),"AMARILLO"))),Q135))</f>
        <v>AMARILLO</v>
      </c>
      <c r="Q135" s="262" t="str">
        <f ca="1">IF(O135=0," ",IF(O135&lt;=$L$6,"VENCIDO","NO VENCIDO"))</f>
        <v>NO VENCIDO</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3642</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MAYO!K139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MAYO!K145</f>
        <v>3080</v>
      </c>
      <c r="E145" s="601">
        <v>4000</v>
      </c>
      <c r="F145" s="601"/>
      <c r="G145" s="708">
        <f t="shared" ref="G145" si="21">E145+F145</f>
        <v>4000</v>
      </c>
      <c r="H145" s="601">
        <v>1150</v>
      </c>
      <c r="I145" s="601"/>
      <c r="J145" s="703">
        <f>AM145</f>
        <v>0</v>
      </c>
      <c r="K145" s="738">
        <f>+(D145+G145)-(H145+I145+J145)</f>
        <v>5930</v>
      </c>
      <c r="L145" s="253">
        <v>10</v>
      </c>
      <c r="M145" s="254" t="s">
        <v>1679</v>
      </c>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5920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5930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MAYO!K151</f>
        <v>970</v>
      </c>
      <c r="E151" s="601">
        <v>1440</v>
      </c>
      <c r="F151" s="601"/>
      <c r="G151" s="708">
        <f t="shared" ref="G151" si="22">E151+F151</f>
        <v>1440</v>
      </c>
      <c r="H151" s="601">
        <v>546</v>
      </c>
      <c r="I151" s="601"/>
      <c r="J151" s="703">
        <f>AM151</f>
        <v>0</v>
      </c>
      <c r="K151" s="738">
        <f>+(D151+G151)-(H151+I151+J151)</f>
        <v>1864</v>
      </c>
      <c r="L151" s="253">
        <v>424</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v>1440</v>
      </c>
      <c r="M152" s="254" t="s">
        <v>2112</v>
      </c>
      <c r="N152" s="254" t="s">
        <v>1809</v>
      </c>
      <c r="O152" s="255" t="s">
        <v>2113</v>
      </c>
      <c r="P152" s="256" t="str">
        <f ca="1">IF(O152=0," ",IFERROR(IF(DATEDIF(TODAY(),O152,"M")&lt;=5,"ROJO",IF(DATEDIF(TODAY(),O152,"M")&gt;=12,"VERDE",IF(AND(DATEDIF(TODAY(),O152,"M")&gt;=6,DATEDIF(TODAY(),O152,"M")&lt;=11),"AMARILLO"))),Q152))</f>
        <v>VERDE</v>
      </c>
      <c r="Q152" s="262" t="str">
        <f ca="1">IF(O152=0," ",IF(O152&lt;=$L$6,"VENCIDO","NO VENCIDO"))</f>
        <v>NO VENCIDO</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1864</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MAYO!K157</f>
        <v>4620</v>
      </c>
      <c r="E157" s="601"/>
      <c r="F157" s="601"/>
      <c r="G157" s="708">
        <f t="shared" ref="G157" si="23">E157+F157</f>
        <v>0</v>
      </c>
      <c r="H157" s="601">
        <v>1820</v>
      </c>
      <c r="I157" s="601"/>
      <c r="J157" s="703">
        <f>AM157</f>
        <v>0</v>
      </c>
      <c r="K157" s="738">
        <f>+(D157+G157)-(H157+I157+J157)</f>
        <v>2800</v>
      </c>
      <c r="L157" s="253">
        <v>2800</v>
      </c>
      <c r="M157" s="254" t="s">
        <v>1888</v>
      </c>
      <c r="N157" s="254" t="s">
        <v>1876</v>
      </c>
      <c r="O157" s="255" t="s">
        <v>1881</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2800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MAYO!K163</f>
        <v>32670</v>
      </c>
      <c r="E163" s="601"/>
      <c r="F163" s="601"/>
      <c r="G163" s="708">
        <f t="shared" ref="G163" si="24">E163+F163</f>
        <v>0</v>
      </c>
      <c r="H163" s="601">
        <v>12800</v>
      </c>
      <c r="I163" s="601"/>
      <c r="J163" s="703">
        <f>AM163</f>
        <v>0</v>
      </c>
      <c r="K163" s="738">
        <f>+(D163+G163)-(H163+I163+J163)</f>
        <v>19870</v>
      </c>
      <c r="L163" s="253">
        <v>270</v>
      </c>
      <c r="M163" s="254" t="s">
        <v>1875</v>
      </c>
      <c r="N163" s="254" t="s">
        <v>1876</v>
      </c>
      <c r="O163" s="255" t="s">
        <v>1881</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v>19600</v>
      </c>
      <c r="M164" s="254" t="s">
        <v>1880</v>
      </c>
      <c r="N164" s="254" t="s">
        <v>1878</v>
      </c>
      <c r="O164" s="255" t="s">
        <v>1788</v>
      </c>
      <c r="P164" s="256" t="str">
        <f ca="1">IF(O164=0," ",IFERROR(IF(DATEDIF(TODAY(),O164,"M")&lt;=5,"ROJO",IF(DATEDIF(TODAY(),O164,"M")&gt;=12,"VERDE",IF(AND(DATEDIF(TODAY(),O164,"M")&gt;=6,DATEDIF(TODAY(),O164,"M")&lt;=11),"AMARILLO"))),Q164))</f>
        <v>NO VENCIDO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19870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MAYO!K169</f>
        <v>1815</v>
      </c>
      <c r="E169" s="601"/>
      <c r="F169" s="601"/>
      <c r="G169" s="708">
        <f t="shared" ref="G169" si="25">E169+F169</f>
        <v>0</v>
      </c>
      <c r="H169" s="601">
        <v>615</v>
      </c>
      <c r="I169" s="601"/>
      <c r="J169" s="703">
        <f>AM169</f>
        <v>0</v>
      </c>
      <c r="K169" s="738">
        <f>+(D169+G169)-(H169+I169+J169)</f>
        <v>1200</v>
      </c>
      <c r="L169" s="253">
        <v>1200</v>
      </c>
      <c r="M169" s="254" t="s">
        <v>2091</v>
      </c>
      <c r="N169" s="254" t="s">
        <v>1810</v>
      </c>
      <c r="O169" s="255" t="s">
        <v>2114</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1200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MAYO!K175</f>
        <v>1323</v>
      </c>
      <c r="E175" s="601">
        <v>4320</v>
      </c>
      <c r="F175" s="601"/>
      <c r="G175" s="708">
        <f t="shared" ref="G175" si="26">E175+F175</f>
        <v>4320</v>
      </c>
      <c r="H175" s="601">
        <v>2090</v>
      </c>
      <c r="I175" s="601"/>
      <c r="J175" s="703">
        <f>AM175</f>
        <v>0</v>
      </c>
      <c r="K175" s="738">
        <f>+(D175+G175)-(H175+I175+J175)</f>
        <v>3553</v>
      </c>
      <c r="L175" s="253">
        <v>13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660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v>2880</v>
      </c>
      <c r="M177" s="254" t="s">
        <v>2115</v>
      </c>
      <c r="N177" s="254" t="s">
        <v>1814</v>
      </c>
      <c r="O177" s="255" t="s">
        <v>2116</v>
      </c>
      <c r="P177" s="256" t="str">
        <f ca="1">IF(O177=0," ",IFERROR(IF(DATEDIF(TODAY(),O177,"M")&lt;=5,"ROJO",IF(DATEDIF(TODAY(),O177,"M")&gt;=12,"VERDE",IF(AND(DATEDIF(TODAY(),O177,"M")&gt;=6,DATEDIF(TODAY(),O177,"M")&lt;=11),"AMARILLO"))),Q177))</f>
        <v>VERDE</v>
      </c>
      <c r="Q177" s="262" t="str">
        <f ca="1">IF(O177=0," ",IF(O177&lt;=$L$6,"VENCIDO","NO VENCIDO"))</f>
        <v>NO VENCIDO</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3553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MAYO!K181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MAYO!K187</f>
        <v>279</v>
      </c>
      <c r="E187" s="601">
        <v>1300</v>
      </c>
      <c r="F187" s="601"/>
      <c r="G187" s="708">
        <f t="shared" ref="G187" si="28">E187+F187</f>
        <v>1300</v>
      </c>
      <c r="H187" s="601">
        <v>279</v>
      </c>
      <c r="I187" s="601"/>
      <c r="J187" s="703">
        <f>AM187</f>
        <v>0</v>
      </c>
      <c r="K187" s="738">
        <f>+(D187+G187)-(H187+I187+J187)</f>
        <v>1300</v>
      </c>
      <c r="L187" s="253">
        <v>1300</v>
      </c>
      <c r="M187" s="254" t="s">
        <v>2117</v>
      </c>
      <c r="N187" s="254" t="s">
        <v>1799</v>
      </c>
      <c r="O187" s="255" t="s">
        <v>1890</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1300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MAYO!K193</f>
        <v>78</v>
      </c>
      <c r="E193" s="601"/>
      <c r="F193" s="601"/>
      <c r="G193" s="708">
        <f t="shared" ref="G193" si="29">E193+F193</f>
        <v>0</v>
      </c>
      <c r="H193" s="601"/>
      <c r="I193" s="601"/>
      <c r="J193" s="703">
        <f>AM193</f>
        <v>0</v>
      </c>
      <c r="K193" s="738">
        <f>+(D193+G193)-(H193+I193+J193)</f>
        <v>78</v>
      </c>
      <c r="L193" s="253">
        <v>78</v>
      </c>
      <c r="M193" s="254" t="s">
        <v>1694</v>
      </c>
      <c r="N193" s="254" t="s">
        <v>1819</v>
      </c>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78</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MAYO!K199</f>
        <v>364</v>
      </c>
      <c r="E199" s="601"/>
      <c r="F199" s="601"/>
      <c r="G199" s="708">
        <f t="shared" ref="G199" si="30">E199+F199</f>
        <v>0</v>
      </c>
      <c r="H199" s="601">
        <v>99</v>
      </c>
      <c r="I199" s="601"/>
      <c r="J199" s="703">
        <f>AM199</f>
        <v>0</v>
      </c>
      <c r="K199" s="738">
        <f>+(D199+G199)-(H199+I199+J199)</f>
        <v>265</v>
      </c>
      <c r="L199" s="253">
        <v>61</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204</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265</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MAYO!K205</f>
        <v>0</v>
      </c>
      <c r="E205" s="601">
        <v>10</v>
      </c>
      <c r="F205" s="601"/>
      <c r="G205" s="708">
        <f t="shared" ref="G205" si="31">E205+F205</f>
        <v>10</v>
      </c>
      <c r="H205" s="601">
        <v>3</v>
      </c>
      <c r="I205" s="601"/>
      <c r="J205" s="703">
        <f>AM205</f>
        <v>0</v>
      </c>
      <c r="K205" s="738">
        <f>+(D205+G205)-(H205+I205+J205)</f>
        <v>7</v>
      </c>
      <c r="L205" s="253">
        <v>7</v>
      </c>
      <c r="M205" s="254" t="s">
        <v>2118</v>
      </c>
      <c r="N205" s="254" t="s">
        <v>1819</v>
      </c>
      <c r="O205" s="255" t="s">
        <v>2119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7</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MAYO!K211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MAYO!K217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MAYO!K223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MAYO!K230</f>
        <v>5960</v>
      </c>
      <c r="E230" s="601">
        <v>3000</v>
      </c>
      <c r="F230" s="601"/>
      <c r="G230" s="708">
        <f t="shared" ref="G230" si="35">E230+F230</f>
        <v>3000</v>
      </c>
      <c r="H230" s="601">
        <v>1870</v>
      </c>
      <c r="I230" s="601"/>
      <c r="J230" s="703">
        <f>AM230</f>
        <v>0</v>
      </c>
      <c r="K230" s="738">
        <f>+(D230+G230)-(H230+I230+J230)</f>
        <v>7090</v>
      </c>
      <c r="L230" s="253">
        <v>180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3910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v>3000</v>
      </c>
      <c r="M232" s="254" t="s">
        <v>2120</v>
      </c>
      <c r="N232" s="254" t="s">
        <v>1799</v>
      </c>
      <c r="O232" s="255" t="s">
        <v>1827</v>
      </c>
      <c r="P232" s="256" t="str">
        <f ca="1">IF(O232=0," ",IFERROR(IF(DATEDIF(TODAY(),O232,"M")&lt;=5,"ROJO",IF(DATEDIF(TODAY(),O232,"M")&gt;=12,"VERDE",IF(AND(DATEDIF(TODAY(),O232,"M")&gt;=6,DATEDIF(TODAY(),O232,"M")&lt;=11),"AMARILLO"))),Q232))</f>
        <v>VERDE</v>
      </c>
      <c r="Q232" s="262" t="str">
        <f ca="1">IF(O232=0," ",IF(O232&lt;=$L$6,"VENCIDO","NO VENCIDO"))</f>
        <v>NO VENCIDO</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7090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MAYO!K236</f>
        <v>12704</v>
      </c>
      <c r="E236" s="601">
        <v>1500</v>
      </c>
      <c r="F236" s="601"/>
      <c r="G236" s="708">
        <f t="shared" ref="G236" si="36">E236+F236</f>
        <v>1500</v>
      </c>
      <c r="H236" s="601">
        <v>1460</v>
      </c>
      <c r="I236" s="601"/>
      <c r="J236" s="703">
        <f>AM236</f>
        <v>0</v>
      </c>
      <c r="K236" s="738">
        <f>+(D236+G236)-(H236+I236+J236)</f>
        <v>12744</v>
      </c>
      <c r="L236" s="253">
        <v>4</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8240</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4500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12744</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MAYO!K242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MAYO!K248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MAYO!K254</f>
        <v>9467</v>
      </c>
      <c r="E254" s="601"/>
      <c r="F254" s="601"/>
      <c r="G254" s="708">
        <f t="shared" ref="G254" si="39">E254+F254</f>
        <v>0</v>
      </c>
      <c r="H254" s="601">
        <v>4950</v>
      </c>
      <c r="I254" s="601"/>
      <c r="J254" s="703">
        <f>AM254</f>
        <v>0</v>
      </c>
      <c r="K254" s="738">
        <f>+(D254+G254)-(H254+I254+J254)</f>
        <v>4517</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423</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3640</v>
      </c>
      <c r="M256" s="254" t="s">
        <v>2092</v>
      </c>
      <c r="N256" s="254" t="s">
        <v>1799</v>
      </c>
      <c r="O256" s="255" t="s">
        <v>2121</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v>450</v>
      </c>
      <c r="M257" s="254" t="s">
        <v>1895</v>
      </c>
      <c r="N257" s="254" t="s">
        <v>1799</v>
      </c>
      <c r="O257" s="255" t="s">
        <v>2122</v>
      </c>
      <c r="P257" s="256" t="str">
        <f ca="1">IF(O257=0," ",IFERROR(IF(DATEDIF(TODAY(),O257,"M")&lt;=5,"ROJO",IF(DATEDIF(TODAY(),O257,"M")&gt;=12,"VERDE",IF(AND(DATEDIF(TODAY(),O257,"M")&gt;=6,DATEDIF(TODAY(),O257,"M")&lt;=11),"AMARILLO"))),Q257))</f>
        <v>VERDE</v>
      </c>
      <c r="Q257" s="262" t="str">
        <f ca="1">IF(O257=0," ",IF(O257&lt;=$L$6,"VENCIDO","NO VENCIDO"))</f>
        <v>NO VENCIDO</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4517</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MAYO!K260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MAYO!K266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MAYO!K272</f>
        <v>35070</v>
      </c>
      <c r="E272" s="601">
        <v>10000</v>
      </c>
      <c r="F272" s="601"/>
      <c r="G272" s="708">
        <f t="shared" ref="G272" si="42">E272+F272</f>
        <v>10000</v>
      </c>
      <c r="H272" s="601">
        <v>4280</v>
      </c>
      <c r="I272" s="601"/>
      <c r="J272" s="703">
        <f>AM272</f>
        <v>0</v>
      </c>
      <c r="K272" s="738">
        <f>+(D272+G272)-(H272+I272+J272)</f>
        <v>40790</v>
      </c>
      <c r="L272" s="253">
        <v>790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30000</v>
      </c>
      <c r="M273" s="254" t="s">
        <v>1726</v>
      </c>
      <c r="N273" s="254" t="s">
        <v>1807</v>
      </c>
      <c r="O273" s="255" t="s">
        <v>1754</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v>10000</v>
      </c>
      <c r="M274" s="254" t="s">
        <v>2123</v>
      </c>
      <c r="N274" s="254" t="s">
        <v>1807</v>
      </c>
      <c r="O274" s="255" t="s">
        <v>1760</v>
      </c>
      <c r="P274" s="256" t="str">
        <f ca="1">IF(O274=0," ",IFERROR(IF(DATEDIF(TODAY(),O274,"M")&lt;=5,"ROJO",IF(DATEDIF(TODAY(),O274,"M")&gt;=12,"VERDE",IF(AND(DATEDIF(TODAY(),O274,"M")&gt;=6,DATEDIF(TODAY(),O274,"M")&lt;=11),"AMARILLO"))),Q274))</f>
        <v>VERDE</v>
      </c>
      <c r="Q274" s="262" t="str">
        <f ca="1">IF(O274=0," ",IF(O274&lt;=$L$6,"VENCIDO","NO VENCIDO"))</f>
        <v>NO VENCIDO</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40790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MAYO!K278</f>
        <v>1888</v>
      </c>
      <c r="E278" s="601">
        <v>3000</v>
      </c>
      <c r="F278" s="601"/>
      <c r="G278" s="708">
        <f t="shared" ref="G278" si="43">E278+F278</f>
        <v>3000</v>
      </c>
      <c r="H278" s="601">
        <v>2750</v>
      </c>
      <c r="I278" s="601"/>
      <c r="J278" s="703">
        <f>AM278</f>
        <v>0</v>
      </c>
      <c r="K278" s="738">
        <f>+(D278+G278)-(H278+I278+J278)</f>
        <v>2138</v>
      </c>
      <c r="L278" s="253">
        <v>2138</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2138</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MAYO!K284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MAYO!K290</f>
        <v>262</v>
      </c>
      <c r="E290" s="601">
        <v>1300</v>
      </c>
      <c r="F290" s="601"/>
      <c r="G290" s="708">
        <f t="shared" ref="G290" si="45">E290+F290</f>
        <v>1300</v>
      </c>
      <c r="H290" s="601">
        <v>296</v>
      </c>
      <c r="I290" s="601"/>
      <c r="J290" s="703">
        <f>AM290</f>
        <v>0</v>
      </c>
      <c r="K290" s="738">
        <f>+(D290+G290)-(H290+I290+J290)</f>
        <v>1266</v>
      </c>
      <c r="L290" s="253">
        <v>26</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v>1240</v>
      </c>
      <c r="M291" s="254" t="s">
        <v>2124</v>
      </c>
      <c r="N291" s="254" t="s">
        <v>1799</v>
      </c>
      <c r="O291" s="255" t="s">
        <v>1872</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1266</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MAYO!K296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MAYO!K303</f>
        <v>200</v>
      </c>
      <c r="E303" s="601"/>
      <c r="F303" s="731"/>
      <c r="G303" s="730">
        <f>E303+F303</f>
        <v>0</v>
      </c>
      <c r="H303" s="731"/>
      <c r="I303" s="731"/>
      <c r="J303" s="732">
        <f>+AM303</f>
        <v>0</v>
      </c>
      <c r="K303" s="706">
        <f>+(D303+G303)-(H303+I303+J303)</f>
        <v>200</v>
      </c>
      <c r="L303" s="253">
        <v>200</v>
      </c>
      <c r="M303" s="254" t="s">
        <v>1729</v>
      </c>
      <c r="N303" s="254" t="s">
        <v>2095</v>
      </c>
      <c r="O303" s="255" t="s">
        <v>1766</v>
      </c>
      <c r="P303" s="256" t="str">
        <f t="shared" ref="P303:P308" ca="1" si="47">IF(O303=0," ",IFERROR(IF(DATEDIF(TODAY(),O303,"M")&lt;=5,"ROJO",IF(DATEDIF(TODAY(),O303,"M")&gt;=12,"VERDE",IF(AND(DATEDIF(TODAY(),O303,"M")&gt;=6,DATEDIF(TODAY(),O303,"M")&lt;=11),"AMARILLO"))),Q303))</f>
        <v>VERDE</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MAYO!K310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MAYO!K317</f>
        <v>27887</v>
      </c>
      <c r="E317" s="601">
        <v>6000</v>
      </c>
      <c r="F317" s="731"/>
      <c r="G317" s="730">
        <f t="shared" ref="G317" si="52">E317+F317</f>
        <v>6000</v>
      </c>
      <c r="H317" s="731">
        <v>7667</v>
      </c>
      <c r="I317" s="731"/>
      <c r="J317" s="732">
        <f>+AM317</f>
        <v>0</v>
      </c>
      <c r="K317" s="706">
        <f>+(D317+G317)-(H317+I317+J317)</f>
        <v>26220</v>
      </c>
      <c r="L317" s="253">
        <v>20</v>
      </c>
      <c r="M317" s="254" t="s">
        <v>1710</v>
      </c>
      <c r="N317" s="254" t="s">
        <v>1841</v>
      </c>
      <c r="O317" s="255" t="s">
        <v>1750</v>
      </c>
      <c r="P317" s="256" t="str">
        <f t="shared" ref="P317:P322" ca="1" si="53">IF(O317=0," ",IFERROR(IF(DATEDIF(TODAY(),O317,"M")&lt;=5,"ROJO",IF(DATEDIF(TODAY(),O317,"M")&gt;=12,"VERDE",IF(AND(DATEDIF(TODAY(),O317,"M")&gt;=6,DATEDIF(TODAY(),O317,"M")&lt;=11),"AMARILLO"))),Q317))</f>
        <v>AMARILLO</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20200</v>
      </c>
      <c r="M318" s="254" t="s">
        <v>1897</v>
      </c>
      <c r="N318" s="254" t="s">
        <v>1874</v>
      </c>
      <c r="O318" s="255" t="s">
        <v>2125</v>
      </c>
      <c r="P318" s="256" t="str">
        <f t="shared" ca="1" si="53"/>
        <v>VERDE</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v>6000</v>
      </c>
      <c r="M319" s="254" t="s">
        <v>2126</v>
      </c>
      <c r="N319" s="254" t="s">
        <v>1840</v>
      </c>
      <c r="O319" s="255" t="s">
        <v>2113</v>
      </c>
      <c r="P319" s="256" t="str">
        <f t="shared" ca="1" si="53"/>
        <v>VERDE</v>
      </c>
      <c r="Q319" s="262" t="str">
        <f t="shared" ca="1" si="54"/>
        <v>NO VENCIDO</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26220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MAYO!K324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MAYO!K331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MAYO!K338</f>
        <v>21800</v>
      </c>
      <c r="E338" s="601">
        <v>21000</v>
      </c>
      <c r="F338" s="731"/>
      <c r="G338" s="730">
        <f t="shared" ref="G338" si="61">E338+F338</f>
        <v>21000</v>
      </c>
      <c r="H338" s="731">
        <v>8000</v>
      </c>
      <c r="I338" s="731"/>
      <c r="J338" s="732">
        <f>+AM338</f>
        <v>0</v>
      </c>
      <c r="K338" s="706">
        <f>+(D338+G338)-(H338+I338+J338)</f>
        <v>34800</v>
      </c>
      <c r="L338" s="253">
        <v>13800</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v>21000</v>
      </c>
      <c r="M339" s="254" t="s">
        <v>2127</v>
      </c>
      <c r="N339" s="254"/>
      <c r="O339" s="255" t="s">
        <v>2128</v>
      </c>
      <c r="P339" s="256" t="str">
        <f t="shared" ca="1" si="62"/>
        <v>AMARILLO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34800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MAYO!K345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MAYO!K352</f>
        <v>9418</v>
      </c>
      <c r="E352" s="601"/>
      <c r="F352" s="731"/>
      <c r="G352" s="730">
        <f t="shared" ref="G352" si="65">E352+F352</f>
        <v>0</v>
      </c>
      <c r="H352" s="731">
        <v>5300</v>
      </c>
      <c r="I352" s="731"/>
      <c r="J352" s="732">
        <f>AM352</f>
        <v>0</v>
      </c>
      <c r="K352" s="706">
        <f>+(D352+G352)-(H352+I352+J352)</f>
        <v>4118</v>
      </c>
      <c r="L352" s="253">
        <v>4070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2096</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4118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MAYO!K359</f>
        <v>13160</v>
      </c>
      <c r="E359" s="601"/>
      <c r="F359" s="731"/>
      <c r="G359" s="730">
        <f t="shared" ref="G359" si="66">E359+F359</f>
        <v>0</v>
      </c>
      <c r="H359" s="731">
        <v>500</v>
      </c>
      <c r="I359" s="731"/>
      <c r="J359" s="732">
        <f>AM359</f>
        <v>0</v>
      </c>
      <c r="K359" s="706">
        <f>+(D359+G359)-(H359+I359+J359)</f>
        <v>12660</v>
      </c>
      <c r="L359" s="253">
        <v>4490</v>
      </c>
      <c r="M359" s="254" t="s">
        <v>1731</v>
      </c>
      <c r="N359" s="254" t="s">
        <v>1850</v>
      </c>
      <c r="O359" s="255" t="s">
        <v>1749</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4800</v>
      </c>
      <c r="M360" s="254" t="s">
        <v>1732</v>
      </c>
      <c r="N360" s="254" t="s">
        <v>2095</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370</v>
      </c>
      <c r="M361" s="254" t="s">
        <v>1733</v>
      </c>
      <c r="N361" s="254" t="s">
        <v>1850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1850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12660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MAYO!K366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MAYO!K373</f>
        <v>9650</v>
      </c>
      <c r="E373" s="495"/>
      <c r="F373" s="495"/>
      <c r="G373" s="294">
        <f>E373+F373</f>
        <v>0</v>
      </c>
      <c r="H373" s="495">
        <v>526</v>
      </c>
      <c r="I373" s="495"/>
      <c r="J373" s="461">
        <f t="shared" ref="J373:J378" si="68">AM373</f>
        <v>0</v>
      </c>
      <c r="K373" s="476">
        <f>+(D373+G373)-(H373+I373+J373)</f>
        <v>9124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MAYO!K374</f>
        <v>7000</v>
      </c>
      <c r="E374" s="495">
        <v>12000</v>
      </c>
      <c r="F374" s="495"/>
      <c r="G374" s="294">
        <f t="shared" ref="G374:G379" si="73">E374+F374</f>
        <v>12000</v>
      </c>
      <c r="H374" s="495">
        <v>5000</v>
      </c>
      <c r="I374" s="495"/>
      <c r="J374" s="461">
        <f t="shared" si="68"/>
        <v>0</v>
      </c>
      <c r="K374" s="476">
        <f t="shared" ref="K374:K379" si="74">+(D374+G374)-(H374+I374+J374)</f>
        <v>14000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MAYO!K375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MAYO!K376</f>
        <v>4355</v>
      </c>
      <c r="E376" s="495"/>
      <c r="F376" s="495"/>
      <c r="G376" s="294">
        <f t="shared" si="73"/>
        <v>0</v>
      </c>
      <c r="H376" s="495">
        <v>300</v>
      </c>
      <c r="I376" s="495"/>
      <c r="J376" s="461">
        <f t="shared" si="68"/>
        <v>0</v>
      </c>
      <c r="K376" s="476">
        <f t="shared" si="74"/>
        <v>4055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MAYO!K377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MAYO!K378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MAYO!K379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MAYO!K385</f>
        <v>990</v>
      </c>
      <c r="E385" s="601"/>
      <c r="F385" s="601"/>
      <c r="G385" s="708">
        <f>E385+F385</f>
        <v>0</v>
      </c>
      <c r="H385" s="601">
        <v>870</v>
      </c>
      <c r="I385" s="601"/>
      <c r="J385" s="703">
        <f>AM385</f>
        <v>0</v>
      </c>
      <c r="K385" s="706">
        <f>+(D385+G385)-(H385+I385+J385)</f>
        <v>120</v>
      </c>
      <c r="L385" s="486">
        <v>120</v>
      </c>
      <c r="M385" s="487" t="s">
        <v>2093</v>
      </c>
      <c r="N385" s="487" t="s">
        <v>2094</v>
      </c>
      <c r="O385" s="488">
        <v>46326</v>
      </c>
      <c r="P385" s="256" t="str">
        <f ca="1">IF(O385=0," ",IFERROR(IF(DATEDIF(TODAY(),O385,"M")&lt;=5,"ROJO",IF(DATEDIF(TODAY(),O385,"M")&gt;=12,"VERDE",IF(AND(DATEDIF(TODAY(),O385,"M")&gt;=6,DATEDIF(TODAY(),O385,"M")&lt;=11),"AMARILLO"))),Q385))</f>
        <v>ROJO</v>
      </c>
      <c r="Q385" s="262" t="str">
        <f ca="1">IF(O385=0," ",IF(O385&lt;=$L$6,"VENCIDO","NO VENCIDO"))</f>
        <v>NO VENCIDO</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120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MAYO!K390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MAYO!K395</f>
        <v>1104</v>
      </c>
      <c r="E395" s="601"/>
      <c r="F395" s="601"/>
      <c r="G395" s="708">
        <f t="shared" ref="G395" si="77">E395+F395</f>
        <v>0</v>
      </c>
      <c r="H395" s="601">
        <v>1038</v>
      </c>
      <c r="I395" s="601"/>
      <c r="J395" s="703">
        <f>AM395</f>
        <v>0</v>
      </c>
      <c r="K395" s="706">
        <f>+(D395+G395)-(H395+I395+J395)</f>
        <v>66</v>
      </c>
      <c r="L395" s="486">
        <v>66</v>
      </c>
      <c r="M395" s="487" t="s">
        <v>1887</v>
      </c>
      <c r="N395" s="487" t="s">
        <v>1810</v>
      </c>
      <c r="O395" s="488">
        <v>46387</v>
      </c>
      <c r="P395" s="256" t="str">
        <f ca="1">IF(O395=0," ",IFERROR(IF(DATEDIF(TODAY(),O395,"M")&lt;=5,"ROJO",IF(DATEDIF(TODAY(),O395,"M")&gt;=12,"VERDE",IF(AND(DATEDIF(TODAY(),O395,"M")&gt;=6,DATEDIF(TODAY(),O395,"M")&lt;=11),"AMARILLO"))),Q395))</f>
        <v>ROJO</v>
      </c>
      <c r="Q395" s="262" t="str">
        <f ca="1">IF(O395=0," ",IF(O395&lt;=$L$6,"VENCIDO","NO VENCIDO"))</f>
        <v>NO VENCIDO</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66</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MAYO!K400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MAYO!K405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MAYO!K417</f>
        <v>2415</v>
      </c>
      <c r="E417" s="595">
        <f>H13</f>
        <v>1800</v>
      </c>
      <c r="F417" s="644">
        <v>578</v>
      </c>
      <c r="G417" s="644">
        <v>28</v>
      </c>
      <c r="H417" s="574">
        <f>+F417+G417</f>
        <v>606</v>
      </c>
      <c r="I417" s="577">
        <f>+AM417</f>
        <v>1299</v>
      </c>
      <c r="J417" s="580">
        <f>+H417+I417</f>
        <v>1905</v>
      </c>
      <c r="K417" s="583">
        <f>+(D417+E417)-(J417)</f>
        <v>2310</v>
      </c>
      <c r="L417" s="253">
        <v>730</v>
      </c>
      <c r="M417" s="254" t="s">
        <v>1717</v>
      </c>
      <c r="N417" s="254" t="s">
        <v>1799</v>
      </c>
      <c r="O417" s="255" t="s">
        <v>1740</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3.1435643564356437</v>
      </c>
      <c r="X417" s="425"/>
      <c r="Y417" s="232"/>
      <c r="Z417" s="648">
        <v>852</v>
      </c>
      <c r="AA417" s="648">
        <v>437</v>
      </c>
      <c r="AB417" s="649">
        <f>+Z417+AA417</f>
        <v>1289</v>
      </c>
      <c r="AC417" s="648">
        <v>0</v>
      </c>
      <c r="AD417" s="648">
        <v>0</v>
      </c>
      <c r="AE417" s="648">
        <v>0</v>
      </c>
      <c r="AF417" s="648">
        <v>0</v>
      </c>
      <c r="AG417" s="648">
        <v>10</v>
      </c>
      <c r="AH417" s="648">
        <v>0</v>
      </c>
      <c r="AI417" s="648">
        <v>0</v>
      </c>
      <c r="AJ417" s="648">
        <v>0</v>
      </c>
      <c r="AK417" s="648">
        <v>0</v>
      </c>
      <c r="AL417" s="648">
        <v>0</v>
      </c>
      <c r="AM417" s="630">
        <f>SUM(AB417:AL421)</f>
        <v>1299</v>
      </c>
      <c r="AN417" s="460"/>
      <c r="AQ417" s="604">
        <f>IFERROR(I417/J417*100,"0")</f>
        <v>68.188976377952756</v>
      </c>
      <c r="AR417" s="650">
        <f>IFERROR(1/(1-(AQ417/100)),"0")</f>
        <v>3.1435643564356437</v>
      </c>
      <c r="AS417" s="653">
        <v>75</v>
      </c>
      <c r="AT417" s="607">
        <v>20</v>
      </c>
      <c r="AU417" s="334"/>
      <c r="AV417" s="656"/>
      <c r="AW417" s="659">
        <f>+H417-AV417</f>
        <v>606</v>
      </c>
    </row>
    <row r="418" spans="1:49" ht="17.25" customHeight="1">
      <c r="A418" s="666"/>
      <c r="B418" s="670"/>
      <c r="C418" s="671"/>
      <c r="D418" s="642"/>
      <c r="E418" s="596"/>
      <c r="F418" s="645"/>
      <c r="G418" s="645"/>
      <c r="H418" s="575"/>
      <c r="I418" s="578"/>
      <c r="J418" s="581"/>
      <c r="K418" s="584"/>
      <c r="L418" s="253">
        <v>700</v>
      </c>
      <c r="M418" s="254" t="s">
        <v>1851</v>
      </c>
      <c r="N418" s="254" t="s">
        <v>1799</v>
      </c>
      <c r="O418" s="255" t="s">
        <v>1753</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880</v>
      </c>
      <c r="M419" s="254" t="s">
        <v>1716</v>
      </c>
      <c r="N419" s="254" t="s">
        <v>1799</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t="s">
        <v>2129</v>
      </c>
      <c r="O420" s="255" t="s">
        <v>2129</v>
      </c>
      <c r="P420" s="256" t="str">
        <f ca="1">IF(O420=0," ",IFERROR(IF(DATEDIF(TODAY(),O420,"M")&lt;=5,"ROJO",IF(DATEDIF(TODAY(),O420,"M")&gt;=12,"VERDE",IF(AND(DATEDIF(TODAY(),O420,"M")&gt;=6,DATEDIF(TODAY(),O420,"M")&lt;=11),"AMARILLO"))),Q420))</f>
        <v>NO VENCIDO</v>
      </c>
      <c r="Q420" s="262" t="str">
        <f ca="1">IF(O420=0," ",IF(O420&lt;=$L$6,"VENCIDO","NO VENCIDO"))</f>
        <v>NO VENCIDO</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t="s">
        <v>2129</v>
      </c>
      <c r="O421" s="255" t="s">
        <v>2129</v>
      </c>
      <c r="P421" s="256" t="str">
        <f ca="1">IF(O421=0," ",IFERROR(IF(DATEDIF(TODAY(),O421,"M")&lt;=5,"ROJO",IF(DATEDIF(TODAY(),O421,"M")&gt;=12,"VERDE",IF(AND(DATEDIF(TODAY(),O421,"M")&gt;=6,DATEDIF(TODAY(),O421,"M")&lt;=11),"AMARILLO"))),Q421))</f>
        <v>NO VENCIDO</v>
      </c>
      <c r="Q421" s="262" t="str">
        <f ca="1">IF(O421=0," ",IF(O421&lt;=$L$6,"VENCIDO","NO VENCIDO"))</f>
        <v>NO VENCIDO</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2310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MAYO!K423</f>
        <v>928</v>
      </c>
      <c r="E423" s="595">
        <f>H19</f>
        <v>506</v>
      </c>
      <c r="F423" s="644">
        <v>579</v>
      </c>
      <c r="G423" s="644">
        <v>25</v>
      </c>
      <c r="H423" s="574">
        <f>+F423+G423</f>
        <v>604</v>
      </c>
      <c r="I423" s="577">
        <f>+AM423</f>
        <v>0</v>
      </c>
      <c r="J423" s="580">
        <f>+H423+I423</f>
        <v>604</v>
      </c>
      <c r="K423" s="583">
        <f>+(D423+E423)-(J423)</f>
        <v>830</v>
      </c>
      <c r="L423" s="253">
        <v>292</v>
      </c>
      <c r="M423" s="254" t="s">
        <v>1636</v>
      </c>
      <c r="N423" s="254" t="s">
        <v>1799</v>
      </c>
      <c r="O423" s="255" t="s">
        <v>1773</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604</v>
      </c>
    </row>
    <row r="424" spans="1:49" ht="17.25" customHeight="1">
      <c r="A424" s="666"/>
      <c r="B424" s="670"/>
      <c r="C424" s="671"/>
      <c r="D424" s="642"/>
      <c r="E424" s="596"/>
      <c r="F424" s="645"/>
      <c r="G424" s="645"/>
      <c r="H424" s="575"/>
      <c r="I424" s="578"/>
      <c r="J424" s="581"/>
      <c r="K424" s="584"/>
      <c r="L424" s="253">
        <v>270</v>
      </c>
      <c r="M424" s="254" t="s">
        <v>2098</v>
      </c>
      <c r="N424" s="254" t="s">
        <v>1799</v>
      </c>
      <c r="O424" s="255" t="s">
        <v>1890</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151</v>
      </c>
      <c r="M425" s="254" t="s">
        <v>1889</v>
      </c>
      <c r="N425" s="254" t="s">
        <v>1799</v>
      </c>
      <c r="O425" s="255" t="s">
        <v>1890</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117</v>
      </c>
      <c r="M426" s="254" t="s">
        <v>1635</v>
      </c>
      <c r="N426" s="254" t="s">
        <v>1799</v>
      </c>
      <c r="O426" s="255" t="s">
        <v>1773</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t="s">
        <v>2129</v>
      </c>
      <c r="O427" s="255" t="s">
        <v>2129</v>
      </c>
      <c r="P427" s="256" t="str">
        <f ca="1">IF(O427=0," ",IFERROR(IF(DATEDIF(TODAY(),O427,"M")&lt;=5,"ROJO",IF(DATEDIF(TODAY(),O427,"M")&gt;=12,"VERDE",IF(AND(DATEDIF(TODAY(),O427,"M")&gt;=6,DATEDIF(TODAY(),O427,"M")&lt;=11),"AMARILLO"))),Q427))</f>
        <v>NO VENCIDO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830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MAYO!K429</f>
        <v>171</v>
      </c>
      <c r="E429" s="595">
        <f>H25</f>
        <v>318</v>
      </c>
      <c r="F429" s="644">
        <v>89</v>
      </c>
      <c r="G429" s="644">
        <v>0</v>
      </c>
      <c r="H429" s="574">
        <f>+F429+G429</f>
        <v>89</v>
      </c>
      <c r="I429" s="577">
        <f>+AM429</f>
        <v>0</v>
      </c>
      <c r="J429" s="580">
        <f>+H429+I429</f>
        <v>89</v>
      </c>
      <c r="K429" s="583">
        <f>+(D429+E429)-(J429)</f>
        <v>400</v>
      </c>
      <c r="L429" s="253">
        <v>199</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89</v>
      </c>
    </row>
    <row r="430" spans="1:49" ht="17.25" customHeight="1">
      <c r="A430" s="666"/>
      <c r="B430" s="670"/>
      <c r="C430" s="671"/>
      <c r="D430" s="642"/>
      <c r="E430" s="596"/>
      <c r="F430" s="645"/>
      <c r="G430" s="645"/>
      <c r="H430" s="575"/>
      <c r="I430" s="578"/>
      <c r="J430" s="581"/>
      <c r="K430" s="584"/>
      <c r="L430" s="253">
        <v>167</v>
      </c>
      <c r="M430" s="254" t="s">
        <v>2099</v>
      </c>
      <c r="N430" s="254" t="s">
        <v>1799</v>
      </c>
      <c r="O430" s="255" t="s">
        <v>1770</v>
      </c>
      <c r="P430" s="256" t="str">
        <f ca="1">IF(O430=0," ",IFERROR(IF(DATEDIF(TODAY(),O430,"M")&lt;=5,"ROJO",IF(DATEDIF(TODAY(),O430,"M")&gt;=12,"VERDE",IF(AND(DATEDIF(TODAY(),O430,"M")&gt;=6,DATEDIF(TODAY(),O430,"M")&lt;=11),"AMARILLO"))),Q430))</f>
        <v>VERDE</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v>34</v>
      </c>
      <c r="M431" s="254" t="s">
        <v>1639</v>
      </c>
      <c r="N431" s="254" t="s">
        <v>1799</v>
      </c>
      <c r="O431" s="255" t="s">
        <v>1774</v>
      </c>
      <c r="P431" s="256" t="str">
        <f ca="1">IF(O431=0," ",IFERROR(IF(DATEDIF(TODAY(),O431,"M")&lt;=5,"ROJO",IF(DATEDIF(TODAY(),O431,"M")&gt;=12,"VERDE",IF(AND(DATEDIF(TODAY(),O431,"M")&gt;=6,DATEDIF(TODAY(),O431,"M")&lt;=11),"AMARILLO"))),Q431))</f>
        <v>NO VENCIDO</v>
      </c>
      <c r="Q431" s="262" t="str">
        <f ca="1">IF(O431=0," ",IF(O431&lt;=$L$6,"VENCIDO","NO VENCIDO"))</f>
        <v>NO VENCIDO</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400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MAYO!K435</f>
        <v>2177</v>
      </c>
      <c r="E435" s="595">
        <f>H31</f>
        <v>3000</v>
      </c>
      <c r="F435" s="644">
        <v>2558</v>
      </c>
      <c r="G435" s="644">
        <v>18</v>
      </c>
      <c r="H435" s="574">
        <f>+F435+G435</f>
        <v>2576</v>
      </c>
      <c r="I435" s="577">
        <f>+AM435</f>
        <v>25</v>
      </c>
      <c r="J435" s="580">
        <f>+H435+I435</f>
        <v>2601</v>
      </c>
      <c r="K435" s="583">
        <f>+(D435+E435)-(J435)</f>
        <v>2576</v>
      </c>
      <c r="L435" s="253">
        <v>1418</v>
      </c>
      <c r="M435" s="254" t="s">
        <v>1853</v>
      </c>
      <c r="N435" s="254" t="s">
        <v>1802</v>
      </c>
      <c r="O435" s="255" t="s">
        <v>1868</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1.0097049689440993</v>
      </c>
      <c r="X435" s="425"/>
      <c r="Y435" s="232"/>
      <c r="Z435" s="648">
        <v>10</v>
      </c>
      <c r="AA435" s="648">
        <v>14</v>
      </c>
      <c r="AB435" s="649">
        <f>+Z435+AA435</f>
        <v>24</v>
      </c>
      <c r="AC435" s="648">
        <v>0</v>
      </c>
      <c r="AD435" s="648">
        <v>0</v>
      </c>
      <c r="AE435" s="648">
        <v>0</v>
      </c>
      <c r="AF435" s="648">
        <v>0</v>
      </c>
      <c r="AG435" s="648">
        <v>0</v>
      </c>
      <c r="AH435" s="648">
        <v>0</v>
      </c>
      <c r="AI435" s="648">
        <v>0</v>
      </c>
      <c r="AJ435" s="648">
        <v>1</v>
      </c>
      <c r="AK435" s="648">
        <v>0</v>
      </c>
      <c r="AL435" s="648">
        <v>0</v>
      </c>
      <c r="AM435" s="630">
        <f>SUM(AB435:AL439)</f>
        <v>25</v>
      </c>
      <c r="AN435" s="460"/>
      <c r="AQ435" s="604">
        <f>IFERROR(I435/J435*100,"0")</f>
        <v>0.96116878123798533</v>
      </c>
      <c r="AR435" s="650">
        <f>IFERROR(1/(1-(AQ435/100)),"0")</f>
        <v>1.0097049689440993</v>
      </c>
      <c r="AS435" s="653">
        <v>15</v>
      </c>
      <c r="AT435" s="607">
        <v>5</v>
      </c>
      <c r="AU435" s="334"/>
      <c r="AV435" s="656"/>
      <c r="AW435" s="659">
        <f>+H435-AV435</f>
        <v>2576</v>
      </c>
    </row>
    <row r="436" spans="1:49" ht="17.25" customHeight="1">
      <c r="A436" s="666"/>
      <c r="B436" s="670"/>
      <c r="C436" s="671"/>
      <c r="D436" s="642"/>
      <c r="E436" s="596"/>
      <c r="F436" s="645"/>
      <c r="G436" s="645"/>
      <c r="H436" s="575"/>
      <c r="I436" s="578"/>
      <c r="J436" s="581"/>
      <c r="K436" s="584"/>
      <c r="L436" s="253">
        <v>1054</v>
      </c>
      <c r="M436" s="254" t="s">
        <v>1718</v>
      </c>
      <c r="N436" s="254" t="s">
        <v>1802</v>
      </c>
      <c r="O436" s="255" t="s">
        <v>1744</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v>97</v>
      </c>
      <c r="M437" s="254" t="s">
        <v>1643</v>
      </c>
      <c r="N437" s="254" t="s">
        <v>1802</v>
      </c>
      <c r="O437" s="255" t="s">
        <v>1743</v>
      </c>
      <c r="P437" s="256" t="str">
        <f ca="1">IF(O437=0," ",IFERROR(IF(DATEDIF(TODAY(),O437,"M")&lt;=5,"ROJO",IF(DATEDIF(TODAY(),O437,"M")&gt;=12,"VERDE",IF(AND(DATEDIF(TODAY(),O437,"M")&gt;=6,DATEDIF(TODAY(),O437,"M")&lt;=11),"AMARILLO"))),Q437))</f>
        <v>AMARILLO</v>
      </c>
      <c r="Q437" s="262" t="str">
        <f ca="1">IF(O437=0," ",IF(O437&lt;=$L$6,"VENCIDO","NO VENCIDO"))</f>
        <v>NO VENCIDO</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v>7</v>
      </c>
      <c r="M438" s="254" t="s">
        <v>1803</v>
      </c>
      <c r="N438" s="254" t="s">
        <v>1802</v>
      </c>
      <c r="O438" s="255" t="s">
        <v>1804</v>
      </c>
      <c r="P438" s="256" t="str">
        <f ca="1">IF(O438=0," ",IFERROR(IF(DATEDIF(TODAY(),O438,"M")&lt;=5,"ROJO",IF(DATEDIF(TODAY(),O438,"M")&gt;=12,"VERDE",IF(AND(DATEDIF(TODAY(),O438,"M")&gt;=6,DATEDIF(TODAY(),O438,"M")&lt;=11),"AMARILLO"))),Q438))</f>
        <v>ROJO</v>
      </c>
      <c r="Q438" s="262" t="str">
        <f ca="1">IF(O438=0," ",IF(O438&lt;=$L$6,"VENCIDO","NO VENCIDO"))</f>
        <v>NO VENCIDO</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2576</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MAYO!K441</f>
        <v>2260</v>
      </c>
      <c r="E441" s="595">
        <f>H37</f>
        <v>1775</v>
      </c>
      <c r="F441" s="644">
        <v>1866</v>
      </c>
      <c r="G441" s="644">
        <v>8</v>
      </c>
      <c r="H441" s="574">
        <f>+F441+G441</f>
        <v>1874</v>
      </c>
      <c r="I441" s="577">
        <f>+AM441</f>
        <v>0</v>
      </c>
      <c r="J441" s="580">
        <f>+H441+I441</f>
        <v>1874</v>
      </c>
      <c r="K441" s="583">
        <f>+(D441+E441)-(J441)</f>
        <v>2161</v>
      </c>
      <c r="L441" s="253">
        <v>1450</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1874</v>
      </c>
    </row>
    <row r="442" spans="1:49" ht="17.25" customHeight="1">
      <c r="A442" s="666"/>
      <c r="B442" s="640"/>
      <c r="C442" s="640"/>
      <c r="D442" s="642"/>
      <c r="E442" s="596"/>
      <c r="F442" s="645"/>
      <c r="G442" s="645"/>
      <c r="H442" s="575"/>
      <c r="I442" s="578"/>
      <c r="J442" s="581"/>
      <c r="K442" s="584"/>
      <c r="L442" s="253">
        <v>543</v>
      </c>
      <c r="M442" s="254" t="s">
        <v>1854</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v>153</v>
      </c>
      <c r="M443" s="254" t="s">
        <v>2130</v>
      </c>
      <c r="N443" s="254" t="s">
        <v>2129</v>
      </c>
      <c r="O443" s="255" t="s">
        <v>2129</v>
      </c>
      <c r="P443" s="256" t="str">
        <f ca="1">IF(O443=0," ",IFERROR(IF(DATEDIF(TODAY(),O443,"M")&lt;=5,"ROJO",IF(DATEDIF(TODAY(),O443,"M")&gt;=12,"VERDE",IF(AND(DATEDIF(TODAY(),O443,"M")&gt;=6,DATEDIF(TODAY(),O443,"M")&lt;=11),"AMARILLO"))),Q443))</f>
        <v>NO VENCIDO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v>15</v>
      </c>
      <c r="M444" s="254" t="s">
        <v>1646</v>
      </c>
      <c r="N444" s="254" t="s">
        <v>1799</v>
      </c>
      <c r="O444" s="255" t="s">
        <v>1745</v>
      </c>
      <c r="P444" s="256" t="str">
        <f ca="1">IF(O444=0," ",IFERROR(IF(DATEDIF(TODAY(),O444,"M")&lt;=5,"ROJO",IF(DATEDIF(TODAY(),O444,"M")&gt;=12,"VERDE",IF(AND(DATEDIF(TODAY(),O444,"M")&gt;=6,DATEDIF(TODAY(),O444,"M")&lt;=11),"AMARILLO"))),Q444))</f>
        <v>AMARILLO</v>
      </c>
      <c r="Q444" s="262" t="str">
        <f ca="1">IF(O444=0," ",IF(O444&lt;=$L$6,"VENCIDO","NO VENCIDO"))</f>
        <v>NO VENCIDO</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2161</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MAYO!K447</f>
        <v>32</v>
      </c>
      <c r="E447" s="595">
        <f>H43</f>
        <v>62</v>
      </c>
      <c r="F447" s="644">
        <v>23</v>
      </c>
      <c r="G447" s="644">
        <v>0</v>
      </c>
      <c r="H447" s="574">
        <f>+F447+G447</f>
        <v>23</v>
      </c>
      <c r="I447" s="577">
        <f>+AM447</f>
        <v>0</v>
      </c>
      <c r="J447" s="580">
        <f>+H447+I447</f>
        <v>23</v>
      </c>
      <c r="K447" s="583">
        <f>+(D447+E447)-(J447)</f>
        <v>71</v>
      </c>
      <c r="L447" s="253">
        <v>71</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23</v>
      </c>
    </row>
    <row r="448" spans="1:49" ht="17.25" customHeight="1">
      <c r="A448" s="666"/>
      <c r="B448" s="640"/>
      <c r="C448" s="640"/>
      <c r="D448" s="642"/>
      <c r="E448" s="596"/>
      <c r="F448" s="645"/>
      <c r="G448" s="645"/>
      <c r="H448" s="575"/>
      <c r="I448" s="578"/>
      <c r="J448" s="581"/>
      <c r="K448" s="584"/>
      <c r="L448" s="253"/>
      <c r="M448" s="254"/>
      <c r="N448" s="254" t="s">
        <v>2129</v>
      </c>
      <c r="O448" s="255" t="s">
        <v>2129</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t="s">
        <v>2129</v>
      </c>
      <c r="O449" s="255" t="s">
        <v>2129</v>
      </c>
      <c r="P449" s="256" t="str">
        <f ca="1">IF(O449=0," ",IFERROR(IF(DATEDIF(TODAY(),O449,"M")&lt;=5,"ROJO",IF(DATEDIF(TODAY(),O449,"M")&gt;=12,"VERDE",IF(AND(DATEDIF(TODAY(),O449,"M")&gt;=6,DATEDIF(TODAY(),O449,"M")&lt;=11),"AMARILLO"))),Q449))</f>
        <v>NO VENCIDO</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t="s">
        <v>2129</v>
      </c>
      <c r="O450" s="255" t="s">
        <v>2129</v>
      </c>
      <c r="P450" s="256" t="str">
        <f ca="1">IF(O450=0," ",IFERROR(IF(DATEDIF(TODAY(),O450,"M")&lt;=5,"ROJO",IF(DATEDIF(TODAY(),O450,"M")&gt;=12,"VERDE",IF(AND(DATEDIF(TODAY(),O450,"M")&gt;=6,DATEDIF(TODAY(),O450,"M")&lt;=11),"AMARILLO"))),Q450))</f>
        <v>NO VENCIDO</v>
      </c>
      <c r="Q450" s="262" t="str">
        <f ca="1">IF(O450=0," ",IF(O450&lt;=$L$6,"VENCIDO","NO VENCIDO"))</f>
        <v>NO VENCIDO</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t="s">
        <v>2129</v>
      </c>
      <c r="O451" s="255" t="s">
        <v>2129</v>
      </c>
      <c r="P451" s="256" t="str">
        <f ca="1">IF(O451=0," ",IFERROR(IF(DATEDIF(TODAY(),O451,"M")&lt;=5,"ROJO",IF(DATEDIF(TODAY(),O451,"M")&gt;=12,"VERDE",IF(AND(DATEDIF(TODAY(),O451,"M")&gt;=6,DATEDIF(TODAY(),O451,"M")&lt;=11),"AMARILLO"))),Q451))</f>
        <v>NO VENCIDO</v>
      </c>
      <c r="Q451" s="262" t="str">
        <f ca="1">IF(O451=0," ",IF(O451&lt;=$L$6,"VENCIDO","NO VENCIDO"))</f>
        <v>NO VENCIDO</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71</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MAYO!K453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MAYO!K459</f>
        <v>2168</v>
      </c>
      <c r="E459" s="595">
        <f>H55</f>
        <v>830</v>
      </c>
      <c r="F459" s="644">
        <v>690</v>
      </c>
      <c r="G459" s="644">
        <v>13</v>
      </c>
      <c r="H459" s="574">
        <f>+F459+G459</f>
        <v>703</v>
      </c>
      <c r="I459" s="577">
        <f>+AM459</f>
        <v>197</v>
      </c>
      <c r="J459" s="580">
        <f>+H459+I459</f>
        <v>900</v>
      </c>
      <c r="K459" s="583">
        <f>+(D459+E459)-(J459)</f>
        <v>2098</v>
      </c>
      <c r="L459" s="253">
        <v>1334</v>
      </c>
      <c r="M459" s="254" t="s">
        <v>1855</v>
      </c>
      <c r="N459" s="254" t="s">
        <v>1799</v>
      </c>
      <c r="O459" s="255" t="s">
        <v>1749</v>
      </c>
      <c r="P459" s="256" t="str">
        <f ca="1">IF(O459=0," ",IFERROR(IF(DATEDIF(TODAY(),O459,"M")&lt;=5,"ROJO",IF(DATEDIF(TODAY(),O459,"M")&gt;=12,"VERDE",IF(AND(DATEDIF(TODAY(),O459,"M")&gt;=6,DATEDIF(TODAY(),O459,"M")&lt;=11),"AMARILLO"))),Q459))</f>
        <v>AMARILLO</v>
      </c>
      <c r="Q459" s="256" t="str">
        <f ca="1">IF(O459=0," ",IF(O459&lt;=$L$6,"VENCIDO","NO VENCIDO"))</f>
        <v>NO VENCIDO</v>
      </c>
      <c r="R459" s="257"/>
      <c r="S459" s="258"/>
      <c r="T459" s="258"/>
      <c r="U459" s="259"/>
      <c r="V459" s="259"/>
      <c r="W459" s="634">
        <f>+AR459</f>
        <v>1.2802275960170697</v>
      </c>
      <c r="X459" s="425"/>
      <c r="Y459" s="232"/>
      <c r="Z459" s="648">
        <v>77</v>
      </c>
      <c r="AA459" s="648">
        <v>119</v>
      </c>
      <c r="AB459" s="649">
        <f>+Z459+AA459</f>
        <v>196</v>
      </c>
      <c r="AC459" s="648">
        <v>0</v>
      </c>
      <c r="AD459" s="648">
        <v>0</v>
      </c>
      <c r="AE459" s="648">
        <v>0</v>
      </c>
      <c r="AF459" s="648">
        <v>0</v>
      </c>
      <c r="AG459" s="648">
        <v>0</v>
      </c>
      <c r="AH459" s="648">
        <v>0</v>
      </c>
      <c r="AI459" s="648">
        <v>0</v>
      </c>
      <c r="AJ459" s="648">
        <v>1</v>
      </c>
      <c r="AK459" s="648">
        <v>0</v>
      </c>
      <c r="AL459" s="648">
        <v>0</v>
      </c>
      <c r="AM459" s="630">
        <f>SUM(AB459:AL463)</f>
        <v>197</v>
      </c>
      <c r="AN459" s="460"/>
      <c r="AQ459" s="604">
        <f>IFERROR(I459/J459*100,"0")</f>
        <v>21.888888888888889</v>
      </c>
      <c r="AR459" s="650">
        <f>IFERROR(1/(1-(AQ459/100)),"0")</f>
        <v>1.2802275960170697</v>
      </c>
      <c r="AS459" s="653">
        <v>30</v>
      </c>
      <c r="AT459" s="607">
        <v>10</v>
      </c>
      <c r="AU459" s="334"/>
      <c r="AV459" s="656"/>
      <c r="AW459" s="659">
        <f>+H459-AV459</f>
        <v>703</v>
      </c>
    </row>
    <row r="460" spans="1:49" ht="17.25" customHeight="1">
      <c r="A460" s="666"/>
      <c r="B460" s="670"/>
      <c r="C460" s="671"/>
      <c r="D460" s="642"/>
      <c r="E460" s="596"/>
      <c r="F460" s="645"/>
      <c r="G460" s="645"/>
      <c r="H460" s="575"/>
      <c r="I460" s="578"/>
      <c r="J460" s="581"/>
      <c r="K460" s="584"/>
      <c r="L460" s="253">
        <v>764</v>
      </c>
      <c r="M460" s="254" t="s">
        <v>1649</v>
      </c>
      <c r="N460" s="254" t="s">
        <v>1808</v>
      </c>
      <c r="O460" s="255" t="s">
        <v>1747</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2098</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MAYO!K465</f>
        <v>55</v>
      </c>
      <c r="E465" s="595">
        <f>H61</f>
        <v>0</v>
      </c>
      <c r="F465" s="644">
        <v>5</v>
      </c>
      <c r="G465" s="644">
        <v>0</v>
      </c>
      <c r="H465" s="574">
        <f>+F465+G465</f>
        <v>5</v>
      </c>
      <c r="I465" s="577">
        <f>+AM465</f>
        <v>0</v>
      </c>
      <c r="J465" s="580">
        <f>+H465+I465</f>
        <v>5</v>
      </c>
      <c r="K465" s="583">
        <f>+(D465+E465)-(J465)</f>
        <v>50</v>
      </c>
      <c r="L465" s="253">
        <v>37</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5</v>
      </c>
    </row>
    <row r="466" spans="1:49" ht="17.25" customHeight="1">
      <c r="A466" s="666"/>
      <c r="B466" s="670"/>
      <c r="C466" s="671"/>
      <c r="D466" s="642"/>
      <c r="E466" s="596"/>
      <c r="F466" s="645"/>
      <c r="G466" s="645"/>
      <c r="H466" s="575"/>
      <c r="I466" s="578"/>
      <c r="J466" s="581"/>
      <c r="K466" s="584"/>
      <c r="L466" s="253"/>
      <c r="M466" s="254"/>
      <c r="N466" s="254" t="s">
        <v>2129</v>
      </c>
      <c r="O466" s="255" t="s">
        <v>2129</v>
      </c>
      <c r="P466" s="256" t="str">
        <f ca="1">IF(O466=0," ",IFERROR(IF(DATEDIF(TODAY(),O466,"M")&lt;=5,"ROJO",IF(DATEDIF(TODAY(),O466,"M")&gt;=12,"VERDE",IF(AND(DATEDIF(TODAY(),O466,"M")&gt;=6,DATEDIF(TODAY(),O466,"M")&lt;=11),"AMARILLO"))),Q466))</f>
        <v>NO VENCIDO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13</v>
      </c>
      <c r="M467" s="254" t="s">
        <v>1856</v>
      </c>
      <c r="N467" s="254" t="s">
        <v>1807</v>
      </c>
      <c r="O467" s="255" t="s">
        <v>1751</v>
      </c>
      <c r="P467" s="256" t="str">
        <f ca="1">IF(O467=0," ",IFERROR(IF(DATEDIF(TODAY(),O467,"M")&lt;=5,"ROJO",IF(DATEDIF(TODAY(),O467,"M")&gt;=12,"VERDE",IF(AND(DATEDIF(TODAY(),O467,"M")&gt;=6,DATEDIF(TODAY(),O467,"M")&lt;=11),"AMARILLO"))),Q467))</f>
        <v>AMARILLO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t="s">
        <v>2129</v>
      </c>
      <c r="O468" s="255" t="s">
        <v>2129</v>
      </c>
      <c r="P468" s="256" t="str">
        <f ca="1">IF(O468=0," ",IFERROR(IF(DATEDIF(TODAY(),O468,"M")&lt;=5,"ROJO",IF(DATEDIF(TODAY(),O468,"M")&gt;=12,"VERDE",IF(AND(DATEDIF(TODAY(),O468,"M")&gt;=6,DATEDIF(TODAY(),O468,"M")&lt;=11),"AMARILLO"))),Q468))</f>
        <v>NO VENCIDO</v>
      </c>
      <c r="Q468" s="262" t="str">
        <f ca="1">IF(O468=0," ",IF(O468&lt;=$L$6,"VENCIDO","NO VENCIDO"))</f>
        <v>NO VENCIDO</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MAYO!K471</f>
        <v>1651</v>
      </c>
      <c r="E471" s="595">
        <f>H67</f>
        <v>1033</v>
      </c>
      <c r="F471" s="644">
        <v>1048</v>
      </c>
      <c r="G471" s="644">
        <v>3</v>
      </c>
      <c r="H471" s="574">
        <f>+F471+G471</f>
        <v>1051</v>
      </c>
      <c r="I471" s="577">
        <f>+AM471</f>
        <v>1</v>
      </c>
      <c r="J471" s="580">
        <f>+H471+I471</f>
        <v>1052</v>
      </c>
      <c r="K471" s="583">
        <f>+(D471+E471)-(J471)</f>
        <v>1632</v>
      </c>
      <c r="L471" s="253">
        <v>918</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1.0009514747859183</v>
      </c>
      <c r="X471" s="425"/>
      <c r="Y471" s="232"/>
      <c r="Z471" s="648">
        <v>0</v>
      </c>
      <c r="AA471" s="648">
        <v>0</v>
      </c>
      <c r="AB471" s="649">
        <f>+Z471+AA471</f>
        <v>0</v>
      </c>
      <c r="AC471" s="648">
        <v>0</v>
      </c>
      <c r="AD471" s="648">
        <v>0</v>
      </c>
      <c r="AE471" s="648">
        <v>0</v>
      </c>
      <c r="AF471" s="648">
        <v>0</v>
      </c>
      <c r="AG471" s="648">
        <v>0</v>
      </c>
      <c r="AH471" s="648">
        <v>0</v>
      </c>
      <c r="AI471" s="648">
        <v>1</v>
      </c>
      <c r="AJ471" s="648">
        <v>0</v>
      </c>
      <c r="AK471" s="648">
        <v>0</v>
      </c>
      <c r="AL471" s="648">
        <v>0</v>
      </c>
      <c r="AM471" s="630">
        <f>SUM(AB471:AL475)</f>
        <v>1</v>
      </c>
      <c r="AN471" s="460"/>
      <c r="AQ471" s="604">
        <f>IFERROR(I471/J471*100,"0")</f>
        <v>9.5057034220532313E-2</v>
      </c>
      <c r="AR471" s="650">
        <f>IFERROR(1/(1-(AQ471/100)),"0")</f>
        <v>1.0009514747859183</v>
      </c>
      <c r="AS471" s="653">
        <v>0</v>
      </c>
      <c r="AT471" s="607">
        <v>1</v>
      </c>
      <c r="AU471" s="334"/>
      <c r="AV471" s="656"/>
      <c r="AW471" s="659">
        <f>+H471-AV471</f>
        <v>1051</v>
      </c>
    </row>
    <row r="472" spans="1:49" ht="17.25" customHeight="1">
      <c r="A472" s="666"/>
      <c r="B472" s="670"/>
      <c r="C472" s="671"/>
      <c r="D472" s="642"/>
      <c r="E472" s="596"/>
      <c r="F472" s="645"/>
      <c r="G472" s="645"/>
      <c r="H472" s="575"/>
      <c r="I472" s="578"/>
      <c r="J472" s="581"/>
      <c r="K472" s="584"/>
      <c r="L472" s="253">
        <v>484</v>
      </c>
      <c r="M472" s="254" t="s">
        <v>1654</v>
      </c>
      <c r="N472" s="254" t="s">
        <v>1809</v>
      </c>
      <c r="O472" s="255" t="s">
        <v>1749</v>
      </c>
      <c r="P472" s="256" t="str">
        <f ca="1">IF(O472=0," ",IFERROR(IF(DATEDIF(TODAY(),O472,"M")&lt;=5,"ROJO",IF(DATEDIF(TODAY(),O472,"M")&gt;=12,"VERDE",IF(AND(DATEDIF(TODAY(),O472,"M")&gt;=6,DATEDIF(TODAY(),O472,"M")&lt;=11),"AMARILLO"))),Q472))</f>
        <v>AMARILLO</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v>111</v>
      </c>
      <c r="M473" s="254" t="s">
        <v>1655</v>
      </c>
      <c r="N473" s="254" t="s">
        <v>1809</v>
      </c>
      <c r="O473" s="255" t="s">
        <v>1750</v>
      </c>
      <c r="P473" s="256" t="str">
        <f ca="1">IF(O473=0," ",IFERROR(IF(DATEDIF(TODAY(),O473,"M")&lt;=5,"ROJO",IF(DATEDIF(TODAY(),O473,"M")&gt;=12,"VERDE",IF(AND(DATEDIF(TODAY(),O473,"M")&gt;=6,DATEDIF(TODAY(),O473,"M")&lt;=11),"AMARILLO"))),Q473))</f>
        <v>AMARILLO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v>109</v>
      </c>
      <c r="M474" s="254" t="s">
        <v>2104</v>
      </c>
      <c r="N474" s="254" t="s">
        <v>1809</v>
      </c>
      <c r="O474" s="255" t="s">
        <v>1833</v>
      </c>
      <c r="P474" s="256" t="str">
        <f ca="1">IF(O474=0," ",IFERROR(IF(DATEDIF(TODAY(),O474,"M")&lt;=5,"ROJO",IF(DATEDIF(TODAY(),O474,"M")&gt;=12,"VERDE",IF(AND(DATEDIF(TODAY(),O474,"M")&gt;=6,DATEDIF(TODAY(),O474,"M")&lt;=11),"AMARILLO"))),Q474))</f>
        <v>VERDE</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v>10</v>
      </c>
      <c r="M475" s="254" t="s">
        <v>1651</v>
      </c>
      <c r="N475" s="254" t="s">
        <v>1809</v>
      </c>
      <c r="O475" s="255" t="s">
        <v>1748</v>
      </c>
      <c r="P475" s="256" t="str">
        <f ca="1">IF(O475=0," ",IFERROR(IF(DATEDIF(TODAY(),O475,"M")&lt;=5,"ROJO",IF(DATEDIF(TODAY(),O475,"M")&gt;=12,"VERDE",IF(AND(DATEDIF(TODAY(),O475,"M")&gt;=6,DATEDIF(TODAY(),O475,"M")&lt;=11),"AMARILLO"))),Q475))</f>
        <v>ROJO</v>
      </c>
      <c r="Q475" s="262" t="str">
        <f ca="1">IF(O475=0," ",IF(O475&lt;=$L$6,"VENCIDO","NO VENCIDO"))</f>
        <v>NO VENCIDO</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1632</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MAYO!K477</f>
        <v>2214</v>
      </c>
      <c r="E477" s="595">
        <f>H73</f>
        <v>1540</v>
      </c>
      <c r="F477" s="644">
        <v>1574</v>
      </c>
      <c r="G477" s="644">
        <v>15</v>
      </c>
      <c r="H477" s="574">
        <f>+F477+G477</f>
        <v>1589</v>
      </c>
      <c r="I477" s="577">
        <f>+AM477</f>
        <v>0</v>
      </c>
      <c r="J477" s="580">
        <f>+H477+I477</f>
        <v>1589</v>
      </c>
      <c r="K477" s="583">
        <f>+(D477+E477)-(J477)</f>
        <v>2165</v>
      </c>
      <c r="L477" s="253">
        <v>1115</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1589</v>
      </c>
    </row>
    <row r="478" spans="1:49" ht="17.25" customHeight="1">
      <c r="A478" s="666"/>
      <c r="B478" s="670"/>
      <c r="C478" s="671"/>
      <c r="D478" s="642"/>
      <c r="E478" s="596"/>
      <c r="F478" s="645"/>
      <c r="G478" s="645"/>
      <c r="H478" s="575"/>
      <c r="I478" s="578"/>
      <c r="J478" s="581"/>
      <c r="K478" s="584"/>
      <c r="L478" s="253">
        <v>1050</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t="s">
        <v>2129</v>
      </c>
      <c r="O479" s="255" t="s">
        <v>2129</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t="s">
        <v>2129</v>
      </c>
      <c r="O480" s="255" t="s">
        <v>2129</v>
      </c>
      <c r="P480" s="256" t="str">
        <f ca="1">IF(O480=0," ",IFERROR(IF(DATEDIF(TODAY(),O480,"M")&lt;=5,"ROJO",IF(DATEDIF(TODAY(),O480,"M")&gt;=12,"VERDE",IF(AND(DATEDIF(TODAY(),O480,"M")&gt;=6,DATEDIF(TODAY(),O480,"M")&lt;=11),"AMARILLO"))),Q480))</f>
        <v>NO VENCIDO</v>
      </c>
      <c r="Q480" s="262" t="str">
        <f ca="1">IF(O480=0," ",IF(O480&lt;=$L$6,"VENCIDO","NO VENCIDO"))</f>
        <v>NO VENCIDO</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2165</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MAYO!K483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MAYO!K489</f>
        <v>2524</v>
      </c>
      <c r="E489" s="595">
        <f>H85</f>
        <v>1460</v>
      </c>
      <c r="F489" s="644">
        <v>1555</v>
      </c>
      <c r="G489" s="644">
        <v>14</v>
      </c>
      <c r="H489" s="574">
        <f>+F489+G489</f>
        <v>1569</v>
      </c>
      <c r="I489" s="577">
        <f>+AM489</f>
        <v>1</v>
      </c>
      <c r="J489" s="580">
        <f>+H489+I489</f>
        <v>1570</v>
      </c>
      <c r="K489" s="583">
        <f>+(D489+E489)-(J489)</f>
        <v>2414</v>
      </c>
      <c r="L489" s="253">
        <v>879</v>
      </c>
      <c r="M489" s="254" t="s">
        <v>1720</v>
      </c>
      <c r="N489" s="254" t="s">
        <v>1799</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1.0006373486297004</v>
      </c>
      <c r="X489" s="425"/>
      <c r="Y489" s="232"/>
      <c r="Z489" s="648">
        <v>0</v>
      </c>
      <c r="AA489" s="648">
        <v>0</v>
      </c>
      <c r="AB489" s="649">
        <f>+Z489+AA489</f>
        <v>0</v>
      </c>
      <c r="AC489" s="648">
        <v>0</v>
      </c>
      <c r="AD489" s="648">
        <v>0</v>
      </c>
      <c r="AE489" s="648">
        <v>0</v>
      </c>
      <c r="AF489" s="648">
        <v>0</v>
      </c>
      <c r="AG489" s="648">
        <v>0</v>
      </c>
      <c r="AH489" s="648">
        <v>0</v>
      </c>
      <c r="AI489" s="648">
        <v>0</v>
      </c>
      <c r="AJ489" s="648">
        <v>1</v>
      </c>
      <c r="AK489" s="648">
        <v>0</v>
      </c>
      <c r="AL489" s="648">
        <v>0</v>
      </c>
      <c r="AM489" s="630">
        <f>SUM(AB489:AL493)</f>
        <v>1</v>
      </c>
      <c r="AN489" s="460"/>
      <c r="AQ489" s="604">
        <f>IFERROR(I489/J489*100,"0")</f>
        <v>6.3694267515923567E-2</v>
      </c>
      <c r="AR489" s="650">
        <f>IFERROR(1/(1-(AQ489/100)),"0")</f>
        <v>1.0006373486297004</v>
      </c>
      <c r="AS489" s="653">
        <v>0</v>
      </c>
      <c r="AT489" s="607">
        <v>1</v>
      </c>
      <c r="AU489" s="334"/>
      <c r="AV489" s="656"/>
      <c r="AW489" s="659">
        <f>+H489-AV489</f>
        <v>1569</v>
      </c>
    </row>
    <row r="490" spans="1:49" ht="17.25" customHeight="1">
      <c r="A490" s="666"/>
      <c r="B490" s="640"/>
      <c r="C490" s="640"/>
      <c r="D490" s="642"/>
      <c r="E490" s="596"/>
      <c r="F490" s="645"/>
      <c r="G490" s="645"/>
      <c r="H490" s="575"/>
      <c r="I490" s="578"/>
      <c r="J490" s="581"/>
      <c r="K490" s="584"/>
      <c r="L490" s="253">
        <v>796</v>
      </c>
      <c r="M490" s="254" t="s">
        <v>1719</v>
      </c>
      <c r="N490" s="254" t="s">
        <v>1799</v>
      </c>
      <c r="O490" s="255" t="s">
        <v>1745</v>
      </c>
      <c r="P490" s="256" t="str">
        <f ca="1">IF(O490=0," ",IFERROR(IF(DATEDIF(TODAY(),O490,"M")&lt;=5,"ROJO",IF(DATEDIF(TODAY(),O490,"M")&gt;=12,"VERDE",IF(AND(DATEDIF(TODAY(),O490,"M")&gt;=6,DATEDIF(TODAY(),O490,"M")&lt;=11),"AMARILLO"))),Q490))</f>
        <v>AMARILLO</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739</v>
      </c>
      <c r="M491" s="254" t="s">
        <v>1662</v>
      </c>
      <c r="N491" s="254" t="s">
        <v>1799</v>
      </c>
      <c r="O491" s="255" t="s">
        <v>1752</v>
      </c>
      <c r="P491" s="256" t="str">
        <f ca="1">IF(O491=0," ",IFERROR(IF(DATEDIF(TODAY(),O491,"M")&lt;=5,"ROJO",IF(DATEDIF(TODAY(),O491,"M")&gt;=12,"VERDE",IF(AND(DATEDIF(TODAY(),O491,"M")&gt;=6,DATEDIF(TODAY(),O491,"M")&lt;=11),"AMARILLO"))),Q491))</f>
        <v>ROJO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t="s">
        <v>2129</v>
      </c>
      <c r="O492" s="255" t="s">
        <v>2129</v>
      </c>
      <c r="P492" s="256" t="str">
        <f ca="1">IF(O492=0," ",IFERROR(IF(DATEDIF(TODAY(),O492,"M")&lt;=5,"ROJO",IF(DATEDIF(TODAY(),O492,"M")&gt;=12,"VERDE",IF(AND(DATEDIF(TODAY(),O492,"M")&gt;=6,DATEDIF(TODAY(),O492,"M")&lt;=11),"AMARILLO"))),Q492))</f>
        <v>NO VENCIDO</v>
      </c>
      <c r="Q492" s="262" t="str">
        <f ca="1">IF(O492=0," ",IF(O492&lt;=$L$6,"VENCIDO","NO VENCIDO"))</f>
        <v>NO VENCIDO</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2414</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MAYO!K495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MAYO!K501</f>
        <v>0</v>
      </c>
      <c r="E501" s="595">
        <f>H97</f>
        <v>0</v>
      </c>
      <c r="F501" s="644">
        <v>0</v>
      </c>
      <c r="G501" s="644">
        <v>0</v>
      </c>
      <c r="H501" s="574">
        <f>+F501+G501</f>
        <v>0</v>
      </c>
      <c r="I501" s="577">
        <f>+AM501</f>
        <v>0</v>
      </c>
      <c r="J501" s="580">
        <f>+H501+I501</f>
        <v>0</v>
      </c>
      <c r="K501" s="583">
        <f>+(D501+E501)-(J501)</f>
        <v>0</v>
      </c>
      <c r="L501" s="253"/>
      <c r="M501" s="254"/>
      <c r="N501" s="254" t="s">
        <v>2129</v>
      </c>
      <c r="O501" s="255" t="s">
        <v>2129</v>
      </c>
      <c r="P501" s="256" t="str">
        <f ca="1">IF(O501=0," ",IFERROR(IF(DATEDIF(TODAY(),O501,"M")&lt;=5,"ROJO",IF(DATEDIF(TODAY(),O501,"M")&gt;=12,"VERDE",IF(AND(DATEDIF(TODAY(),O501,"M")&gt;=6,DATEDIF(TODAY(),O501,"M")&lt;=11),"AMARILLO"))),Q501))</f>
        <v>NO VENCIDO</v>
      </c>
      <c r="Q501" s="256" t="str">
        <f ca="1">IF(O501=0," ",IF(O501&lt;=$L$6,"VENCIDO","NO VENCIDO"))</f>
        <v>NO VENCIDO</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MAYO!K507</f>
        <v>1195</v>
      </c>
      <c r="E507" s="595">
        <f>H103</f>
        <v>4950</v>
      </c>
      <c r="F507" s="644">
        <v>2331</v>
      </c>
      <c r="G507" s="644">
        <v>23</v>
      </c>
      <c r="H507" s="574">
        <f>+F507+G507</f>
        <v>2354</v>
      </c>
      <c r="I507" s="577">
        <f>+AM507</f>
        <v>1263</v>
      </c>
      <c r="J507" s="580">
        <f>+H507+I507</f>
        <v>3617</v>
      </c>
      <c r="K507" s="583">
        <f>+(D507+E507)-(J507)</f>
        <v>2528</v>
      </c>
      <c r="L507" s="253">
        <v>1852</v>
      </c>
      <c r="M507" s="254" t="s">
        <v>2090</v>
      </c>
      <c r="N507" s="254" t="s">
        <v>1799</v>
      </c>
      <c r="O507" s="255" t="s">
        <v>1892</v>
      </c>
      <c r="P507" s="256" t="str">
        <f ca="1">IF(O507=0," ",IFERROR(IF(DATEDIF(TODAY(),O507,"M")&lt;=5,"ROJO",IF(DATEDIF(TODAY(),O507,"M")&gt;=12,"VERDE",IF(AND(DATEDIF(TODAY(),O507,"M")&gt;=6,DATEDIF(TODAY(),O507,"M")&lt;=11),"AMARILLO"))),Q507))</f>
        <v>VERDE</v>
      </c>
      <c r="Q507" s="256" t="str">
        <f ca="1">IF(O507=0," ",IF(O507&lt;=$L$6,"VENCIDO","NO VENCIDO"))</f>
        <v>NO VENCIDO</v>
      </c>
      <c r="R507" s="257"/>
      <c r="S507" s="258"/>
      <c r="T507" s="258"/>
      <c r="U507" s="259"/>
      <c r="V507" s="259"/>
      <c r="W507" s="634">
        <f>+AR507</f>
        <v>1.5365335598980456</v>
      </c>
      <c r="X507" s="425"/>
      <c r="Y507" s="232"/>
      <c r="Z507" s="648">
        <v>699</v>
      </c>
      <c r="AA507" s="648">
        <v>564</v>
      </c>
      <c r="AB507" s="649">
        <f>+Z507+AA507</f>
        <v>1263</v>
      </c>
      <c r="AC507" s="648">
        <v>0</v>
      </c>
      <c r="AD507" s="648">
        <v>0</v>
      </c>
      <c r="AE507" s="648">
        <v>0</v>
      </c>
      <c r="AF507" s="648">
        <v>0</v>
      </c>
      <c r="AG507" s="648">
        <v>0</v>
      </c>
      <c r="AH507" s="648">
        <v>0</v>
      </c>
      <c r="AI507" s="648">
        <v>0</v>
      </c>
      <c r="AJ507" s="648">
        <v>0</v>
      </c>
      <c r="AK507" s="648">
        <v>0</v>
      </c>
      <c r="AL507" s="648">
        <v>0</v>
      </c>
      <c r="AM507" s="630">
        <f>SUM(AB507:AL511)</f>
        <v>1263</v>
      </c>
      <c r="AN507" s="460"/>
      <c r="AQ507" s="604">
        <f>IFERROR(I507/J507*100,"0")</f>
        <v>34.918440696709979</v>
      </c>
      <c r="AR507" s="650">
        <f>IFERROR(1/(1-(AQ507/100)),"0")</f>
        <v>1.5365335598980456</v>
      </c>
      <c r="AS507" s="653">
        <v>0</v>
      </c>
      <c r="AT507" s="607">
        <v>1</v>
      </c>
      <c r="AU507" s="334"/>
      <c r="AV507" s="656"/>
      <c r="AW507" s="659">
        <f>+H507-AV507</f>
        <v>2354</v>
      </c>
    </row>
    <row r="508" spans="1:49" ht="17.25" customHeight="1">
      <c r="A508" s="666"/>
      <c r="B508" s="670"/>
      <c r="C508" s="671"/>
      <c r="D508" s="642"/>
      <c r="E508" s="596"/>
      <c r="F508" s="645"/>
      <c r="G508" s="645"/>
      <c r="H508" s="575"/>
      <c r="I508" s="578"/>
      <c r="J508" s="581"/>
      <c r="K508" s="584"/>
      <c r="L508" s="253">
        <v>241</v>
      </c>
      <c r="M508" s="254" t="s">
        <v>1721</v>
      </c>
      <c r="N508" s="254" t="s">
        <v>1799</v>
      </c>
      <c r="O508" s="255" t="s">
        <v>1747</v>
      </c>
      <c r="P508" s="256" t="str">
        <f ca="1">IF(O508=0," ",IFERROR(IF(DATEDIF(TODAY(),O508,"M")&lt;=5,"ROJO",IF(DATEDIF(TODAY(),O508,"M")&gt;=12,"VERDE",IF(AND(DATEDIF(TODAY(),O508,"M")&gt;=6,DATEDIF(TODAY(),O508,"M")&lt;=11),"AMARILLO"))),Q508))</f>
        <v>ROJO</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t="s">
        <v>2129</v>
      </c>
      <c r="O509" s="255" t="s">
        <v>2129</v>
      </c>
      <c r="P509" s="256" t="str">
        <f ca="1">IF(O509=0," ",IFERROR(IF(DATEDIF(TODAY(),O509,"M")&lt;=5,"ROJO",IF(DATEDIF(TODAY(),O509,"M")&gt;=12,"VERDE",IF(AND(DATEDIF(TODAY(),O509,"M")&gt;=6,DATEDIF(TODAY(),O509,"M")&lt;=11),"AMARILLO"))),Q509))</f>
        <v>NO VENCIDO</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307</v>
      </c>
      <c r="M510" s="254" t="s">
        <v>1825</v>
      </c>
      <c r="N510" s="254" t="s">
        <v>1799</v>
      </c>
      <c r="O510" s="255" t="s">
        <v>1773</v>
      </c>
      <c r="P510" s="256" t="str">
        <f ca="1">IF(O510=0," ",IFERROR(IF(DATEDIF(TODAY(),O510,"M")&lt;=5,"ROJO",IF(DATEDIF(TODAY(),O510,"M")&gt;=12,"VERDE",IF(AND(DATEDIF(TODAY(),O510,"M")&gt;=6,DATEDIF(TODAY(),O510,"M")&lt;=11),"AMARILLO"))),Q510))</f>
        <v>VERDE</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v>128</v>
      </c>
      <c r="M511" s="254" t="s">
        <v>1891</v>
      </c>
      <c r="N511" s="254" t="s">
        <v>1799</v>
      </c>
      <c r="O511" s="255" t="s">
        <v>1892</v>
      </c>
      <c r="P511" s="256" t="str">
        <f ca="1">IF(O511=0," ",IFERROR(IF(DATEDIF(TODAY(),O511,"M")&lt;=5,"ROJO",IF(DATEDIF(TODAY(),O511,"M")&gt;=12,"VERDE",IF(AND(DATEDIF(TODAY(),O511,"M")&gt;=6,DATEDIF(TODAY(),O511,"M")&lt;=11),"AMARILLO"))),Q511))</f>
        <v>VERDE</v>
      </c>
      <c r="Q511" s="262" t="str">
        <f ca="1">IF(O511=0," ",IF(O511&lt;=$L$6,"VENCIDO","NO VENCIDO"))</f>
        <v>NO VENCIDO</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2528</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MAYO!K513</f>
        <v>0</v>
      </c>
      <c r="E513" s="595">
        <f>H109</f>
        <v>0</v>
      </c>
      <c r="F513" s="644">
        <v>0</v>
      </c>
      <c r="G513" s="644">
        <v>0</v>
      </c>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MAYO!K519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MAYO!K525</f>
        <v>7768</v>
      </c>
      <c r="E525" s="595">
        <f>H121</f>
        <v>4280</v>
      </c>
      <c r="F525" s="644">
        <v>2233</v>
      </c>
      <c r="G525" s="644">
        <v>35</v>
      </c>
      <c r="H525" s="574">
        <f>+F525+G525</f>
        <v>2268</v>
      </c>
      <c r="I525" s="577">
        <f>+AM525</f>
        <v>3241</v>
      </c>
      <c r="J525" s="580">
        <f>+H525+I525</f>
        <v>5509</v>
      </c>
      <c r="K525" s="583">
        <f>+(D525+E525)-(J525)</f>
        <v>6539</v>
      </c>
      <c r="L525" s="253">
        <v>6511</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2.4290123456790127</v>
      </c>
      <c r="X525" s="425"/>
      <c r="Y525" s="232"/>
      <c r="Z525" s="648">
        <v>2317</v>
      </c>
      <c r="AA525" s="648">
        <v>924</v>
      </c>
      <c r="AB525" s="649">
        <f>+Z525+AA525</f>
        <v>3241</v>
      </c>
      <c r="AC525" s="648">
        <v>0</v>
      </c>
      <c r="AD525" s="648">
        <v>0</v>
      </c>
      <c r="AE525" s="648">
        <v>0</v>
      </c>
      <c r="AF525" s="648">
        <v>0</v>
      </c>
      <c r="AG525" s="648">
        <v>0</v>
      </c>
      <c r="AH525" s="648">
        <v>0</v>
      </c>
      <c r="AI525" s="648">
        <v>0</v>
      </c>
      <c r="AJ525" s="648">
        <v>0</v>
      </c>
      <c r="AK525" s="648">
        <v>0</v>
      </c>
      <c r="AL525" s="648">
        <v>0</v>
      </c>
      <c r="AM525" s="630">
        <f>SUM(AB525:AL529)</f>
        <v>3241</v>
      </c>
      <c r="AN525" s="460"/>
      <c r="AQ525" s="604">
        <f>IFERROR(I525/J525*100,"0")</f>
        <v>58.831003811944093</v>
      </c>
      <c r="AR525" s="650">
        <f>IFERROR(1/(1-(AQ525/100)),"0")</f>
        <v>2.4290123456790127</v>
      </c>
      <c r="AS525" s="653">
        <v>70</v>
      </c>
      <c r="AT525" s="607">
        <v>10</v>
      </c>
      <c r="AU525" s="334"/>
      <c r="AV525" s="656"/>
      <c r="AW525" s="659">
        <f>+H525-AV525</f>
        <v>2268</v>
      </c>
    </row>
    <row r="526" spans="1:49" ht="17.25" customHeight="1">
      <c r="A526" s="666"/>
      <c r="B526" s="670"/>
      <c r="C526" s="671"/>
      <c r="D526" s="642"/>
      <c r="E526" s="596"/>
      <c r="F526" s="645"/>
      <c r="G526" s="645"/>
      <c r="H526" s="575"/>
      <c r="I526" s="578"/>
      <c r="J526" s="581"/>
      <c r="K526" s="584"/>
      <c r="L526" s="253">
        <v>28</v>
      </c>
      <c r="M526" s="254" t="s">
        <v>1739</v>
      </c>
      <c r="N526" s="254" t="s">
        <v>1807</v>
      </c>
      <c r="O526" s="255" t="s">
        <v>1745</v>
      </c>
      <c r="P526" s="256" t="str">
        <f ca="1">IF(O526=0," ",IFERROR(IF(DATEDIF(TODAY(),O526,"M")&lt;=5,"ROJO",IF(DATEDIF(TODAY(),O526,"M")&gt;=12,"VERDE",IF(AND(DATEDIF(TODAY(),O526,"M")&gt;=6,DATEDIF(TODAY(),O526,"M")&lt;=11),"AMARILLO"))),Q526))</f>
        <v>AMARILLO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t="s">
        <v>2129</v>
      </c>
      <c r="O527" s="255" t="s">
        <v>2129</v>
      </c>
      <c r="P527" s="256" t="str">
        <f ca="1">IF(O527=0," ",IFERROR(IF(DATEDIF(TODAY(),O527,"M")&lt;=5,"ROJO",IF(DATEDIF(TODAY(),O527,"M")&gt;=12,"VERDE",IF(AND(DATEDIF(TODAY(),O527,"M")&gt;=6,DATEDIF(TODAY(),O527,"M")&lt;=11),"AMARILLO"))),Q527))</f>
        <v>NO VENCIDO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t="s">
        <v>2129</v>
      </c>
      <c r="O528" s="255" t="s">
        <v>2129</v>
      </c>
      <c r="P528" s="256" t="str">
        <f ca="1">IF(O528=0," ",IFERROR(IF(DATEDIF(TODAY(),O528,"M")&lt;=5,"ROJO",IF(DATEDIF(TODAY(),O528,"M")&gt;=12,"VERDE",IF(AND(DATEDIF(TODAY(),O528,"M")&gt;=6,DATEDIF(TODAY(),O528,"M")&lt;=11),"AMARILLO"))),Q528))</f>
        <v>NO VENCIDO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t="s">
        <v>2129</v>
      </c>
      <c r="O529" s="255" t="s">
        <v>2129</v>
      </c>
      <c r="P529" s="256" t="str">
        <f ca="1">IF(O529=0," ",IFERROR(IF(DATEDIF(TODAY(),O529,"M")&lt;=5,"ROJO",IF(DATEDIF(TODAY(),O529,"M")&gt;=12,"VERDE",IF(AND(DATEDIF(TODAY(),O529,"M")&gt;=6,DATEDIF(TODAY(),O529,"M")&lt;=11),"AMARILLO"))),Q529))</f>
        <v>NO VENCIDO</v>
      </c>
      <c r="Q529" s="262" t="str">
        <f ca="1">IF(O529=0," ",IF(O529&lt;=$L$6,"VENCIDO","NO VENCIDO"))</f>
        <v>NO VENCIDO</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6539</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MAYO!K531</f>
        <v>2368</v>
      </c>
      <c r="E531" s="595">
        <f>H127</f>
        <v>224</v>
      </c>
      <c r="F531" s="644">
        <v>552</v>
      </c>
      <c r="G531" s="644">
        <v>13</v>
      </c>
      <c r="H531" s="574">
        <f>+F531+G531</f>
        <v>565</v>
      </c>
      <c r="I531" s="577">
        <f>+AM531</f>
        <v>0</v>
      </c>
      <c r="J531" s="580">
        <f>+H531+I531</f>
        <v>565</v>
      </c>
      <c r="K531" s="583">
        <f>+(D531+E531)-(J531)</f>
        <v>2027</v>
      </c>
      <c r="L531" s="253">
        <v>1522</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565</v>
      </c>
    </row>
    <row r="532" spans="1:49" ht="17.25" customHeight="1">
      <c r="A532" s="666"/>
      <c r="B532" s="670"/>
      <c r="C532" s="671"/>
      <c r="D532" s="642"/>
      <c r="E532" s="596"/>
      <c r="F532" s="645"/>
      <c r="G532" s="645"/>
      <c r="H532" s="575"/>
      <c r="I532" s="578"/>
      <c r="J532" s="581"/>
      <c r="K532" s="584"/>
      <c r="L532" s="253">
        <v>417</v>
      </c>
      <c r="M532" s="254" t="s">
        <v>1737</v>
      </c>
      <c r="N532" s="254" t="s">
        <v>1812</v>
      </c>
      <c r="O532" s="255" t="s">
        <v>1741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50</v>
      </c>
      <c r="M533" s="254" t="s">
        <v>1852</v>
      </c>
      <c r="N533" s="254" t="s">
        <v>1812</v>
      </c>
      <c r="O533" s="255" t="s">
        <v>1867</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28</v>
      </c>
      <c r="M534" s="254" t="s">
        <v>1669</v>
      </c>
      <c r="N534" s="254" t="s">
        <v>1812</v>
      </c>
      <c r="O534" s="255" t="s">
        <v>1741</v>
      </c>
      <c r="P534" s="256" t="str">
        <f ca="1">IF(O534=0," ",IFERROR(IF(DATEDIF(TODAY(),O534,"M")&lt;=5,"ROJO",IF(DATEDIF(TODAY(),O534,"M")&gt;=12,"VERDE",IF(AND(DATEDIF(TODAY(),O534,"M")&gt;=6,DATEDIF(TODAY(),O534,"M")&lt;=11),"AMARILLO"))),Q534))</f>
        <v>VERDE</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10</v>
      </c>
      <c r="M535" s="254" t="s">
        <v>2108</v>
      </c>
      <c r="N535" s="254" t="s">
        <v>1812</v>
      </c>
      <c r="O535" s="255" t="s">
        <v>2109</v>
      </c>
      <c r="P535" s="256" t="str">
        <f ca="1">IF(O535=0," ",IFERROR(IF(DATEDIF(TODAY(),O535,"M")&lt;=5,"ROJO",IF(DATEDIF(TODAY(),O535,"M")&gt;=12,"VERDE",IF(AND(DATEDIF(TODAY(),O535,"M")&gt;=6,DATEDIF(TODAY(),O535,"M")&lt;=11),"AMARILLO"))),Q535))</f>
        <v>VERDE</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2027</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MAYO!K537</f>
        <v>2103</v>
      </c>
      <c r="E537" s="595">
        <f>H133</f>
        <v>950</v>
      </c>
      <c r="F537" s="644">
        <v>1247</v>
      </c>
      <c r="G537" s="644">
        <v>20</v>
      </c>
      <c r="H537" s="574">
        <f>+F537+G537</f>
        <v>1267</v>
      </c>
      <c r="I537" s="577">
        <f>+AM537</f>
        <v>1</v>
      </c>
      <c r="J537" s="580">
        <f>+H537+I537</f>
        <v>1268</v>
      </c>
      <c r="K537" s="583">
        <f>+(D537+E537)-(J537)</f>
        <v>1785</v>
      </c>
      <c r="L537" s="253">
        <v>1356</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1.0007892659826361</v>
      </c>
      <c r="X537" s="425"/>
      <c r="Y537" s="232"/>
      <c r="Z537" s="648">
        <v>1</v>
      </c>
      <c r="AA537" s="648">
        <v>0</v>
      </c>
      <c r="AB537" s="649">
        <f>+Z537+AA537</f>
        <v>1</v>
      </c>
      <c r="AC537" s="648">
        <v>0</v>
      </c>
      <c r="AD537" s="648">
        <v>0</v>
      </c>
      <c r="AE537" s="648">
        <v>0</v>
      </c>
      <c r="AF537" s="648">
        <v>0</v>
      </c>
      <c r="AG537" s="648">
        <v>0</v>
      </c>
      <c r="AH537" s="648">
        <v>0</v>
      </c>
      <c r="AI537" s="648">
        <v>0</v>
      </c>
      <c r="AJ537" s="648">
        <v>0</v>
      </c>
      <c r="AK537" s="648">
        <v>0</v>
      </c>
      <c r="AL537" s="648">
        <v>0</v>
      </c>
      <c r="AM537" s="630">
        <f>SUM(AB537:AL541)</f>
        <v>1</v>
      </c>
      <c r="AN537" s="460"/>
      <c r="AQ537" s="604">
        <f>IFERROR(I537/J537*100,"0")</f>
        <v>7.8864353312302835E-2</v>
      </c>
      <c r="AR537" s="650">
        <f>IFERROR(1/(1-(AQ537/100)),"0")</f>
        <v>1.0007892659826361</v>
      </c>
      <c r="AS537" s="653">
        <v>0</v>
      </c>
      <c r="AT537" s="607">
        <v>1</v>
      </c>
      <c r="AU537" s="334"/>
      <c r="AV537" s="656"/>
      <c r="AW537" s="659">
        <f>+H537-AV537</f>
        <v>1267</v>
      </c>
    </row>
    <row r="538" spans="1:49" ht="17.25" customHeight="1">
      <c r="A538" s="666"/>
      <c r="B538" s="670"/>
      <c r="C538" s="671"/>
      <c r="D538" s="642"/>
      <c r="E538" s="596"/>
      <c r="F538" s="645"/>
      <c r="G538" s="645"/>
      <c r="H538" s="575"/>
      <c r="I538" s="578"/>
      <c r="J538" s="581"/>
      <c r="K538" s="584"/>
      <c r="L538" s="253">
        <v>416</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8</v>
      </c>
      <c r="M539" s="254" t="s">
        <v>1676</v>
      </c>
      <c r="N539" s="254" t="s">
        <v>1814</v>
      </c>
      <c r="O539" s="255" t="s">
        <v>1786</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4</v>
      </c>
      <c r="M540" s="254" t="s">
        <v>1675</v>
      </c>
      <c r="N540" s="254" t="s">
        <v>1814</v>
      </c>
      <c r="O540" s="255" t="s">
        <v>1785</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v>1</v>
      </c>
      <c r="M541" s="254" t="s">
        <v>1815</v>
      </c>
      <c r="N541" s="254" t="s">
        <v>1814</v>
      </c>
      <c r="O541" s="255" t="s">
        <v>1816</v>
      </c>
      <c r="P541" s="256" t="str">
        <f ca="1">IF(O541=0," ",IFERROR(IF(DATEDIF(TODAY(),O541,"M")&lt;=5,"ROJO",IF(DATEDIF(TODAY(),O541,"M")&gt;=12,"VERDE",IF(AND(DATEDIF(TODAY(),O541,"M")&gt;=6,DATEDIF(TODAY(),O541,"M")&lt;=11),"AMARILLO"))),Q541))</f>
        <v>ROJO</v>
      </c>
      <c r="Q541" s="262" t="str">
        <f ca="1">IF(O541=0," ",IF(O541&lt;=$L$6,"VENCIDO","NO VENCIDO"))</f>
        <v>NO VENCIDO</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1785</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MAYO!K543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MAYO!K549</f>
        <v>2078</v>
      </c>
      <c r="E549" s="595">
        <f>H145</f>
        <v>1150</v>
      </c>
      <c r="F549" s="644">
        <v>1063</v>
      </c>
      <c r="G549" s="644">
        <v>14</v>
      </c>
      <c r="H549" s="574">
        <f>+F549+G549</f>
        <v>1077</v>
      </c>
      <c r="I549" s="577">
        <f>+AM549</f>
        <v>136</v>
      </c>
      <c r="J549" s="580">
        <f>+H549+I549</f>
        <v>1213</v>
      </c>
      <c r="K549" s="583">
        <f>+(D549+E549)-(J549)</f>
        <v>2015</v>
      </c>
      <c r="L549" s="253">
        <v>731</v>
      </c>
      <c r="M549" s="254" t="s">
        <v>1679</v>
      </c>
      <c r="N549" s="254" t="s">
        <v>1799</v>
      </c>
      <c r="O549" s="255" t="s">
        <v>1750</v>
      </c>
      <c r="P549" s="256" t="str">
        <f ca="1">IF(O549=0," ",IFERROR(IF(DATEDIF(TODAY(),O549,"M")&lt;=5,"ROJO",IF(DATEDIF(TODAY(),O549,"M")&gt;=12,"VERDE",IF(AND(DATEDIF(TODAY(),O549,"M")&gt;=6,DATEDIF(TODAY(),O549,"M")&lt;=11),"AMARILLO"))),Q549))</f>
        <v>AMARILLO</v>
      </c>
      <c r="Q549" s="256" t="str">
        <f ca="1">IF(O549=0," ",IF(O549&lt;=$L$6,"VENCIDO","NO VENCIDO"))</f>
        <v>NO VENCIDO</v>
      </c>
      <c r="R549" s="257"/>
      <c r="S549" s="258"/>
      <c r="T549" s="258"/>
      <c r="U549" s="259"/>
      <c r="V549" s="259"/>
      <c r="W549" s="634">
        <f>+AR549</f>
        <v>1.1262766945218199</v>
      </c>
      <c r="X549" s="425"/>
      <c r="Y549" s="232"/>
      <c r="Z549" s="648">
        <v>69</v>
      </c>
      <c r="AA549" s="648">
        <v>67</v>
      </c>
      <c r="AB549" s="649">
        <f>+Z549+AA549</f>
        <v>136</v>
      </c>
      <c r="AC549" s="648">
        <v>0</v>
      </c>
      <c r="AD549" s="648">
        <v>0</v>
      </c>
      <c r="AE549" s="648">
        <v>0</v>
      </c>
      <c r="AF549" s="648">
        <v>0</v>
      </c>
      <c r="AG549" s="648">
        <v>0</v>
      </c>
      <c r="AH549" s="648">
        <v>0</v>
      </c>
      <c r="AI549" s="648">
        <v>0</v>
      </c>
      <c r="AJ549" s="648">
        <v>0</v>
      </c>
      <c r="AK549" s="648">
        <v>0</v>
      </c>
      <c r="AL549" s="648">
        <v>0</v>
      </c>
      <c r="AM549" s="630">
        <f>SUM(AB549:AL553)</f>
        <v>136</v>
      </c>
      <c r="AN549" s="460"/>
      <c r="AQ549" s="604">
        <f>IFERROR(I549/J549*100,"0")</f>
        <v>11.211871393239901</v>
      </c>
      <c r="AR549" s="650">
        <f>IFERROR(1/(1-(AQ549/100)),"0")</f>
        <v>1.1262766945218199</v>
      </c>
      <c r="AS549" s="653">
        <v>15</v>
      </c>
      <c r="AT549" s="607">
        <v>10</v>
      </c>
      <c r="AU549" s="334"/>
      <c r="AV549" s="656"/>
      <c r="AW549" s="659">
        <f>+H549-AV549</f>
        <v>1077</v>
      </c>
    </row>
    <row r="550" spans="1:49" ht="17.25" customHeight="1">
      <c r="A550" s="666"/>
      <c r="B550" s="670"/>
      <c r="C550" s="671"/>
      <c r="D550" s="642"/>
      <c r="E550" s="596"/>
      <c r="F550" s="645"/>
      <c r="G550" s="645"/>
      <c r="H550" s="575"/>
      <c r="I550" s="578"/>
      <c r="J550" s="581"/>
      <c r="K550" s="584"/>
      <c r="L550" s="253">
        <v>614</v>
      </c>
      <c r="M550" s="254" t="s">
        <v>1860</v>
      </c>
      <c r="N550" s="254" t="s">
        <v>1799</v>
      </c>
      <c r="O550" s="255" t="s">
        <v>1760</v>
      </c>
      <c r="P550" s="256" t="str">
        <f ca="1">IF(O550=0," ",IFERROR(IF(DATEDIF(TODAY(),O550,"M")&lt;=5,"ROJO",IF(DATEDIF(TODAY(),O550,"M")&gt;=12,"VERDE",IF(AND(DATEDIF(TODAY(),O550,"M")&gt;=6,DATEDIF(TODAY(),O550,"M")&lt;=11),"AMARILLO"))),Q550))</f>
        <v>VERDE</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652</v>
      </c>
      <c r="M551" s="254" t="s">
        <v>1678</v>
      </c>
      <c r="N551" s="254" t="s">
        <v>1799</v>
      </c>
      <c r="O551" s="255" t="s">
        <v>1753</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18</v>
      </c>
      <c r="M552" s="254" t="s">
        <v>1677</v>
      </c>
      <c r="N552" s="254" t="s">
        <v>1799</v>
      </c>
      <c r="O552" s="255" t="s">
        <v>1748</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2015</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MAYO!K555</f>
        <v>1236</v>
      </c>
      <c r="E555" s="595">
        <f>H151</f>
        <v>546</v>
      </c>
      <c r="F555" s="644">
        <v>550</v>
      </c>
      <c r="G555" s="644">
        <v>25</v>
      </c>
      <c r="H555" s="574">
        <f>+F555+G555</f>
        <v>575</v>
      </c>
      <c r="I555" s="577">
        <f>+AM555</f>
        <v>0</v>
      </c>
      <c r="J555" s="580">
        <f>+H555+I555</f>
        <v>575</v>
      </c>
      <c r="K555" s="583">
        <f>+(D555+E555)-(J555)</f>
        <v>1207</v>
      </c>
      <c r="L555" s="253">
        <v>601</v>
      </c>
      <c r="M555" s="254" t="s">
        <v>1681</v>
      </c>
      <c r="N555" s="254" t="s">
        <v>1807</v>
      </c>
      <c r="O555" s="255" t="s">
        <v>1756</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575</v>
      </c>
    </row>
    <row r="556" spans="1:49" ht="17.25" customHeight="1">
      <c r="A556" s="666"/>
      <c r="B556" s="670"/>
      <c r="C556" s="671"/>
      <c r="D556" s="642"/>
      <c r="E556" s="596"/>
      <c r="F556" s="645"/>
      <c r="G556" s="645"/>
      <c r="H556" s="575"/>
      <c r="I556" s="578"/>
      <c r="J556" s="581"/>
      <c r="K556" s="584"/>
      <c r="L556" s="253">
        <v>603</v>
      </c>
      <c r="M556" s="254" t="s">
        <v>1826</v>
      </c>
      <c r="N556" s="254" t="s">
        <v>1807</v>
      </c>
      <c r="O556" s="255" t="s">
        <v>1827</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3</v>
      </c>
      <c r="M557" s="254" t="s">
        <v>1684</v>
      </c>
      <c r="N557" s="254" t="s">
        <v>1809</v>
      </c>
      <c r="O557" s="255" t="s">
        <v>1750</v>
      </c>
      <c r="P557" s="256" t="str">
        <f ca="1">IF(O557=0," ",IFERROR(IF(DATEDIF(TODAY(),O557,"M")&lt;=5,"ROJO",IF(DATEDIF(TODAY(),O557,"M")&gt;=12,"VERDE",IF(AND(DATEDIF(TODAY(),O557,"M")&gt;=6,DATEDIF(TODAY(),O557,"M")&lt;=11),"AMARILLO"))),Q557))</f>
        <v>AMARILLO</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1207</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MAYO!K561</f>
        <v>3064</v>
      </c>
      <c r="E561" s="595">
        <f>H157</f>
        <v>1820</v>
      </c>
      <c r="F561" s="644">
        <v>3346</v>
      </c>
      <c r="G561" s="644">
        <v>25</v>
      </c>
      <c r="H561" s="574">
        <f>+F561+G561</f>
        <v>3371</v>
      </c>
      <c r="I561" s="577">
        <f>+AM561</f>
        <v>174</v>
      </c>
      <c r="J561" s="580">
        <f>+H561+I561</f>
        <v>3545</v>
      </c>
      <c r="K561" s="583">
        <f>+(D561-D564+D565)+E561-J561</f>
        <v>1339</v>
      </c>
      <c r="L561" s="253">
        <v>1339</v>
      </c>
      <c r="M561" s="254" t="s">
        <v>1875</v>
      </c>
      <c r="N561" s="254" t="s">
        <v>1876</v>
      </c>
      <c r="O561" s="255" t="s">
        <v>1753</v>
      </c>
      <c r="P561" s="256" t="str">
        <f ca="1">IF(O561=0," ",IFERROR(IF(DATEDIF(TODAY(),O561,"M")&lt;=5,"ROJO",IF(DATEDIF(TODAY(),O561,"M")&gt;=12,"VERDE",IF(AND(DATEDIF(TODAY(),O561,"M")&gt;=6,DATEDIF(TODAY(),O561,"M")&lt;=11),"AMARILLO"))),Q561))</f>
        <v>ROJO</v>
      </c>
      <c r="Q561" s="256" t="str">
        <f ca="1">IF(O561=0," ",IF(O561&lt;=$L$6,"VENCIDO","NO VENCIDO"))</f>
        <v>NO VENCIDO</v>
      </c>
      <c r="R561" s="257"/>
      <c r="S561" s="258"/>
      <c r="T561" s="258"/>
      <c r="U561" s="259"/>
      <c r="V561" s="259"/>
      <c r="W561" s="634">
        <f>+AR561</f>
        <v>1.0516167309403737</v>
      </c>
      <c r="X561" s="425"/>
      <c r="Y561" s="232"/>
      <c r="Z561" s="648">
        <v>84</v>
      </c>
      <c r="AA561" s="648">
        <v>89</v>
      </c>
      <c r="AB561" s="649">
        <f>+Z561+AA561</f>
        <v>173</v>
      </c>
      <c r="AC561" s="648">
        <v>0</v>
      </c>
      <c r="AD561" s="648">
        <v>0</v>
      </c>
      <c r="AE561" s="648">
        <v>0</v>
      </c>
      <c r="AF561" s="648">
        <v>0</v>
      </c>
      <c r="AG561" s="648">
        <v>0</v>
      </c>
      <c r="AH561" s="648">
        <v>0</v>
      </c>
      <c r="AI561" s="648">
        <v>0</v>
      </c>
      <c r="AJ561" s="648">
        <v>1</v>
      </c>
      <c r="AK561" s="648">
        <v>0</v>
      </c>
      <c r="AL561" s="648">
        <v>0</v>
      </c>
      <c r="AM561" s="630">
        <f>SUM(AB561:AL565)</f>
        <v>174</v>
      </c>
      <c r="AN561" s="460"/>
      <c r="AQ561" s="604">
        <f>IFERROR(I561/J561*100,"0")</f>
        <v>4.9083215796897042</v>
      </c>
      <c r="AR561" s="650">
        <f>IFERROR(1/(1-(AQ561/100)),"0")</f>
        <v>1.0516167309403737</v>
      </c>
      <c r="AS561" s="653">
        <v>15</v>
      </c>
      <c r="AT561" s="607">
        <v>20</v>
      </c>
      <c r="AU561" s="334"/>
      <c r="AV561" s="656"/>
      <c r="AW561" s="659">
        <f>+H561-AV561</f>
        <v>3371</v>
      </c>
    </row>
    <row r="562" spans="1:49" ht="19.5" customHeight="1">
      <c r="A562" s="666"/>
      <c r="B562" s="678"/>
      <c r="C562" s="678"/>
      <c r="D562" s="680"/>
      <c r="E562" s="596"/>
      <c r="F562" s="645"/>
      <c r="G562" s="645"/>
      <c r="H562" s="575"/>
      <c r="I562" s="578"/>
      <c r="J562" s="581"/>
      <c r="K562" s="584"/>
      <c r="L562" s="253"/>
      <c r="M562" s="254"/>
      <c r="N562" s="254" t="s">
        <v>2129</v>
      </c>
      <c r="O562" s="255" t="s">
        <v>2129</v>
      </c>
      <c r="P562" s="256" t="str">
        <f ca="1">IF(O562=0," ",IFERROR(IF(DATEDIF(TODAY(),O562,"M")&lt;=5,"ROJO",IF(DATEDIF(TODAY(),O562,"M")&gt;=12,"VERDE",IF(AND(DATEDIF(TODAY(),O562,"M")&gt;=6,DATEDIF(TODAY(),O562,"M")&lt;=11),"AMARILLO"))),Q562))</f>
        <v>NO VENCIDO</v>
      </c>
      <c r="Q562" s="262" t="str">
        <f ca="1">IF(O562=0," ",IF(O562&lt;=$L$6,"VENCIDO","NO VENCIDO"))</f>
        <v>NO VENCIDO</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t="s">
        <v>2129</v>
      </c>
      <c r="O563" s="255" t="s">
        <v>2129</v>
      </c>
      <c r="P563" s="256" t="str">
        <f ca="1">IF(O563=0," ",IFERROR(IF(DATEDIF(TODAY(),O563,"M")&lt;=5,"ROJO",IF(DATEDIF(TODAY(),O563,"M")&gt;=12,"VERDE",IF(AND(DATEDIF(TODAY(),O563,"M")&gt;=6,DATEDIF(TODAY(),O563,"M")&lt;=11),"AMARILLO"))),Q563))</f>
        <v>NO VENCIDO</v>
      </c>
      <c r="Q563" s="262" t="str">
        <f ca="1">IF(O563=0," ",IF(O563&lt;=$L$6,"VENCIDO","NO VENCIDO"))</f>
        <v>NO VENCIDO</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t="s">
        <v>2129</v>
      </c>
      <c r="O564" s="255" t="s">
        <v>2129</v>
      </c>
      <c r="P564" s="256" t="str">
        <f ca="1">IF(O564=0," ",IFERROR(IF(DATEDIF(TODAY(),O564,"M")&lt;=5,"ROJO",IF(DATEDIF(TODAY(),O564,"M")&gt;=12,"VERDE",IF(AND(DATEDIF(TODAY(),O564,"M")&gt;=6,DATEDIF(TODAY(),O564,"M")&lt;=11),"AMARILLO"))),Q564))</f>
        <v>NO VENCIDO</v>
      </c>
      <c r="Q564" s="262" t="str">
        <f ca="1">IF(O564=0," ",IF(O564&lt;=$L$6,"VENCIDO","NO VENCIDO"))</f>
        <v>NO VENCIDO</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t="s">
        <v>2129</v>
      </c>
      <c r="O565" s="255" t="s">
        <v>2129</v>
      </c>
      <c r="P565" s="256" t="str">
        <f ca="1">IF(O565=0," ",IFERROR(IF(DATEDIF(TODAY(),O565,"M")&lt;=5,"ROJO",IF(DATEDIF(TODAY(),O565,"M")&gt;=12,"VERDE",IF(AND(DATEDIF(TODAY(),O565,"M")&gt;=6,DATEDIF(TODAY(),O565,"M")&lt;=11),"AMARILLO"))),Q565))</f>
        <v>NO VENCIDO</v>
      </c>
      <c r="Q565" s="262" t="str">
        <f ca="1">IF(O565=0," ",IF(O565&lt;=$L$6,"VENCIDO","NO VENCIDO"))</f>
        <v>NO VENCIDO</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3064</v>
      </c>
      <c r="E566" s="597"/>
      <c r="F566" s="646"/>
      <c r="G566" s="646"/>
      <c r="H566" s="576"/>
      <c r="I566" s="579"/>
      <c r="J566" s="582"/>
      <c r="K566" s="447" t="b">
        <f>K561=L566</f>
        <v>1</v>
      </c>
      <c r="L566" s="491">
        <f>SUM(L561:L565)</f>
        <v>1339</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MAYO!K567</f>
        <v>17683</v>
      </c>
      <c r="E567" s="682">
        <f>H163</f>
        <v>12800</v>
      </c>
      <c r="F567" s="644">
        <v>9572</v>
      </c>
      <c r="G567" s="644">
        <v>91</v>
      </c>
      <c r="H567" s="574">
        <f>+F567+G567</f>
        <v>9663</v>
      </c>
      <c r="I567" s="577">
        <f>+AM567</f>
        <v>205</v>
      </c>
      <c r="J567" s="580">
        <f>+H567+I567</f>
        <v>9868</v>
      </c>
      <c r="K567" s="583">
        <f>(D567-D570+D571+E567)-(J567)</f>
        <v>20615</v>
      </c>
      <c r="L567" s="253">
        <v>4738</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1.0212149435992963</v>
      </c>
      <c r="X567" s="425"/>
      <c r="Y567" s="232"/>
      <c r="Z567" s="648">
        <v>113</v>
      </c>
      <c r="AA567" s="648">
        <v>92</v>
      </c>
      <c r="AB567" s="649">
        <f>+Z567+AA567</f>
        <v>205</v>
      </c>
      <c r="AC567" s="648">
        <v>0</v>
      </c>
      <c r="AD567" s="648">
        <v>0</v>
      </c>
      <c r="AE567" s="648">
        <v>0</v>
      </c>
      <c r="AF567" s="648">
        <v>0</v>
      </c>
      <c r="AG567" s="648">
        <v>0</v>
      </c>
      <c r="AH567" s="648">
        <v>0</v>
      </c>
      <c r="AI567" s="648">
        <v>0</v>
      </c>
      <c r="AJ567" s="648">
        <v>0</v>
      </c>
      <c r="AK567" s="648">
        <v>0</v>
      </c>
      <c r="AL567" s="648">
        <v>0</v>
      </c>
      <c r="AM567" s="630">
        <f>SUM(AB567:AL571)</f>
        <v>205</v>
      </c>
      <c r="AN567" s="460"/>
      <c r="AQ567" s="604">
        <f>IFERROR(I567/J567*100,"0")</f>
        <v>2.0774219700040537</v>
      </c>
      <c r="AR567" s="650">
        <f>IFERROR(1/(1-(AQ567/100)),"0")</f>
        <v>1.0212149435992963</v>
      </c>
      <c r="AS567" s="653">
        <v>10</v>
      </c>
      <c r="AT567" s="607">
        <v>10</v>
      </c>
      <c r="AU567" s="334"/>
      <c r="AV567" s="656"/>
      <c r="AW567" s="659">
        <f>+H567-AV567</f>
        <v>9663</v>
      </c>
    </row>
    <row r="568" spans="1:49" ht="19.5" customHeight="1">
      <c r="A568" s="585"/>
      <c r="B568" s="678"/>
      <c r="C568" s="678"/>
      <c r="D568" s="680"/>
      <c r="E568" s="683"/>
      <c r="F568" s="645"/>
      <c r="G568" s="645"/>
      <c r="H568" s="575"/>
      <c r="I568" s="578"/>
      <c r="J568" s="581"/>
      <c r="K568" s="584"/>
      <c r="L568" s="253">
        <v>5868</v>
      </c>
      <c r="M568" s="254" t="s">
        <v>1875</v>
      </c>
      <c r="N568" s="254" t="s">
        <v>1876</v>
      </c>
      <c r="O568" s="255" t="s">
        <v>1753</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t="s">
        <v>2129</v>
      </c>
      <c r="O569" s="255" t="s">
        <v>2129</v>
      </c>
      <c r="P569" s="256" t="str">
        <f ca="1">IF(O569=0," ",IFERROR(IF(DATEDIF(TODAY(),O569,"M")&lt;=5,"ROJO",IF(DATEDIF(TODAY(),O569,"M")&gt;=12,"VERDE",IF(AND(DATEDIF(TODAY(),O569,"M")&gt;=6,DATEDIF(TODAY(),O569,"M")&lt;=11),"AMARILLO"))),Q569))</f>
        <v>NO VENCIDO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v>616</v>
      </c>
      <c r="M570" s="254" t="s">
        <v>1880</v>
      </c>
      <c r="N570" s="254" t="s">
        <v>1878</v>
      </c>
      <c r="O570" s="255" t="s">
        <v>1881</v>
      </c>
      <c r="P570" s="256" t="str">
        <f ca="1">IF(O570=0," ",IFERROR(IF(DATEDIF(TODAY(),O570,"M")&lt;=5,"ROJO",IF(DATEDIF(TODAY(),O570,"M")&gt;=12,"VERDE",IF(AND(DATEDIF(TODAY(),O570,"M")&gt;=6,DATEDIF(TODAY(),O570,"M")&lt;=11),"AMARILLO"))),Q570))</f>
        <v>ROJO</v>
      </c>
      <c r="Q570" s="262" t="str">
        <f ca="1">IF(O570=0," ",IF(O570&lt;=$L$6,"VENCIDO","NO VENCIDO"))</f>
        <v>NO VENCIDO</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t="s">
        <v>2129</v>
      </c>
      <c r="O571" s="255" t="s">
        <v>2129</v>
      </c>
      <c r="P571" s="256" t="str">
        <f ca="1">IF(O571=0," ",IFERROR(IF(DATEDIF(TODAY(),O571,"M")&lt;=5,"ROJO",IF(DATEDIF(TODAY(),O571,"M")&gt;=12,"VERDE",IF(AND(DATEDIF(TODAY(),O571,"M")&gt;=6,DATEDIF(TODAY(),O571,"M")&lt;=11),"AMARILLO"))),Q571))</f>
        <v>NO VENCIDO</v>
      </c>
      <c r="Q571" s="262" t="str">
        <f ca="1">IF(O571=0," ",IF(O571&lt;=$L$6,"VENCIDO","NO VENCIDO"))</f>
        <v>NO VENCIDO</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17683</v>
      </c>
      <c r="E572" s="684"/>
      <c r="F572" s="646"/>
      <c r="G572" s="646"/>
      <c r="H572" s="576"/>
      <c r="I572" s="579"/>
      <c r="J572" s="582"/>
      <c r="K572" s="447" t="b">
        <f>K567=L572</f>
        <v>0</v>
      </c>
      <c r="L572" s="491">
        <f>SUM(L567:L571)</f>
        <v>11222</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MAYO!K573</f>
        <v>470</v>
      </c>
      <c r="E573" s="595">
        <f>H169</f>
        <v>615</v>
      </c>
      <c r="F573" s="644">
        <v>489</v>
      </c>
      <c r="G573" s="644">
        <v>19</v>
      </c>
      <c r="H573" s="574">
        <f>+F573+G573</f>
        <v>508</v>
      </c>
      <c r="I573" s="577">
        <f>+AM573</f>
        <v>0</v>
      </c>
      <c r="J573" s="580">
        <f>+H573+I573</f>
        <v>508</v>
      </c>
      <c r="K573" s="583">
        <f>+(D573+E573)-(J573)</f>
        <v>577</v>
      </c>
      <c r="L573" s="253">
        <v>287</v>
      </c>
      <c r="M573" s="254" t="s">
        <v>1882</v>
      </c>
      <c r="N573" s="254" t="s">
        <v>1810</v>
      </c>
      <c r="O573" s="255" t="s">
        <v>1883</v>
      </c>
      <c r="P573" s="256" t="str">
        <f ca="1">IF(O573=0," ",IFERROR(IF(DATEDIF(TODAY(),O573,"M")&lt;=5,"ROJO",IF(DATEDIF(TODAY(),O573,"M")&gt;=12,"VERDE",IF(AND(DATEDIF(TODAY(),O573,"M")&gt;=6,DATEDIF(TODAY(),O573,"M")&lt;=11),"AMARILLO"))),Q573))</f>
        <v>VERDE</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508</v>
      </c>
    </row>
    <row r="574" spans="1:49" ht="17.25" customHeight="1">
      <c r="A574" s="666"/>
      <c r="B574" s="670"/>
      <c r="C574" s="671"/>
      <c r="D574" s="642"/>
      <c r="E574" s="596"/>
      <c r="F574" s="645"/>
      <c r="G574" s="645"/>
      <c r="H574" s="575"/>
      <c r="I574" s="578"/>
      <c r="J574" s="581"/>
      <c r="K574" s="584"/>
      <c r="L574" s="253">
        <v>163</v>
      </c>
      <c r="M574" s="254" t="s">
        <v>1685</v>
      </c>
      <c r="N574" s="254" t="s">
        <v>1810</v>
      </c>
      <c r="O574" s="255" t="s">
        <v>1746</v>
      </c>
      <c r="P574" s="256" t="str">
        <f ca="1">IF(O574=0," ",IFERROR(IF(DATEDIF(TODAY(),O574,"M")&lt;=5,"ROJO",IF(DATEDIF(TODAY(),O574,"M")&gt;=12,"VERDE",IF(AND(DATEDIF(TODAY(),O574,"M")&gt;=6,DATEDIF(TODAY(),O574,"M")&lt;=11),"AMARILLO"))),Q574))</f>
        <v>AMARILLO</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127</v>
      </c>
      <c r="M575" s="254" t="s">
        <v>1830</v>
      </c>
      <c r="N575" s="254" t="s">
        <v>1810</v>
      </c>
      <c r="O575" s="255" t="s">
        <v>1757</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t="s">
        <v>2129</v>
      </c>
      <c r="O576" s="255" t="s">
        <v>2129</v>
      </c>
      <c r="P576" s="256" t="str">
        <f ca="1">IF(O576=0," ",IFERROR(IF(DATEDIF(TODAY(),O576,"M")&lt;=5,"ROJO",IF(DATEDIF(TODAY(),O576,"M")&gt;=12,"VERDE",IF(AND(DATEDIF(TODAY(),O576,"M")&gt;=6,DATEDIF(TODAY(),O576,"M")&lt;=11),"AMARILLO"))),Q576))</f>
        <v>NO VENCIDO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t="s">
        <v>2129</v>
      </c>
      <c r="O577" s="255" t="s">
        <v>2129</v>
      </c>
      <c r="P577" s="256" t="str">
        <f ca="1">IF(O577=0," ",IFERROR(IF(DATEDIF(TODAY(),O577,"M")&lt;=5,"ROJO",IF(DATEDIF(TODAY(),O577,"M")&gt;=12,"VERDE",IF(AND(DATEDIF(TODAY(),O577,"M")&gt;=6,DATEDIF(TODAY(),O577,"M")&lt;=11),"AMARILLO"))),Q577))</f>
        <v>NO VENCIDO</v>
      </c>
      <c r="Q577" s="262" t="str">
        <f ca="1">IF(O577=0," ",IF(O577&lt;=$L$6,"VENCIDO","NO VENCIDO"))</f>
        <v>NO VENCIDO</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577</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MAYO!K579</f>
        <v>2651</v>
      </c>
      <c r="E579" s="595">
        <f>H175</f>
        <v>2090</v>
      </c>
      <c r="F579" s="644">
        <v>1077</v>
      </c>
      <c r="G579" s="644">
        <v>31</v>
      </c>
      <c r="H579" s="574">
        <f>+F579+G579</f>
        <v>1108</v>
      </c>
      <c r="I579" s="577">
        <f>+AM579</f>
        <v>0</v>
      </c>
      <c r="J579" s="580">
        <f>+H579+I579</f>
        <v>1108</v>
      </c>
      <c r="K579" s="583">
        <f>+(D579+E579)-(J579)</f>
        <v>3633</v>
      </c>
      <c r="L579" s="253">
        <v>1454</v>
      </c>
      <c r="M579" s="254" t="s">
        <v>2115</v>
      </c>
      <c r="N579" s="254" t="s">
        <v>1814</v>
      </c>
      <c r="O579" s="255" t="s">
        <v>2116</v>
      </c>
      <c r="P579" s="256" t="str">
        <f ca="1">IF(O579=0," ",IFERROR(IF(DATEDIF(TODAY(),O579,"M")&lt;=5,"ROJO",IF(DATEDIF(TODAY(),O579,"M")&gt;=12,"VERDE",IF(AND(DATEDIF(TODAY(),O579,"M")&gt;=6,DATEDIF(TODAY(),O579,"M")&lt;=11),"AMARILLO"))),Q579))</f>
        <v>VERDE</v>
      </c>
      <c r="Q579" s="256" t="str">
        <f ca="1">IF(O579=0," ",IF(O579&lt;=$L$6,"VENCIDO","NO VENCIDO"))</f>
        <v>NO VENCIDO</v>
      </c>
      <c r="R579" s="257"/>
      <c r="S579" s="258"/>
      <c r="T579" s="258"/>
      <c r="U579" s="259"/>
      <c r="V579" s="259"/>
      <c r="W579" s="634">
        <f>+AR579</f>
        <v>1</v>
      </c>
      <c r="X579" s="425"/>
      <c r="Y579" s="232"/>
      <c r="Z579" s="648">
        <v>0</v>
      </c>
      <c r="AA579" s="648">
        <v>0</v>
      </c>
      <c r="AB579" s="649">
        <f>+Z579+AA579</f>
        <v>0</v>
      </c>
      <c r="AC579" s="648">
        <v>0</v>
      </c>
      <c r="AD579" s="648">
        <v>0</v>
      </c>
      <c r="AE579" s="648">
        <v>0</v>
      </c>
      <c r="AF579" s="648">
        <v>0</v>
      </c>
      <c r="AG579" s="648">
        <v>0</v>
      </c>
      <c r="AH579" s="648">
        <v>0</v>
      </c>
      <c r="AI579" s="648">
        <v>0</v>
      </c>
      <c r="AJ579" s="648">
        <v>0</v>
      </c>
      <c r="AK579" s="648">
        <v>0</v>
      </c>
      <c r="AL579" s="648">
        <v>0</v>
      </c>
      <c r="AM579" s="630">
        <f>SUM(AB579:AL583)</f>
        <v>0</v>
      </c>
      <c r="AN579" s="460"/>
      <c r="AQ579" s="604">
        <f>IFERROR(I579/J579*100,"0")</f>
        <v>0</v>
      </c>
      <c r="AR579" s="650">
        <f>IFERROR(1/(1-(AQ579/100)),"0")</f>
        <v>1</v>
      </c>
      <c r="AS579" s="653">
        <v>0</v>
      </c>
      <c r="AT579" s="607">
        <v>1</v>
      </c>
      <c r="AU579" s="334"/>
      <c r="AV579" s="656"/>
      <c r="AW579" s="659">
        <f>+H579-AV579</f>
        <v>1108</v>
      </c>
    </row>
    <row r="580" spans="1:49" ht="17.25" customHeight="1">
      <c r="A580" s="666"/>
      <c r="B580" s="670"/>
      <c r="C580" s="671"/>
      <c r="D580" s="642"/>
      <c r="E580" s="596"/>
      <c r="F580" s="645"/>
      <c r="G580" s="645"/>
      <c r="H580" s="575"/>
      <c r="I580" s="578"/>
      <c r="J580" s="581"/>
      <c r="K580" s="584"/>
      <c r="L580" s="253">
        <v>1330</v>
      </c>
      <c r="M580" s="254" t="s">
        <v>1861</v>
      </c>
      <c r="N580" s="254" t="s">
        <v>1813</v>
      </c>
      <c r="O580" s="255" t="s">
        <v>1870</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829</v>
      </c>
      <c r="M581" s="254" t="s">
        <v>1690</v>
      </c>
      <c r="N581" s="254" t="s">
        <v>1813</v>
      </c>
      <c r="O581" s="255" t="s">
        <v>1751</v>
      </c>
      <c r="P581" s="256" t="str">
        <f ca="1">IF(O581=0," ",IFERROR(IF(DATEDIF(TODAY(),O581,"M")&lt;=5,"ROJO",IF(DATEDIF(TODAY(),O581,"M")&gt;=12,"VERDE",IF(AND(DATEDIF(TODAY(),O581,"M")&gt;=6,DATEDIF(TODAY(),O581,"M")&lt;=11),"AMARILLO"))),Q581))</f>
        <v>AMARILLO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20</v>
      </c>
      <c r="M582" s="254" t="s">
        <v>1687</v>
      </c>
      <c r="N582" s="254" t="s">
        <v>1814</v>
      </c>
      <c r="O582" s="255" t="s">
        <v>1790</v>
      </c>
      <c r="P582" s="256" t="str">
        <f ca="1">IF(O582=0," ",IFERROR(IF(DATEDIF(TODAY(),O582,"M")&lt;=5,"ROJO",IF(DATEDIF(TODAY(),O582,"M")&gt;=12,"VERDE",IF(AND(DATEDIF(TODAY(),O582,"M")&gt;=6,DATEDIF(TODAY(),O582,"M")&lt;=11),"AMARILLO"))),Q582))</f>
        <v>ROJO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3633</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MAYO!K585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MAYO!K591</f>
        <v>569</v>
      </c>
      <c r="E591" s="595">
        <f>H187</f>
        <v>279</v>
      </c>
      <c r="F591" s="644">
        <v>408</v>
      </c>
      <c r="G591" s="644">
        <v>0</v>
      </c>
      <c r="H591" s="574">
        <f>+F591+G591</f>
        <v>408</v>
      </c>
      <c r="I591" s="577">
        <f>+AM591</f>
        <v>0</v>
      </c>
      <c r="J591" s="580">
        <f>+H591+I591</f>
        <v>408</v>
      </c>
      <c r="K591" s="583">
        <f>+(D591+E591)-(J591)</f>
        <v>440</v>
      </c>
      <c r="L591" s="253">
        <v>324</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408</v>
      </c>
    </row>
    <row r="592" spans="1:49" ht="17.25" customHeight="1">
      <c r="A592" s="666"/>
      <c r="B592" s="670"/>
      <c r="C592" s="671"/>
      <c r="D592" s="642"/>
      <c r="E592" s="596"/>
      <c r="F592" s="645"/>
      <c r="G592" s="645"/>
      <c r="H592" s="575"/>
      <c r="I592" s="578"/>
      <c r="J592" s="581"/>
      <c r="K592" s="584"/>
      <c r="L592" s="253">
        <v>116</v>
      </c>
      <c r="M592" s="254" t="s">
        <v>1691</v>
      </c>
      <c r="N592" s="254" t="s">
        <v>1799</v>
      </c>
      <c r="O592" s="255" t="s">
        <v>1757</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t="s">
        <v>2129</v>
      </c>
      <c r="O593" s="255" t="s">
        <v>2129</v>
      </c>
      <c r="P593" s="256" t="str">
        <f ca="1">IF(O593=0," ",IFERROR(IF(DATEDIF(TODAY(),O593,"M")&lt;=5,"ROJO",IF(DATEDIF(TODAY(),O593,"M")&gt;=12,"VERDE",IF(AND(DATEDIF(TODAY(),O593,"M")&gt;=6,DATEDIF(TODAY(),O593,"M")&lt;=11),"AMARILLO"))),Q593))</f>
        <v>NO VENCIDO</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440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MAYO!K597</f>
        <v>19</v>
      </c>
      <c r="E597" s="595">
        <f>H193</f>
        <v>0</v>
      </c>
      <c r="F597" s="644">
        <v>2</v>
      </c>
      <c r="G597" s="644">
        <v>0</v>
      </c>
      <c r="H597" s="574">
        <f>+F597+G597</f>
        <v>2</v>
      </c>
      <c r="I597" s="577">
        <f>+AM597</f>
        <v>0</v>
      </c>
      <c r="J597" s="580">
        <f>+H597+I597</f>
        <v>2</v>
      </c>
      <c r="K597" s="583">
        <f>+(D597+E597)-(J597)</f>
        <v>17</v>
      </c>
      <c r="L597" s="253"/>
      <c r="M597" s="254"/>
      <c r="N597" s="254" t="s">
        <v>2129</v>
      </c>
      <c r="O597" s="255" t="s">
        <v>2129</v>
      </c>
      <c r="P597" s="256" t="str">
        <f ca="1">IF(O597=0," ",IFERROR(IF(DATEDIF(TODAY(),O597,"M")&lt;=5,"ROJO",IF(DATEDIF(TODAY(),O597,"M")&gt;=12,"VERDE",IF(AND(DATEDIF(TODAY(),O597,"M")&gt;=6,DATEDIF(TODAY(),O597,"M")&lt;=11),"AMARILLO"))),Q597))</f>
        <v>NO VENCIDO</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2</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v>17</v>
      </c>
      <c r="M599" s="254" t="s">
        <v>1694</v>
      </c>
      <c r="N599" s="254" t="s">
        <v>1819</v>
      </c>
      <c r="O599" s="255" t="s">
        <v>1758</v>
      </c>
      <c r="P599" s="256" t="str">
        <f ca="1">IF(O599=0," ",IFERROR(IF(DATEDIF(TODAY(),O599,"M")&lt;=5,"ROJO",IF(DATEDIF(TODAY(),O599,"M")&gt;=12,"VERDE",IF(AND(DATEDIF(TODAY(),O599,"M")&gt;=6,DATEDIF(TODAY(),O599,"M")&lt;=11),"AMARILLO"))),Q599))</f>
        <v>VERDE</v>
      </c>
      <c r="Q599" s="262" t="str">
        <f ca="1">IF(O599=0," ",IF(O599&lt;=$L$6,"VENCIDO","NO VENCIDO"))</f>
        <v>NO VENCIDO</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17</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MAYO!K603</f>
        <v>163</v>
      </c>
      <c r="E603" s="595">
        <f>H199</f>
        <v>99</v>
      </c>
      <c r="F603" s="644">
        <v>75</v>
      </c>
      <c r="G603" s="644">
        <v>0</v>
      </c>
      <c r="H603" s="574">
        <f>+F603+G603</f>
        <v>75</v>
      </c>
      <c r="I603" s="577">
        <f>+AM603</f>
        <v>0</v>
      </c>
      <c r="J603" s="580">
        <f>+H603+I603</f>
        <v>75</v>
      </c>
      <c r="K603" s="583">
        <f>+(D603+E603)-(J603)</f>
        <v>187</v>
      </c>
      <c r="L603" s="253">
        <v>187</v>
      </c>
      <c r="M603" s="254" t="s">
        <v>1693</v>
      </c>
      <c r="N603" s="254" t="s">
        <v>1819</v>
      </c>
      <c r="O603" s="255" t="s">
        <v>1758</v>
      </c>
      <c r="P603" s="256" t="str">
        <f ca="1">IF(O603=0," ",IFERROR(IF(DATEDIF(TODAY(),O603,"M")&lt;=5,"ROJO",IF(DATEDIF(TODAY(),O603,"M")&gt;=12,"VERDE",IF(AND(DATEDIF(TODAY(),O603,"M")&gt;=6,DATEDIF(TODAY(),O603,"M")&lt;=11),"AMARILLO"))),Q603))</f>
        <v>VERDE</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75</v>
      </c>
    </row>
    <row r="604" spans="1:49" ht="17.25" customHeight="1">
      <c r="A604" s="666"/>
      <c r="B604" s="670"/>
      <c r="C604" s="671"/>
      <c r="D604" s="642"/>
      <c r="E604" s="596"/>
      <c r="F604" s="645"/>
      <c r="G604" s="645"/>
      <c r="H604" s="575"/>
      <c r="I604" s="578"/>
      <c r="J604" s="581"/>
      <c r="K604" s="584"/>
      <c r="L604" s="253"/>
      <c r="M604" s="254"/>
      <c r="N604" s="254" t="s">
        <v>2129</v>
      </c>
      <c r="O604" s="255" t="s">
        <v>2129</v>
      </c>
      <c r="P604" s="256" t="str">
        <f ca="1">IF(O604=0," ",IFERROR(IF(DATEDIF(TODAY(),O604,"M")&lt;=5,"ROJO",IF(DATEDIF(TODAY(),O604,"M")&gt;=12,"VERDE",IF(AND(DATEDIF(TODAY(),O604,"M")&gt;=6,DATEDIF(TODAY(),O604,"M")&lt;=11),"AMARILLO"))),Q604))</f>
        <v>NO VENCIDO</v>
      </c>
      <c r="Q604" s="262" t="str">
        <f ca="1">IF(O604=0," ",IF(O604&lt;=$L$6,"VENCIDO","NO VENCIDO"))</f>
        <v>NO VENCIDO</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t="s">
        <v>2129</v>
      </c>
      <c r="O605" s="255" t="s">
        <v>2129</v>
      </c>
      <c r="P605" s="256" t="str">
        <f ca="1">IF(O605=0," ",IFERROR(IF(DATEDIF(TODAY(),O605,"M")&lt;=5,"ROJO",IF(DATEDIF(TODAY(),O605,"M")&gt;=12,"VERDE",IF(AND(DATEDIF(TODAY(),O605,"M")&gt;=6,DATEDIF(TODAY(),O605,"M")&lt;=11),"AMARILLO"))),Q605))</f>
        <v>NO VENCIDO</v>
      </c>
      <c r="Q605" s="262" t="str">
        <f ca="1">IF(O605=0," ",IF(O605&lt;=$L$6,"VENCIDO","NO VENCIDO"))</f>
        <v>NO VENCIDO</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t="s">
        <v>2129</v>
      </c>
      <c r="O606" s="255" t="s">
        <v>2129</v>
      </c>
      <c r="P606" s="256" t="str">
        <f ca="1">IF(O606=0," ",IFERROR(IF(DATEDIF(TODAY(),O606,"M")&lt;=5,"ROJO",IF(DATEDIF(TODAY(),O606,"M")&gt;=12,"VERDE",IF(AND(DATEDIF(TODAY(),O606,"M")&gt;=6,DATEDIF(TODAY(),O606,"M")&lt;=11),"AMARILLO"))),Q606))</f>
        <v>NO VENCIDO</v>
      </c>
      <c r="Q606" s="262" t="str">
        <f ca="1">IF(O606=0," ",IF(O606&lt;=$L$6,"VENCIDO","NO VENCIDO"))</f>
        <v>NO VENCIDO</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t="s">
        <v>2129</v>
      </c>
      <c r="O607" s="255" t="s">
        <v>2129</v>
      </c>
      <c r="P607" s="256" t="str">
        <f ca="1">IF(O607=0," ",IFERROR(IF(DATEDIF(TODAY(),O607,"M")&lt;=5,"ROJO",IF(DATEDIF(TODAY(),O607,"M")&gt;=12,"VERDE",IF(AND(DATEDIF(TODAY(),O607,"M")&gt;=6,DATEDIF(TODAY(),O607,"M")&lt;=11),"AMARILLO"))),Q607))</f>
        <v>NO VENCIDO</v>
      </c>
      <c r="Q607" s="262" t="str">
        <f ca="1">IF(O607=0," ",IF(O607&lt;=$L$6,"VENCIDO","NO VENCIDO"))</f>
        <v>NO VENCIDO</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187</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MAYO!K609</f>
        <v>74</v>
      </c>
      <c r="E609" s="595">
        <f>H205</f>
        <v>3</v>
      </c>
      <c r="F609" s="644">
        <v>9</v>
      </c>
      <c r="G609" s="644">
        <v>0</v>
      </c>
      <c r="H609" s="574">
        <f>+F609+G609</f>
        <v>9</v>
      </c>
      <c r="I609" s="577">
        <f>+AM609</f>
        <v>1</v>
      </c>
      <c r="J609" s="580">
        <f>+H609+I609</f>
        <v>10</v>
      </c>
      <c r="K609" s="583">
        <f>+(D609+E609)-(J609)</f>
        <v>67</v>
      </c>
      <c r="L609" s="253">
        <v>36</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1.1111111111111112</v>
      </c>
      <c r="X609" s="425"/>
      <c r="Y609" s="232"/>
      <c r="Z609" s="648">
        <v>0</v>
      </c>
      <c r="AA609" s="648">
        <v>0</v>
      </c>
      <c r="AB609" s="649">
        <f>+Z609+AA609</f>
        <v>0</v>
      </c>
      <c r="AC609" s="648">
        <v>0</v>
      </c>
      <c r="AD609" s="648">
        <v>0</v>
      </c>
      <c r="AE609" s="648">
        <v>0</v>
      </c>
      <c r="AF609" s="648">
        <v>0</v>
      </c>
      <c r="AG609" s="648">
        <v>1</v>
      </c>
      <c r="AH609" s="648">
        <v>0</v>
      </c>
      <c r="AI609" s="648">
        <v>0</v>
      </c>
      <c r="AJ609" s="648">
        <v>0</v>
      </c>
      <c r="AK609" s="648">
        <v>0</v>
      </c>
      <c r="AL609" s="648">
        <v>0</v>
      </c>
      <c r="AM609" s="630">
        <f>SUM(AB609:AL613)</f>
        <v>1</v>
      </c>
      <c r="AN609" s="460"/>
      <c r="AQ609" s="604">
        <f>IFERROR(I609/J609*100,"0")</f>
        <v>10</v>
      </c>
      <c r="AR609" s="650">
        <f>IFERROR(1/(1-(AQ609/100)),"0")</f>
        <v>1.1111111111111112</v>
      </c>
      <c r="AS609" s="653">
        <v>0</v>
      </c>
      <c r="AT609" s="607">
        <v>1</v>
      </c>
      <c r="AU609" s="334"/>
      <c r="AV609" s="656"/>
      <c r="AW609" s="659">
        <f>+H609-AV609</f>
        <v>9</v>
      </c>
    </row>
    <row r="610" spans="1:49" ht="17.25" customHeight="1">
      <c r="A610" s="666"/>
      <c r="B610" s="670"/>
      <c r="C610" s="671"/>
      <c r="D610" s="642"/>
      <c r="E610" s="596"/>
      <c r="F610" s="645"/>
      <c r="G610" s="645"/>
      <c r="H610" s="575"/>
      <c r="I610" s="578"/>
      <c r="J610" s="581"/>
      <c r="K610" s="584"/>
      <c r="L610" s="253">
        <v>19</v>
      </c>
      <c r="M610" s="254" t="s">
        <v>1698</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10</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1</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1</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67</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MAYO!K615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MAYO!K621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MAYO!K627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MAYO!K634</f>
        <v>2415</v>
      </c>
      <c r="E634" s="595">
        <f>H230</f>
        <v>1870</v>
      </c>
      <c r="F634" s="644">
        <v>578</v>
      </c>
      <c r="G634" s="644">
        <v>27</v>
      </c>
      <c r="H634" s="574">
        <f>+F634+G634</f>
        <v>605</v>
      </c>
      <c r="I634" s="577">
        <f>+AM634</f>
        <v>1430</v>
      </c>
      <c r="J634" s="580">
        <f>+H634+I634</f>
        <v>2035</v>
      </c>
      <c r="K634" s="583">
        <f>+(D634+E634)-(J634)</f>
        <v>2250</v>
      </c>
      <c r="L634" s="253">
        <v>1470</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843</v>
      </c>
      <c r="AA634" s="648">
        <v>587</v>
      </c>
      <c r="AB634" s="649">
        <f>+Z634+AA634</f>
        <v>1430</v>
      </c>
      <c r="AC634" s="648">
        <v>0</v>
      </c>
      <c r="AD634" s="648">
        <v>0</v>
      </c>
      <c r="AE634" s="648">
        <v>0</v>
      </c>
      <c r="AF634" s="648">
        <v>0</v>
      </c>
      <c r="AG634" s="648">
        <v>0</v>
      </c>
      <c r="AH634" s="648">
        <v>0</v>
      </c>
      <c r="AI634" s="648">
        <v>0</v>
      </c>
      <c r="AJ634" s="648">
        <v>0</v>
      </c>
      <c r="AK634" s="648">
        <v>0</v>
      </c>
      <c r="AL634" s="648">
        <v>0</v>
      </c>
      <c r="AM634" s="630">
        <f>SUM(AB634:AL638)</f>
        <v>1430</v>
      </c>
      <c r="AN634" s="460"/>
      <c r="AU634" s="334"/>
      <c r="AV634" s="334"/>
    </row>
    <row r="635" spans="1:49" ht="17.100000000000001" customHeight="1">
      <c r="A635" s="585"/>
      <c r="B635" s="640"/>
      <c r="C635" s="640"/>
      <c r="D635" s="642"/>
      <c r="E635" s="596"/>
      <c r="F635" s="645"/>
      <c r="G635" s="645"/>
      <c r="H635" s="575"/>
      <c r="I635" s="578"/>
      <c r="J635" s="581"/>
      <c r="K635" s="584"/>
      <c r="L635" s="253">
        <v>780</v>
      </c>
      <c r="M635" s="254" t="s">
        <v>1863</v>
      </c>
      <c r="N635" s="254" t="s">
        <v>1799</v>
      </c>
      <c r="O635" s="255" t="s">
        <v>1762</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t="s">
        <v>2129</v>
      </c>
      <c r="O636" s="255" t="s">
        <v>2129</v>
      </c>
      <c r="P636" s="256" t="str">
        <f ca="1">IF(O636=0," ",IFERROR(IF(DATEDIF(TODAY(),O636,"M")&lt;=5,"ROJO",IF(DATEDIF(TODAY(),O636,"M")&gt;=12,"VERDE",IF(AND(DATEDIF(TODAY(),O636,"M")&gt;=6,DATEDIF(TODAY(),O636,"M")&lt;=11),"AMARILLO"))),Q636))</f>
        <v>NO VENCIDO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t="s">
        <v>2129</v>
      </c>
      <c r="O638" s="255" t="s">
        <v>2129</v>
      </c>
      <c r="P638" s="256" t="str">
        <f ca="1">IF(O638=0," ",IFERROR(IF(DATEDIF(TODAY(),O638,"M")&lt;=5,"ROJO",IF(DATEDIF(TODAY(),O638,"M")&gt;=12,"VERDE",IF(AND(DATEDIF(TODAY(),O638,"M")&gt;=6,DATEDIF(TODAY(),O638,"M")&lt;=11),"AMARILLO"))),Q638))</f>
        <v>NO VENCIDO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2250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MAYO!K640</f>
        <v>2495</v>
      </c>
      <c r="E640" s="595">
        <f>H236</f>
        <v>1460</v>
      </c>
      <c r="F640" s="644">
        <v>1492</v>
      </c>
      <c r="G640" s="644">
        <v>13</v>
      </c>
      <c r="H640" s="574">
        <f>+F640+G640</f>
        <v>1505</v>
      </c>
      <c r="I640" s="577">
        <f>+AM640</f>
        <v>0</v>
      </c>
      <c r="J640" s="580">
        <f>+H640+I640</f>
        <v>1505</v>
      </c>
      <c r="K640" s="583">
        <f>+(D640+E640)-(J640)</f>
        <v>2450</v>
      </c>
      <c r="L640" s="253">
        <v>1553</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0</v>
      </c>
      <c r="AG640" s="648">
        <v>0</v>
      </c>
      <c r="AH640" s="648">
        <v>0</v>
      </c>
      <c r="AI640" s="648">
        <v>0</v>
      </c>
      <c r="AJ640" s="648">
        <v>0</v>
      </c>
      <c r="AK640" s="648">
        <v>0</v>
      </c>
      <c r="AL640" s="648">
        <v>0</v>
      </c>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v>440</v>
      </c>
      <c r="M641" s="254" t="s">
        <v>1724</v>
      </c>
      <c r="N641" s="254" t="s">
        <v>1799</v>
      </c>
      <c r="O641" s="255" t="s">
        <v>1761</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v>457</v>
      </c>
      <c r="M642" s="254" t="s">
        <v>2131</v>
      </c>
      <c r="N642" s="254" t="s">
        <v>1799</v>
      </c>
      <c r="O642" s="255" t="s">
        <v>1872</v>
      </c>
      <c r="P642" s="256" t="str">
        <f ca="1">IF(O642=0," ",IFERROR(IF(DATEDIF(TODAY(),O642,"M")&lt;=5,"ROJO",IF(DATEDIF(TODAY(),O642,"M")&gt;=12,"VERDE",IF(AND(DATEDIF(TODAY(),O642,"M")&gt;=6,DATEDIF(TODAY(),O642,"M")&lt;=11),"AMARILLO"))),Q642))</f>
        <v>VERDE</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t="s">
        <v>2129</v>
      </c>
      <c r="O643" s="255" t="s">
        <v>2129</v>
      </c>
      <c r="P643" s="256" t="str">
        <f ca="1">IF(O643=0," ",IFERROR(IF(DATEDIF(TODAY(),O643,"M")&lt;=5,"ROJO",IF(DATEDIF(TODAY(),O643,"M")&gt;=12,"VERDE",IF(AND(DATEDIF(TODAY(),O643,"M")&gt;=6,DATEDIF(TODAY(),O643,"M")&lt;=11),"AMARILLO"))),Q643))</f>
        <v>NO VENCIDO</v>
      </c>
      <c r="Q643" s="262" t="str">
        <f ca="1">IF(O643=0," ",IF(O643&lt;=$L$6,"VENCIDO","NO VENCIDO"))</f>
        <v>NO VENCIDO</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t="s">
        <v>2129</v>
      </c>
      <c r="O644" s="255" t="s">
        <v>2129</v>
      </c>
      <c r="P644" s="256" t="str">
        <f ca="1">IF(O644=0," ",IFERROR(IF(DATEDIF(TODAY(),O644,"M")&lt;=5,"ROJO",IF(DATEDIF(TODAY(),O644,"M")&gt;=12,"VERDE",IF(AND(DATEDIF(TODAY(),O644,"M")&gt;=6,DATEDIF(TODAY(),O644,"M")&lt;=11),"AMARILLO"))),Q644))</f>
        <v>NO VENCIDO</v>
      </c>
      <c r="Q644" s="262" t="str">
        <f ca="1">IF(O644=0," ",IF(O644&lt;=$L$6,"VENCIDO","NO VENCIDO"))</f>
        <v>NO VENCIDO</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2450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MAYO!K646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MAYO!K652</f>
        <v>0</v>
      </c>
      <c r="E652" s="595">
        <f>H248</f>
        <v>0</v>
      </c>
      <c r="F652" s="644">
        <v>0</v>
      </c>
      <c r="G652" s="644">
        <v>0</v>
      </c>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MAYO!K658</f>
        <v>2200</v>
      </c>
      <c r="E658" s="595">
        <f>H254</f>
        <v>4950</v>
      </c>
      <c r="F658" s="644">
        <v>2390</v>
      </c>
      <c r="G658" s="644">
        <v>23</v>
      </c>
      <c r="H658" s="574">
        <f>+F658+G658</f>
        <v>2413</v>
      </c>
      <c r="I658" s="577">
        <f>+AM658</f>
        <v>803</v>
      </c>
      <c r="J658" s="580">
        <f>+H658+I658</f>
        <v>3216</v>
      </c>
      <c r="K658" s="583">
        <f>+(D658+E658)-(J658)</f>
        <v>3934</v>
      </c>
      <c r="L658" s="253">
        <v>3200</v>
      </c>
      <c r="M658" s="254" t="s">
        <v>2092</v>
      </c>
      <c r="N658" s="254" t="s">
        <v>1799</v>
      </c>
      <c r="O658" s="255" t="s">
        <v>2132</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699</v>
      </c>
      <c r="AA658" s="648">
        <v>104</v>
      </c>
      <c r="AB658" s="649">
        <f>+Z658+AA658</f>
        <v>803</v>
      </c>
      <c r="AC658" s="648">
        <v>0</v>
      </c>
      <c r="AD658" s="648">
        <v>0</v>
      </c>
      <c r="AE658" s="648">
        <v>0</v>
      </c>
      <c r="AF658" s="648">
        <v>0</v>
      </c>
      <c r="AG658" s="648">
        <v>0</v>
      </c>
      <c r="AH658" s="648">
        <v>0</v>
      </c>
      <c r="AI658" s="648">
        <v>0</v>
      </c>
      <c r="AJ658" s="648">
        <v>0</v>
      </c>
      <c r="AK658" s="648">
        <v>0</v>
      </c>
      <c r="AL658" s="648">
        <v>0</v>
      </c>
      <c r="AM658" s="630">
        <f>SUM(AB658:AL662)</f>
        <v>803</v>
      </c>
      <c r="AN658" s="460"/>
      <c r="AU658" s="334"/>
      <c r="AV658" s="334"/>
    </row>
    <row r="659" spans="1:48" ht="17.100000000000001" customHeight="1">
      <c r="A659" s="585"/>
      <c r="B659" s="640"/>
      <c r="C659" s="640"/>
      <c r="D659" s="642"/>
      <c r="E659" s="596"/>
      <c r="F659" s="645"/>
      <c r="G659" s="645"/>
      <c r="H659" s="575"/>
      <c r="I659" s="578"/>
      <c r="J659" s="581"/>
      <c r="K659" s="584"/>
      <c r="L659" s="253">
        <v>734</v>
      </c>
      <c r="M659" s="254" t="s">
        <v>1725</v>
      </c>
      <c r="N659" s="254" t="s">
        <v>1799</v>
      </c>
      <c r="O659" s="255" t="s">
        <v>1762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t="s">
        <v>2129</v>
      </c>
      <c r="O660" s="255" t="s">
        <v>2129</v>
      </c>
      <c r="P660" s="256" t="str">
        <f ca="1">IF(O660=0," ",IFERROR(IF(DATEDIF(TODAY(),O660,"M")&lt;=5,"ROJO",IF(DATEDIF(TODAY(),O660,"M")&gt;=12,"VERDE",IF(AND(DATEDIF(TODAY(),O660,"M")&gt;=6,DATEDIF(TODAY(),O660,"M")&lt;=11),"AMARILLO"))),Q660))</f>
        <v>NO VENCIDO</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t="s">
        <v>2129</v>
      </c>
      <c r="O661" s="255" t="s">
        <v>2129</v>
      </c>
      <c r="P661" s="256" t="str">
        <f ca="1">IF(O661=0," ",IFERROR(IF(DATEDIF(TODAY(),O661,"M")&lt;=5,"ROJO",IF(DATEDIF(TODAY(),O661,"M")&gt;=12,"VERDE",IF(AND(DATEDIF(TODAY(),O661,"M")&gt;=6,DATEDIF(TODAY(),O661,"M")&lt;=11),"AMARILLO"))),Q661))</f>
        <v>NO VENCIDO</v>
      </c>
      <c r="Q661" s="262" t="str">
        <f ca="1">IF(O661=0," ",IF(O661&lt;=$L$6,"VENCIDO","NO VENCIDO"))</f>
        <v>NO VENCIDO</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t="s">
        <v>2129</v>
      </c>
      <c r="O662" s="255" t="s">
        <v>2129</v>
      </c>
      <c r="P662" s="256" t="str">
        <f ca="1">IF(O662=0," ",IFERROR(IF(DATEDIF(TODAY(),O662,"M")&lt;=5,"ROJO",IF(DATEDIF(TODAY(),O662,"M")&gt;=12,"VERDE",IF(AND(DATEDIF(TODAY(),O662,"M")&gt;=6,DATEDIF(TODAY(),O662,"M")&lt;=11),"AMARILLO"))),Q662))</f>
        <v>NO VENCIDO</v>
      </c>
      <c r="Q662" s="262" t="str">
        <f ca="1">IF(O662=0," ",IF(O662&lt;=$L$6,"VENCIDO","NO VENCIDO"))</f>
        <v>NO VENCIDO</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3934</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MAYO!K664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v>0</v>
      </c>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MAYO!K670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MAYO!K676</f>
        <v>8324</v>
      </c>
      <c r="E676" s="595">
        <f>H272</f>
        <v>4280</v>
      </c>
      <c r="F676" s="644">
        <v>2156</v>
      </c>
      <c r="G676" s="644">
        <v>33</v>
      </c>
      <c r="H676" s="574">
        <f>+F676+G676</f>
        <v>2189</v>
      </c>
      <c r="I676" s="577">
        <f>+AM676</f>
        <v>4124</v>
      </c>
      <c r="J676" s="580">
        <f>+H676+I676</f>
        <v>6313</v>
      </c>
      <c r="K676" s="583">
        <f>+(D676+E676)-(J676)</f>
        <v>6291</v>
      </c>
      <c r="L676" s="253">
        <v>5350</v>
      </c>
      <c r="M676" s="254" t="s">
        <v>1703</v>
      </c>
      <c r="N676" s="254" t="s">
        <v>1807</v>
      </c>
      <c r="O676" s="255" t="s">
        <v>1746</v>
      </c>
      <c r="P676" s="256" t="str">
        <f ca="1">IF(O676=0," ",IFERROR(IF(DATEDIF(TODAY(),O676,"M")&lt;=5,"ROJO",IF(DATEDIF(TODAY(),O676,"M")&gt;=12,"VERDE",IF(AND(DATEDIF(TODAY(),O676,"M")&gt;=6,DATEDIF(TODAY(),O676,"M")&lt;=11),"AMARILLO"))),Q676))</f>
        <v>AMARILLO</v>
      </c>
      <c r="Q676" s="256" t="str">
        <f ca="1">IF(O676=0," ",IF(O676&lt;=$L$6,"VENCIDO","NO VENCIDO"))</f>
        <v>NO VENCIDO</v>
      </c>
      <c r="R676" s="257"/>
      <c r="S676" s="258"/>
      <c r="T676" s="258"/>
      <c r="U676" s="259"/>
      <c r="V676" s="259"/>
      <c r="W676" s="634">
        <f>+AR676</f>
        <v>0</v>
      </c>
      <c r="X676" s="425"/>
      <c r="Y676" s="232"/>
      <c r="Z676" s="648">
        <v>2246</v>
      </c>
      <c r="AA676" s="648">
        <v>1878</v>
      </c>
      <c r="AB676" s="649">
        <f>+Z676+AA676</f>
        <v>4124</v>
      </c>
      <c r="AC676" s="648">
        <v>0</v>
      </c>
      <c r="AD676" s="648">
        <v>0</v>
      </c>
      <c r="AE676" s="648">
        <v>0</v>
      </c>
      <c r="AF676" s="648">
        <v>0</v>
      </c>
      <c r="AG676" s="648">
        <v>0</v>
      </c>
      <c r="AH676" s="648">
        <v>0</v>
      </c>
      <c r="AI676" s="648">
        <v>0</v>
      </c>
      <c r="AJ676" s="648">
        <v>0</v>
      </c>
      <c r="AK676" s="648">
        <v>0</v>
      </c>
      <c r="AL676" s="648">
        <v>0</v>
      </c>
      <c r="AM676" s="630">
        <f>SUM(AB676:AL680)</f>
        <v>4124</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t="s">
        <v>2129</v>
      </c>
      <c r="O677" s="255" t="s">
        <v>2129</v>
      </c>
      <c r="P677" s="256" t="str">
        <f ca="1">IF(O677=0," ",IFERROR(IF(DATEDIF(TODAY(),O677,"M")&lt;=5,"ROJO",IF(DATEDIF(TODAY(),O677,"M")&gt;=12,"VERDE",IF(AND(DATEDIF(TODAY(),O677,"M")&gt;=6,DATEDIF(TODAY(),O677,"M")&lt;=11),"AMARILLO"))),Q677))</f>
        <v>NO VENCIDO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941</v>
      </c>
      <c r="M678" s="254" t="s">
        <v>1701</v>
      </c>
      <c r="N678" s="254" t="s">
        <v>1807</v>
      </c>
      <c r="O678" s="255" t="s">
        <v>1794</v>
      </c>
      <c r="P678" s="256" t="str">
        <f ca="1">IF(O678=0," ",IFERROR(IF(DATEDIF(TODAY(),O678,"M")&lt;=5,"ROJO",IF(DATEDIF(TODAY(),O678,"M")&gt;=12,"VERDE",IF(AND(DATEDIF(TODAY(),O678,"M")&gt;=6,DATEDIF(TODAY(),O678,"M")&lt;=11),"AMARILLO"))),Q678))</f>
        <v>NO VENCIDO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t="s">
        <v>2129</v>
      </c>
      <c r="O679" s="255" t="s">
        <v>2129</v>
      </c>
      <c r="P679" s="256" t="str">
        <f ca="1">IF(O679=0," ",IFERROR(IF(DATEDIF(TODAY(),O679,"M")&lt;=5,"ROJO",IF(DATEDIF(TODAY(),O679,"M")&gt;=12,"VERDE",IF(AND(DATEDIF(TODAY(),O679,"M")&gt;=6,DATEDIF(TODAY(),O679,"M")&lt;=11),"AMARILLO"))),Q679))</f>
        <v>NO VENCIDO</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t="s">
        <v>2129</v>
      </c>
      <c r="O680" s="255" t="s">
        <v>2129</v>
      </c>
      <c r="P680" s="256" t="str">
        <f ca="1">IF(O680=0," ",IFERROR(IF(DATEDIF(TODAY(),O680,"M")&lt;=5,"ROJO",IF(DATEDIF(TODAY(),O680,"M")&gt;=12,"VERDE",IF(AND(DATEDIF(TODAY(),O680,"M")&gt;=6,DATEDIF(TODAY(),O680,"M")&lt;=11),"AMARILLO"))),Q680))</f>
        <v>NO VENCIDO</v>
      </c>
      <c r="Q680" s="262" t="str">
        <f ca="1">IF(O680=0," ",IF(O680&lt;=$L$6,"VENCIDO","NO VENCIDO"))</f>
        <v>NO VENCIDO</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6291</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MAYO!K682</f>
        <v>1735</v>
      </c>
      <c r="E682" s="595">
        <f>H278</f>
        <v>2750</v>
      </c>
      <c r="F682" s="644">
        <v>1247</v>
      </c>
      <c r="G682" s="644">
        <v>19</v>
      </c>
      <c r="H682" s="574">
        <f>+F682+G682</f>
        <v>1266</v>
      </c>
      <c r="I682" s="577">
        <f>+AM682</f>
        <v>3</v>
      </c>
      <c r="J682" s="580">
        <f>+H682+I682</f>
        <v>1269</v>
      </c>
      <c r="K682" s="583">
        <f>+(D682+E682)-(J682)</f>
        <v>3216</v>
      </c>
      <c r="L682" s="253">
        <v>3200</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1</v>
      </c>
      <c r="AA682" s="648">
        <v>0</v>
      </c>
      <c r="AB682" s="649">
        <f>+Z682+AA682</f>
        <v>1</v>
      </c>
      <c r="AC682" s="648">
        <v>0</v>
      </c>
      <c r="AD682" s="648">
        <v>0</v>
      </c>
      <c r="AE682" s="648">
        <v>0</v>
      </c>
      <c r="AF682" s="648">
        <v>0</v>
      </c>
      <c r="AG682" s="648">
        <v>0</v>
      </c>
      <c r="AH682" s="648">
        <v>0</v>
      </c>
      <c r="AI682" s="648">
        <v>0</v>
      </c>
      <c r="AJ682" s="648">
        <v>0</v>
      </c>
      <c r="AK682" s="648">
        <v>0</v>
      </c>
      <c r="AL682" s="648">
        <v>2</v>
      </c>
      <c r="AM682" s="630">
        <f>SUM(AB682:AL686)</f>
        <v>3</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t="s">
        <v>2129</v>
      </c>
      <c r="O683" s="255" t="s">
        <v>2129</v>
      </c>
      <c r="P683" s="256" t="str">
        <f ca="1">IF(O683=0," ",IFERROR(IF(DATEDIF(TODAY(),O683,"M")&lt;=5,"ROJO",IF(DATEDIF(TODAY(),O683,"M")&gt;=12,"VERDE",IF(AND(DATEDIF(TODAY(),O683,"M")&gt;=6,DATEDIF(TODAY(),O683,"M")&lt;=11),"AMARILLO"))),Q683))</f>
        <v>NO VENCIDO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v>10</v>
      </c>
      <c r="M684" s="254" t="s">
        <v>1837</v>
      </c>
      <c r="N684" s="254" t="s">
        <v>1814</v>
      </c>
      <c r="O684" s="255" t="s">
        <v>1838</v>
      </c>
      <c r="P684" s="256" t="str">
        <f ca="1">IF(O684=0," ",IFERROR(IF(DATEDIF(TODAY(),O684,"M")&lt;=5,"ROJO",IF(DATEDIF(TODAY(),O684,"M")&gt;=12,"VERDE",IF(AND(DATEDIF(TODAY(),O684,"M")&gt;=6,DATEDIF(TODAY(),O684,"M")&lt;=11),"AMARILLO"))),Q684))</f>
        <v>AMARILLO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v>6</v>
      </c>
      <c r="M685" s="254" t="s">
        <v>1706</v>
      </c>
      <c r="N685" s="254" t="s">
        <v>1814</v>
      </c>
      <c r="O685" s="255" t="s">
        <v>1796</v>
      </c>
      <c r="P685" s="256" t="str">
        <f ca="1">IF(O685=0," ",IFERROR(IF(DATEDIF(TODAY(),O685,"M")&lt;=5,"ROJO",IF(DATEDIF(TODAY(),O685,"M")&gt;=12,"VERDE",IF(AND(DATEDIF(TODAY(),O685,"M")&gt;=6,DATEDIF(TODAY(),O685,"M")&lt;=11),"AMARILLO"))),Q685))</f>
        <v>ROJO</v>
      </c>
      <c r="Q685" s="262" t="str">
        <f ca="1">IF(O685=0," ",IF(O685&lt;=$L$6,"VENCIDO","NO VENCIDO"))</f>
        <v>NO VENCIDO</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3216</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MAYO!K688</f>
        <v>0</v>
      </c>
      <c r="E688" s="595">
        <f>H284</f>
        <v>0</v>
      </c>
      <c r="F688" s="644">
        <v>0</v>
      </c>
      <c r="G688" s="644">
        <v>0</v>
      </c>
      <c r="H688" s="574">
        <f>+F688+G688</f>
        <v>0</v>
      </c>
      <c r="I688" s="577">
        <f>+AM688</f>
        <v>0</v>
      </c>
      <c r="J688" s="580">
        <f>+H688+I688</f>
        <v>0</v>
      </c>
      <c r="K688" s="583">
        <f>+(D688+E688)-(J688)</f>
        <v>0</v>
      </c>
      <c r="L688" s="253"/>
      <c r="M688" s="254"/>
      <c r="N688" s="254" t="s">
        <v>2129</v>
      </c>
      <c r="O688" s="255" t="s">
        <v>2129</v>
      </c>
      <c r="P688" s="256" t="str">
        <f ca="1">IF(O688=0," ",IFERROR(IF(DATEDIF(TODAY(),O688,"M")&lt;=5,"ROJO",IF(DATEDIF(TODAY(),O688,"M")&gt;=12,"VERDE",IF(AND(DATEDIF(TODAY(),O688,"M")&gt;=6,DATEDIF(TODAY(),O688,"M")&lt;=11),"AMARILLO"))),Q688))</f>
        <v>NO VENCIDO</v>
      </c>
      <c r="Q688" s="256" t="str">
        <f ca="1">IF(O688=0," ",IF(O688&lt;=$L$6,"VENCIDO","NO VENCIDO"))</f>
        <v>NO VENCIDO</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t="s">
        <v>2129</v>
      </c>
      <c r="O689" s="255" t="s">
        <v>2129</v>
      </c>
      <c r="P689" s="256" t="str">
        <f ca="1">IF(O689=0," ",IFERROR(IF(DATEDIF(TODAY(),O689,"M")&lt;=5,"ROJO",IF(DATEDIF(TODAY(),O689,"M")&gt;=12,"VERDE",IF(AND(DATEDIF(TODAY(),O689,"M")&gt;=6,DATEDIF(TODAY(),O689,"M")&lt;=11),"AMARILLO"))),Q689))</f>
        <v>NO VENCIDO</v>
      </c>
      <c r="Q689" s="262" t="str">
        <f ca="1">IF(O689=0," ",IF(O689&lt;=$L$6,"VENCIDO","NO VENCIDO"))</f>
        <v>NO VENCIDO</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t="s">
        <v>2129</v>
      </c>
      <c r="O690" s="255" t="s">
        <v>2129</v>
      </c>
      <c r="P690" s="256" t="str">
        <f ca="1">IF(O690=0," ",IFERROR(IF(DATEDIF(TODAY(),O690,"M")&lt;=5,"ROJO",IF(DATEDIF(TODAY(),O690,"M")&gt;=12,"VERDE",IF(AND(DATEDIF(TODAY(),O690,"M")&gt;=6,DATEDIF(TODAY(),O690,"M")&lt;=11),"AMARILLO"))),Q690))</f>
        <v>NO VENCIDO</v>
      </c>
      <c r="Q690" s="262" t="str">
        <f ca="1">IF(O690=0," ",IF(O690&lt;=$L$6,"VENCIDO","NO VENCIDO"))</f>
        <v>NO VENCIDO</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t="s">
        <v>2129</v>
      </c>
      <c r="O691" s="255" t="s">
        <v>2129</v>
      </c>
      <c r="P691" s="256" t="str">
        <f ca="1">IF(O691=0," ",IFERROR(IF(DATEDIF(TODAY(),O691,"M")&lt;=5,"ROJO",IF(DATEDIF(TODAY(),O691,"M")&gt;=12,"VERDE",IF(AND(DATEDIF(TODAY(),O691,"M")&gt;=6,DATEDIF(TODAY(),O691,"M")&lt;=11),"AMARILLO"))),Q691))</f>
        <v>NO VENCIDO</v>
      </c>
      <c r="Q691" s="262" t="str">
        <f ca="1">IF(O691=0," ",IF(O691&lt;=$L$6,"VENCIDO","NO VENCIDO"))</f>
        <v>NO VENCIDO</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t="s">
        <v>2129</v>
      </c>
      <c r="O692" s="255" t="s">
        <v>2129</v>
      </c>
      <c r="P692" s="256" t="str">
        <f ca="1">IF(O692=0," ",IFERROR(IF(DATEDIF(TODAY(),O692,"M")&lt;=5,"ROJO",IF(DATEDIF(TODAY(),O692,"M")&gt;=12,"VERDE",IF(AND(DATEDIF(TODAY(),O692,"M")&gt;=6,DATEDIF(TODAY(),O692,"M")&lt;=11),"AMARILLO"))),Q692))</f>
        <v>NO VENCIDO</v>
      </c>
      <c r="Q692" s="262" t="str">
        <f ca="1">IF(O692=0," ",IF(O692&lt;=$L$6,"VENCIDO","NO VENCIDO"))</f>
        <v>NO VENCIDO</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MAYO!K694</f>
        <v>600</v>
      </c>
      <c r="E694" s="595">
        <f>H290</f>
        <v>296</v>
      </c>
      <c r="F694" s="644">
        <v>404</v>
      </c>
      <c r="G694" s="644">
        <v>0</v>
      </c>
      <c r="H694" s="574">
        <f>+F694+G694</f>
        <v>404</v>
      </c>
      <c r="I694" s="577">
        <f>+AM694</f>
        <v>0</v>
      </c>
      <c r="J694" s="580">
        <f>+H694+I694</f>
        <v>404</v>
      </c>
      <c r="K694" s="583">
        <f>+(D694+E694)-(J694)</f>
        <v>492</v>
      </c>
      <c r="L694" s="253">
        <v>450</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v>42</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t="s">
        <v>2129</v>
      </c>
      <c r="O696" s="255" t="s">
        <v>2129</v>
      </c>
      <c r="P696" s="256" t="str">
        <f ca="1">IF(O696=0," ",IFERROR(IF(DATEDIF(TODAY(),O696,"M")&lt;=5,"ROJO",IF(DATEDIF(TODAY(),O696,"M")&gt;=12,"VERDE",IF(AND(DATEDIF(TODAY(),O696,"M")&gt;=6,DATEDIF(TODAY(),O696,"M")&lt;=11),"AMARILLO"))),Q696))</f>
        <v>NO VENCIDO</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t="s">
        <v>2129</v>
      </c>
      <c r="O697" s="255" t="s">
        <v>2129</v>
      </c>
      <c r="P697" s="256" t="str">
        <f ca="1">IF(O697=0," ",IFERROR(IF(DATEDIF(TODAY(),O697,"M")&lt;=5,"ROJO",IF(DATEDIF(TODAY(),O697,"M")&gt;=12,"VERDE",IF(AND(DATEDIF(TODAY(),O697,"M")&gt;=6,DATEDIF(TODAY(),O697,"M")&lt;=11),"AMARILLO"))),Q697))</f>
        <v>NO VENCIDO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t="s">
        <v>2129</v>
      </c>
      <c r="O698" s="255" t="s">
        <v>2129</v>
      </c>
      <c r="P698" s="256" t="str">
        <f ca="1">IF(O698=0," ",IFERROR(IF(DATEDIF(TODAY(),O698,"M")&lt;=5,"ROJO",IF(DATEDIF(TODAY(),O698,"M")&gt;=12,"VERDE",IF(AND(DATEDIF(TODAY(),O698,"M")&gt;=6,DATEDIF(TODAY(),O698,"M")&lt;=11),"AMARILLO"))),Q698))</f>
        <v>NO VENCIDO</v>
      </c>
      <c r="Q698" s="262" t="str">
        <f ca="1">IF(O698=0," ",IF(O698&lt;=$L$6,"VENCIDO","NO VENCIDO"))</f>
        <v>NO VENCIDO</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492</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MAYO!K700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MAYO!K707</f>
        <v>10182</v>
      </c>
      <c r="E707" s="595">
        <f>H303</f>
        <v>0</v>
      </c>
      <c r="F707" s="644">
        <v>7820</v>
      </c>
      <c r="G707" s="644">
        <v>80</v>
      </c>
      <c r="H707" s="574">
        <f>+F707+G707</f>
        <v>7900</v>
      </c>
      <c r="I707" s="577">
        <f>+AM707</f>
        <v>1</v>
      </c>
      <c r="J707" s="580">
        <f>+H707+I707</f>
        <v>7901</v>
      </c>
      <c r="K707" s="583">
        <f>+(D707+E707)-(J707)</f>
        <v>2281</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v>1</v>
      </c>
      <c r="AA707" s="570">
        <v>0</v>
      </c>
      <c r="AB707" s="637">
        <f>+Z707+AA707</f>
        <v>1</v>
      </c>
      <c r="AC707" s="570">
        <v>0</v>
      </c>
      <c r="AD707" s="570">
        <v>0</v>
      </c>
      <c r="AE707" s="570">
        <v>0</v>
      </c>
      <c r="AF707" s="570">
        <v>0</v>
      </c>
      <c r="AG707" s="570">
        <v>0</v>
      </c>
      <c r="AH707" s="570">
        <v>0</v>
      </c>
      <c r="AI707" s="570">
        <v>0</v>
      </c>
      <c r="AJ707" s="570">
        <v>0</v>
      </c>
      <c r="AK707" s="570">
        <v>0</v>
      </c>
      <c r="AL707" s="570">
        <v>0</v>
      </c>
      <c r="AM707" s="630">
        <f>SUM(AB707:AL712)</f>
        <v>1</v>
      </c>
      <c r="AN707" s="460"/>
      <c r="AU707" s="334"/>
      <c r="AV707" s="334"/>
    </row>
    <row r="708" spans="1:48" ht="17.100000000000001" customHeight="1">
      <c r="A708" s="585"/>
      <c r="B708" s="640"/>
      <c r="C708" s="640"/>
      <c r="D708" s="642"/>
      <c r="E708" s="596"/>
      <c r="F708" s="645"/>
      <c r="G708" s="645"/>
      <c r="H708" s="575"/>
      <c r="I708" s="578"/>
      <c r="J708" s="581"/>
      <c r="K708" s="584"/>
      <c r="L708" s="253">
        <v>2281</v>
      </c>
      <c r="M708" s="254" t="s">
        <v>2133</v>
      </c>
      <c r="N708" s="254" t="s">
        <v>1850</v>
      </c>
      <c r="O708" s="255">
        <v>46538</v>
      </c>
      <c r="P708" s="256" t="str">
        <f t="shared" ref="P708:P712" ca="1" si="81">IF(O708=0," ",IFERROR(IF(DATEDIF(TODAY(),O708,"M")&lt;=5,"ROJO",IF(DATEDIF(TODAY(),O708,"M")&gt;=12,"VERDE",IF(AND(DATEDIF(TODAY(),O708,"M")&gt;=6,DATEDIF(TODAY(),O708,"M")&lt;=11),"AMARILLO"))),Q708))</f>
        <v>AMARILLO</v>
      </c>
      <c r="Q708" s="256" t="str">
        <f t="shared" ca="1" si="80"/>
        <v>NO VENCIDO</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t="s">
        <v>2129</v>
      </c>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2281</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MAYO!K714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MAYO!K721</f>
        <v>19178</v>
      </c>
      <c r="E721" s="595">
        <f>H317</f>
        <v>7667</v>
      </c>
      <c r="F721" s="644">
        <v>2896</v>
      </c>
      <c r="G721" s="644">
        <v>2</v>
      </c>
      <c r="H721" s="574">
        <f>+F721+G721</f>
        <v>2898</v>
      </c>
      <c r="I721" s="577">
        <f>+AM721</f>
        <v>0</v>
      </c>
      <c r="J721" s="580">
        <f>+H721+I721</f>
        <v>2898</v>
      </c>
      <c r="K721" s="583">
        <f>+(D721+E721)-(J721)</f>
        <v>23947</v>
      </c>
      <c r="L721" s="253">
        <v>12053</v>
      </c>
      <c r="M721" s="254" t="s">
        <v>1711</v>
      </c>
      <c r="N721" s="254" t="s">
        <v>1841</v>
      </c>
      <c r="O721" s="255" t="s">
        <v>1752</v>
      </c>
      <c r="P721" s="256" t="str">
        <f ca="1">IF(O721=0," ",IFERROR(IF(DATEDIF(TODAY(),O721,"M")&lt;=5,"ROJO",IF(DATEDIF(TODAY(),O721,"M")&gt;=12,"VERDE",IF(AND(DATEDIF(TODAY(),O721,"M")&gt;=6,DATEDIF(TODAY(),O721,"M")&lt;=11),"AMARILLO"))),Q721))</f>
        <v>ROJO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v>1977</v>
      </c>
      <c r="M722" s="254" t="s">
        <v>1710</v>
      </c>
      <c r="N722" s="254" t="s">
        <v>1841</v>
      </c>
      <c r="O722" s="255" t="s">
        <v>1750</v>
      </c>
      <c r="P722" s="256" t="str">
        <f t="shared" ref="P722:P726" ca="1" si="89">IF(O722=0," ",IFERROR(IF(DATEDIF(TODAY(),O722,"M")&lt;=5,"ROJO",IF(DATEDIF(TODAY(),O722,"M")&gt;=12,"VERDE",IF(AND(DATEDIF(TODAY(),O722,"M")&gt;=6,DATEDIF(TODAY(),O722,"M")&lt;=11),"AMARILLO"))),Q722))</f>
        <v>AMARILLO</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4766</v>
      </c>
      <c r="M723" s="254" t="s">
        <v>1897</v>
      </c>
      <c r="N723" s="254" t="s">
        <v>1874</v>
      </c>
      <c r="O723" s="255" t="s">
        <v>1898</v>
      </c>
      <c r="P723" s="256" t="str">
        <f t="shared" ca="1" si="89"/>
        <v>VERDE</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3401</v>
      </c>
      <c r="M724" s="254" t="s">
        <v>1729</v>
      </c>
      <c r="N724" s="254" t="s">
        <v>1840</v>
      </c>
      <c r="O724" s="255" t="s">
        <v>1766</v>
      </c>
      <c r="P724" s="256" t="str">
        <f t="shared" ca="1" si="89"/>
        <v>VERDE</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v>1750</v>
      </c>
      <c r="M725" s="254" t="s">
        <v>2134</v>
      </c>
      <c r="N725" s="254" t="s">
        <v>1850</v>
      </c>
      <c r="O725" s="255" t="s">
        <v>1772</v>
      </c>
      <c r="P725" s="256" t="str">
        <f t="shared" ca="1" si="89"/>
        <v>NO VENCIDO</v>
      </c>
      <c r="Q725" s="256" t="str">
        <f t="shared" ca="1" si="86"/>
        <v>NO VENCIDO</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23947</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MAYO!K728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MAYO!K735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MAYO!K742</f>
        <v>22639</v>
      </c>
      <c r="E742" s="595">
        <f>H338</f>
        <v>8000</v>
      </c>
      <c r="F742" s="644">
        <v>14146</v>
      </c>
      <c r="G742" s="644">
        <v>122</v>
      </c>
      <c r="H742" s="574">
        <f>+F742+G742</f>
        <v>14268</v>
      </c>
      <c r="I742" s="577">
        <f>+AM742</f>
        <v>63</v>
      </c>
      <c r="J742" s="580">
        <f>+H742+I742</f>
        <v>14331</v>
      </c>
      <c r="K742" s="583">
        <f>+(D742+E742)-(J742)</f>
        <v>16308</v>
      </c>
      <c r="L742" s="253">
        <v>15780</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62</v>
      </c>
      <c r="AA742" s="570">
        <v>0</v>
      </c>
      <c r="AB742" s="637">
        <f t="shared" ref="AB742" si="99">+Z742+AA742</f>
        <v>62</v>
      </c>
      <c r="AC742" s="570">
        <v>0</v>
      </c>
      <c r="AD742" s="570">
        <v>0</v>
      </c>
      <c r="AE742" s="570">
        <v>0</v>
      </c>
      <c r="AF742" s="570">
        <v>0</v>
      </c>
      <c r="AG742" s="570">
        <v>0</v>
      </c>
      <c r="AH742" s="570">
        <v>1</v>
      </c>
      <c r="AI742" s="570">
        <v>0</v>
      </c>
      <c r="AJ742" s="570">
        <v>0</v>
      </c>
      <c r="AK742" s="570">
        <v>0</v>
      </c>
      <c r="AL742" s="570">
        <v>0</v>
      </c>
      <c r="AM742" s="630">
        <f t="shared" ref="AM742" si="100">SUM(AB742:AL747)</f>
        <v>63</v>
      </c>
      <c r="AN742" s="460"/>
      <c r="AU742" s="334"/>
      <c r="AV742" s="334"/>
    </row>
    <row r="743" spans="1:48" ht="17.100000000000001" customHeight="1">
      <c r="A743" s="585"/>
      <c r="B743" s="640"/>
      <c r="C743" s="640"/>
      <c r="D743" s="642"/>
      <c r="E743" s="596"/>
      <c r="F743" s="645"/>
      <c r="G743" s="645"/>
      <c r="H743" s="575"/>
      <c r="I743" s="578"/>
      <c r="J743" s="581"/>
      <c r="K743" s="584"/>
      <c r="L743" s="253">
        <v>378</v>
      </c>
      <c r="M743" s="254" t="s">
        <v>1843</v>
      </c>
      <c r="N743" s="254" t="s">
        <v>1844</v>
      </c>
      <c r="O743" s="255" t="s">
        <v>1845</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v>70</v>
      </c>
      <c r="M744" s="254" t="s">
        <v>1797</v>
      </c>
      <c r="N744" s="254" t="s">
        <v>1840</v>
      </c>
      <c r="O744" s="255" t="s">
        <v>1749</v>
      </c>
      <c r="P744" s="256" t="str">
        <f t="shared" ca="1" si="101"/>
        <v>AMARILLO</v>
      </c>
      <c r="Q744" s="256" t="str">
        <f t="shared" ca="1" si="98"/>
        <v>NO VENCIDO</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v>80</v>
      </c>
      <c r="M745" s="254" t="s">
        <v>1715</v>
      </c>
      <c r="N745" s="254" t="s">
        <v>1841</v>
      </c>
      <c r="O745" s="255" t="s">
        <v>1753</v>
      </c>
      <c r="P745" s="256" t="str">
        <f t="shared" ca="1" si="101"/>
        <v>ROJO</v>
      </c>
      <c r="Q745" s="256" t="str">
        <f t="shared" ca="1" si="98"/>
        <v>NO VENCIDO</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16308</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MAYO!K749</f>
        <v>0</v>
      </c>
      <c r="E749" s="595">
        <f>H345</f>
        <v>0</v>
      </c>
      <c r="F749" s="644">
        <v>0</v>
      </c>
      <c r="G749" s="644">
        <v>0</v>
      </c>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MAYO!K756</f>
        <v>20464</v>
      </c>
      <c r="E756" s="595">
        <f>H352</f>
        <v>5300</v>
      </c>
      <c r="F756" s="644">
        <v>8027</v>
      </c>
      <c r="G756" s="644">
        <v>64</v>
      </c>
      <c r="H756" s="574">
        <f>+F756+G756</f>
        <v>8091</v>
      </c>
      <c r="I756" s="577">
        <f>+AM756</f>
        <v>70</v>
      </c>
      <c r="J756" s="580">
        <f>+H756+I756</f>
        <v>8161</v>
      </c>
      <c r="K756" s="583">
        <f>+(D756+E756)-(J756)</f>
        <v>17603</v>
      </c>
      <c r="L756" s="253">
        <v>12294</v>
      </c>
      <c r="M756" s="254" t="s">
        <v>1730</v>
      </c>
      <c r="N756" s="254" t="s">
        <v>1844</v>
      </c>
      <c r="O756" s="255" t="s">
        <v>1767</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63</v>
      </c>
      <c r="AA756" s="570">
        <v>7</v>
      </c>
      <c r="AB756" s="637">
        <f t="shared" ref="AB756" si="107">+Z756+AA756</f>
        <v>70</v>
      </c>
      <c r="AC756" s="570">
        <v>0</v>
      </c>
      <c r="AD756" s="570">
        <v>0</v>
      </c>
      <c r="AE756" s="570">
        <v>0</v>
      </c>
      <c r="AF756" s="570">
        <v>0</v>
      </c>
      <c r="AG756" s="570">
        <v>0</v>
      </c>
      <c r="AH756" s="570">
        <v>0</v>
      </c>
      <c r="AI756" s="570">
        <v>0</v>
      </c>
      <c r="AJ756" s="570">
        <v>0</v>
      </c>
      <c r="AK756" s="570">
        <v>0</v>
      </c>
      <c r="AL756" s="570">
        <v>0</v>
      </c>
      <c r="AM756" s="630">
        <f t="shared" ref="AM756" si="108">SUM(AB756:AL761)</f>
        <v>70</v>
      </c>
      <c r="AN756" s="460"/>
      <c r="AU756" s="334"/>
      <c r="AV756" s="334"/>
    </row>
    <row r="757" spans="1:48" ht="17.100000000000001" customHeight="1">
      <c r="A757" s="585"/>
      <c r="B757" s="640"/>
      <c r="C757" s="640"/>
      <c r="D757" s="642"/>
      <c r="E757" s="596"/>
      <c r="F757" s="645"/>
      <c r="G757" s="645"/>
      <c r="H757" s="575"/>
      <c r="I757" s="578"/>
      <c r="J757" s="581"/>
      <c r="K757" s="584"/>
      <c r="L757" s="253">
        <v>4600</v>
      </c>
      <c r="M757" s="254" t="s">
        <v>1712</v>
      </c>
      <c r="N757" s="254" t="s">
        <v>1840</v>
      </c>
      <c r="O757" s="255" t="s">
        <v>1768</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v>685</v>
      </c>
      <c r="M758" s="254" t="s">
        <v>2135</v>
      </c>
      <c r="N758" s="254" t="s">
        <v>1850</v>
      </c>
      <c r="O758" s="255" t="s">
        <v>2136</v>
      </c>
      <c r="P758" s="256" t="str">
        <f t="shared" ca="1" si="109"/>
        <v>NO VENCIDO</v>
      </c>
      <c r="Q758" s="256" t="str">
        <f t="shared" ca="1" si="106"/>
        <v>NO VENCIDO</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v>24</v>
      </c>
      <c r="M759" s="254" t="s">
        <v>1847</v>
      </c>
      <c r="N759" s="254" t="s">
        <v>1840</v>
      </c>
      <c r="O759" s="255" t="s">
        <v>1746</v>
      </c>
      <c r="P759" s="256" t="str">
        <f t="shared" ca="1" si="109"/>
        <v>AMARILLO</v>
      </c>
      <c r="Q759" s="256" t="str">
        <f t="shared" ca="1" si="106"/>
        <v>NO VENCIDO</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17603</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MAYO!K763</f>
        <v>4766</v>
      </c>
      <c r="E763" s="595">
        <f>H359</f>
        <v>500</v>
      </c>
      <c r="F763" s="644">
        <v>580</v>
      </c>
      <c r="G763" s="644">
        <v>25</v>
      </c>
      <c r="H763" s="574">
        <f>+F763+G763</f>
        <v>605</v>
      </c>
      <c r="I763" s="577">
        <f>+AM763</f>
        <v>85</v>
      </c>
      <c r="J763" s="580">
        <f>+H763+I763</f>
        <v>690</v>
      </c>
      <c r="K763" s="583">
        <f>+(D763+E763)-(J763)</f>
        <v>4576</v>
      </c>
      <c r="L763" s="253">
        <v>2251</v>
      </c>
      <c r="M763" s="254" t="s">
        <v>1733</v>
      </c>
      <c r="N763" s="254" t="s">
        <v>1840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27</v>
      </c>
      <c r="AA763" s="570">
        <v>8</v>
      </c>
      <c r="AB763" s="637">
        <f t="shared" ref="AB763" si="111">+Z763+AA763</f>
        <v>35</v>
      </c>
      <c r="AC763" s="570">
        <v>0</v>
      </c>
      <c r="AD763" s="570">
        <v>0</v>
      </c>
      <c r="AE763" s="570">
        <v>0</v>
      </c>
      <c r="AF763" s="570">
        <v>39</v>
      </c>
      <c r="AG763" s="570">
        <v>0</v>
      </c>
      <c r="AH763" s="570">
        <v>8</v>
      </c>
      <c r="AI763" s="570">
        <v>0</v>
      </c>
      <c r="AJ763" s="570">
        <v>0</v>
      </c>
      <c r="AK763" s="570">
        <v>0</v>
      </c>
      <c r="AL763" s="570">
        <v>3</v>
      </c>
      <c r="AM763" s="630">
        <f t="shared" ref="AM763" si="112">SUM(AB763:AL768)</f>
        <v>85</v>
      </c>
      <c r="AN763" s="460"/>
      <c r="AU763" s="334"/>
      <c r="AV763" s="334"/>
    </row>
    <row r="764" spans="1:48" ht="17.100000000000001" customHeight="1">
      <c r="A764" s="585"/>
      <c r="B764" s="640"/>
      <c r="C764" s="640"/>
      <c r="D764" s="642"/>
      <c r="E764" s="596"/>
      <c r="F764" s="645"/>
      <c r="G764" s="645"/>
      <c r="H764" s="575"/>
      <c r="I764" s="578"/>
      <c r="J764" s="581"/>
      <c r="K764" s="584"/>
      <c r="L764" s="253">
        <v>1800</v>
      </c>
      <c r="M764" s="254" t="s">
        <v>1886</v>
      </c>
      <c r="N764" s="254" t="s">
        <v>1850</v>
      </c>
      <c r="O764" s="255" t="s">
        <v>1749</v>
      </c>
      <c r="P764" s="256" t="str">
        <f t="shared" ref="P764:P768" ca="1" si="113">IF(O764=0," ",IFERROR(IF(DATEDIF(TODAY(),O764,"M")&lt;=5,"ROJO",IF(DATEDIF(TODAY(),O764,"M")&gt;=12,"VERDE",IF(AND(DATEDIF(TODAY(),O764,"M")&gt;=6,DATEDIF(TODAY(),O764,"M")&lt;=11),"AMARILLO"))),Q764))</f>
        <v>AMARILLO</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390</v>
      </c>
      <c r="M765" s="254" t="s">
        <v>1732</v>
      </c>
      <c r="N765" s="254" t="s">
        <v>1840</v>
      </c>
      <c r="O765" s="255" t="s">
        <v>1756</v>
      </c>
      <c r="P765" s="256" t="str">
        <f t="shared" ca="1" si="113"/>
        <v>VERDE</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135</v>
      </c>
      <c r="M766" s="254" t="s">
        <v>1731</v>
      </c>
      <c r="N766" s="254" t="s">
        <v>1840</v>
      </c>
      <c r="O766" s="255" t="s">
        <v>1749</v>
      </c>
      <c r="P766" s="256" t="str">
        <f t="shared" ca="1" si="113"/>
        <v>AMARILLO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t="s">
        <v>2129</v>
      </c>
      <c r="O767" s="255" t="s">
        <v>2129</v>
      </c>
      <c r="P767" s="256" t="str">
        <f t="shared" ca="1" si="113"/>
        <v>NO VENCIDO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4576</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MAYO!K770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MAYO!K777</f>
        <v>2613</v>
      </c>
      <c r="E777" s="339">
        <f t="shared" ref="E777:E783" si="117">H373</f>
        <v>526</v>
      </c>
      <c r="F777" s="338">
        <v>663</v>
      </c>
      <c r="G777" s="338">
        <v>24</v>
      </c>
      <c r="H777" s="456">
        <f t="shared" ref="H777:H783" si="118">+F777+G777</f>
        <v>687</v>
      </c>
      <c r="I777" s="340">
        <f t="shared" ref="I777:I783" si="119">+AM777</f>
        <v>0</v>
      </c>
      <c r="J777" s="341">
        <f t="shared" ref="J777:J783" si="120">+H777+I777</f>
        <v>687</v>
      </c>
      <c r="K777" s="477">
        <f>+(D777+E777)-(J777)</f>
        <v>2452</v>
      </c>
      <c r="L777" s="253">
        <v>2452</v>
      </c>
      <c r="M777" s="254" t="s">
        <v>1831</v>
      </c>
      <c r="N777" s="254" t="s">
        <v>1829</v>
      </c>
      <c r="O777" s="255" t="s">
        <v>2137</v>
      </c>
      <c r="P777" s="256" t="str">
        <f t="shared" ref="P777:P783" ca="1" si="121">IF(O777=0," ",IFERROR(IF(DATEDIF(TODAY(),O777,"M")&lt;=5,"ROJO",IF(DATEDIF(TODAY(),O777,"M")&gt;=12,"VERDE",IF(AND(DATEDIF(TODAY(),O777,"M")&gt;=6,DATEDIF(TODAY(),O777,"M")&lt;=11),"AMARILLO"))),Q777))</f>
        <v>VERDE</v>
      </c>
      <c r="Q777" s="262" t="str">
        <f t="shared" ref="Q777:Q783" ca="1" si="122">IF(O777=0," ",IF(O777&lt;=$L$6,"VENCIDO","NO VENCIDO"))</f>
        <v>NO VENCIDO</v>
      </c>
      <c r="R777" s="257"/>
      <c r="S777" s="258"/>
      <c r="T777" s="258"/>
      <c r="U777" s="259"/>
      <c r="V777" s="259"/>
      <c r="W777" s="402"/>
      <c r="X777" s="351"/>
      <c r="Y777" s="232"/>
      <c r="Z777" s="457">
        <v>0</v>
      </c>
      <c r="AA777" s="457">
        <v>0</v>
      </c>
      <c r="AB777" s="458">
        <f t="shared" ref="AB777:AB783" si="123">+Z777+AA777</f>
        <v>0</v>
      </c>
      <c r="AC777" s="457">
        <v>0</v>
      </c>
      <c r="AD777" s="457">
        <v>0</v>
      </c>
      <c r="AE777" s="457">
        <v>0</v>
      </c>
      <c r="AF777" s="457">
        <v>0</v>
      </c>
      <c r="AG777" s="457">
        <v>0</v>
      </c>
      <c r="AH777" s="457">
        <v>0</v>
      </c>
      <c r="AI777" s="457">
        <v>0</v>
      </c>
      <c r="AJ777" s="457">
        <v>0</v>
      </c>
      <c r="AK777" s="457">
        <v>0</v>
      </c>
      <c r="AL777" s="457">
        <v>0</v>
      </c>
      <c r="AM777" s="382">
        <f>SUM(AB777:AL777)</f>
        <v>0</v>
      </c>
      <c r="AN777" s="460"/>
      <c r="AU777" s="334"/>
      <c r="AV777" s="334"/>
    </row>
    <row r="778" spans="1:48" ht="30" customHeight="1">
      <c r="A778" s="293">
        <f t="shared" ref="A778:A783" si="124">A777+1</f>
        <v>12</v>
      </c>
      <c r="B778" s="629" t="s">
        <v>1419</v>
      </c>
      <c r="C778" s="629"/>
      <c r="D778" s="381">
        <f>MAYO!K778</f>
        <v>16660</v>
      </c>
      <c r="E778" s="339">
        <f t="shared" si="117"/>
        <v>5000</v>
      </c>
      <c r="F778" s="338">
        <v>7032</v>
      </c>
      <c r="G778" s="338">
        <v>2</v>
      </c>
      <c r="H778" s="456">
        <f t="shared" si="118"/>
        <v>7034</v>
      </c>
      <c r="I778" s="340">
        <f t="shared" si="119"/>
        <v>0</v>
      </c>
      <c r="J778" s="341">
        <f t="shared" si="120"/>
        <v>7034</v>
      </c>
      <c r="K778" s="477">
        <f>+(D778+E778)-(J778)</f>
        <v>14626</v>
      </c>
      <c r="L778" s="253">
        <v>14626</v>
      </c>
      <c r="M778" s="254" t="s">
        <v>1834</v>
      </c>
      <c r="N778" s="254" t="s">
        <v>1829</v>
      </c>
      <c r="O778" s="255" t="s">
        <v>2137</v>
      </c>
      <c r="P778" s="256" t="str">
        <f t="shared" ca="1" si="121"/>
        <v>VERDE</v>
      </c>
      <c r="Q778" s="262" t="str">
        <f t="shared" ca="1" si="122"/>
        <v>NO VENCIDO</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MAYO!K779</f>
        <v>3441</v>
      </c>
      <c r="E779" s="339">
        <f t="shared" si="117"/>
        <v>0</v>
      </c>
      <c r="F779" s="338"/>
      <c r="G779" s="338">
        <v>0</v>
      </c>
      <c r="H779" s="456">
        <f t="shared" si="118"/>
        <v>0</v>
      </c>
      <c r="I779" s="340">
        <f t="shared" si="119"/>
        <v>0</v>
      </c>
      <c r="J779" s="341">
        <f t="shared" si="120"/>
        <v>0</v>
      </c>
      <c r="K779" s="477">
        <f t="shared" ref="K779:K783" si="126">+(D779+E779)-(J779)</f>
        <v>3441</v>
      </c>
      <c r="L779" s="253">
        <v>3441</v>
      </c>
      <c r="M779" s="254" t="s">
        <v>1834</v>
      </c>
      <c r="N779" s="254" t="s">
        <v>1829</v>
      </c>
      <c r="O779" s="255" t="s">
        <v>1835</v>
      </c>
      <c r="P779" s="256" t="str">
        <f t="shared" ca="1" si="121"/>
        <v>VERDE</v>
      </c>
      <c r="Q779" s="262" t="str">
        <f t="shared" ca="1" si="122"/>
        <v>NO VENCIDO</v>
      </c>
      <c r="R779" s="257"/>
      <c r="S779" s="258"/>
      <c r="T779" s="258"/>
      <c r="U779" s="259"/>
      <c r="V779" s="259"/>
      <c r="W779" s="403"/>
      <c r="X779" s="351"/>
      <c r="Y779" s="232"/>
      <c r="Z779" s="457">
        <v>0</v>
      </c>
      <c r="AA779" s="457">
        <v>0</v>
      </c>
      <c r="AB779" s="458">
        <f t="shared" si="123"/>
        <v>0</v>
      </c>
      <c r="AC779" s="457">
        <v>0</v>
      </c>
      <c r="AD779" s="457">
        <v>0</v>
      </c>
      <c r="AE779" s="457">
        <v>0</v>
      </c>
      <c r="AF779" s="457">
        <v>0</v>
      </c>
      <c r="AG779" s="457">
        <v>0</v>
      </c>
      <c r="AH779" s="457">
        <v>0</v>
      </c>
      <c r="AI779" s="457">
        <v>0</v>
      </c>
      <c r="AJ779" s="457">
        <v>0</v>
      </c>
      <c r="AK779" s="457">
        <v>0</v>
      </c>
      <c r="AL779" s="457">
        <v>0</v>
      </c>
      <c r="AM779" s="382">
        <f t="shared" si="125"/>
        <v>0</v>
      </c>
      <c r="AN779" s="460"/>
      <c r="AU779" s="334"/>
      <c r="AV779" s="334"/>
    </row>
    <row r="780" spans="1:48" ht="30" customHeight="1">
      <c r="A780" s="293">
        <f t="shared" si="124"/>
        <v>14</v>
      </c>
      <c r="B780" s="629" t="s">
        <v>1397</v>
      </c>
      <c r="C780" s="629"/>
      <c r="D780" s="381">
        <f>MAYO!K780</f>
        <v>969</v>
      </c>
      <c r="E780" s="339">
        <f t="shared" si="117"/>
        <v>300</v>
      </c>
      <c r="F780" s="338">
        <v>620</v>
      </c>
      <c r="G780" s="338">
        <v>0</v>
      </c>
      <c r="H780" s="456">
        <f t="shared" si="118"/>
        <v>620</v>
      </c>
      <c r="I780" s="340">
        <f t="shared" si="119"/>
        <v>1</v>
      </c>
      <c r="J780" s="341">
        <f t="shared" si="120"/>
        <v>621</v>
      </c>
      <c r="K780" s="477">
        <f>+(D780+E780)-(J780)</f>
        <v>648</v>
      </c>
      <c r="L780" s="253">
        <v>648</v>
      </c>
      <c r="M780" s="254" t="s">
        <v>1834</v>
      </c>
      <c r="N780" s="254" t="s">
        <v>1829</v>
      </c>
      <c r="O780" s="255" t="s">
        <v>1835</v>
      </c>
      <c r="P780" s="256" t="str">
        <f t="shared" ca="1" si="121"/>
        <v>VERDE</v>
      </c>
      <c r="Q780" s="262" t="str">
        <f t="shared" ca="1" si="122"/>
        <v>NO VENCIDO</v>
      </c>
      <c r="R780" s="257"/>
      <c r="S780" s="258"/>
      <c r="T780" s="258"/>
      <c r="U780" s="259"/>
      <c r="V780" s="259"/>
      <c r="W780" s="403"/>
      <c r="X780" s="351"/>
      <c r="Y780" s="232"/>
      <c r="Z780" s="457">
        <v>1</v>
      </c>
      <c r="AA780" s="457">
        <v>0</v>
      </c>
      <c r="AB780" s="458">
        <f t="shared" si="123"/>
        <v>1</v>
      </c>
      <c r="AC780" s="457">
        <v>0</v>
      </c>
      <c r="AD780" s="457">
        <v>0</v>
      </c>
      <c r="AE780" s="457">
        <v>0</v>
      </c>
      <c r="AF780" s="457">
        <v>0</v>
      </c>
      <c r="AG780" s="457">
        <v>0</v>
      </c>
      <c r="AH780" s="457">
        <v>0</v>
      </c>
      <c r="AI780" s="457">
        <v>0</v>
      </c>
      <c r="AJ780" s="457">
        <v>0</v>
      </c>
      <c r="AK780" s="457">
        <v>0</v>
      </c>
      <c r="AL780" s="457">
        <v>0</v>
      </c>
      <c r="AM780" s="382">
        <f t="shared" si="125"/>
        <v>1</v>
      </c>
      <c r="AN780" s="460"/>
      <c r="AQ780" s="352"/>
      <c r="AR780" s="353"/>
      <c r="AS780" s="353"/>
      <c r="AT780" s="354"/>
      <c r="AU780" s="334"/>
      <c r="AV780" s="334"/>
    </row>
    <row r="781" spans="1:48" ht="30" customHeight="1">
      <c r="A781" s="293">
        <f t="shared" si="124"/>
        <v>15</v>
      </c>
      <c r="B781" s="629" t="s">
        <v>1398</v>
      </c>
      <c r="C781" s="629"/>
      <c r="D781" s="381">
        <f>MAYO!K781</f>
        <v>73</v>
      </c>
      <c r="E781" s="339">
        <f t="shared" si="117"/>
        <v>0</v>
      </c>
      <c r="F781" s="338">
        <v>0</v>
      </c>
      <c r="G781" s="338">
        <v>0</v>
      </c>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MAYO!K782</f>
        <v>141</v>
      </c>
      <c r="E782" s="339">
        <f t="shared" si="117"/>
        <v>0</v>
      </c>
      <c r="F782" s="338">
        <v>0</v>
      </c>
      <c r="G782" s="338">
        <v>0</v>
      </c>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MAYO!K783</f>
        <v>725</v>
      </c>
      <c r="E783" s="339">
        <f t="shared" si="117"/>
        <v>0</v>
      </c>
      <c r="F783" s="338">
        <v>0</v>
      </c>
      <c r="G783" s="338">
        <v>0</v>
      </c>
      <c r="H783" s="456">
        <f t="shared" si="118"/>
        <v>0</v>
      </c>
      <c r="I783" s="340">
        <f t="shared" si="119"/>
        <v>0</v>
      </c>
      <c r="J783" s="341">
        <f t="shared" si="120"/>
        <v>0</v>
      </c>
      <c r="K783" s="477">
        <f t="shared" si="126"/>
        <v>725</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MAYO!K789</f>
        <v>80</v>
      </c>
      <c r="E789" s="595">
        <f>H385</f>
        <v>870</v>
      </c>
      <c r="F789" s="601">
        <v>20</v>
      </c>
      <c r="G789" s="601">
        <v>1</v>
      </c>
      <c r="H789" s="574">
        <f>SUM(F789,G789)</f>
        <v>21</v>
      </c>
      <c r="I789" s="577">
        <f>+AM789</f>
        <v>113</v>
      </c>
      <c r="J789" s="580">
        <f>+H789+I789</f>
        <v>134</v>
      </c>
      <c r="K789" s="583">
        <f>+(D789+E789)-(J789)</f>
        <v>816</v>
      </c>
      <c r="L789" s="486">
        <v>816</v>
      </c>
      <c r="M789" s="487" t="s">
        <v>2093</v>
      </c>
      <c r="N789" s="487" t="s">
        <v>2094</v>
      </c>
      <c r="O789" s="488">
        <v>46326</v>
      </c>
      <c r="P789" s="256" t="str">
        <f ca="1">IF(O789=0," ",IFERROR(IF(DATEDIF(TODAY(),O789,"M")&lt;=5,"ROJO",IF(DATEDIF(TODAY(),O789,"M")&gt;=12,"VERDE",IF(AND(DATEDIF(TODAY(),O789,"M")&gt;=6,DATEDIF(TODAY(),O789,"M")&lt;=11),"AMARILLO"))),Q789))</f>
        <v>ROJO</v>
      </c>
      <c r="Q789" s="262" t="str">
        <f ca="1">IF(O789=0," ",IF(O789&lt;=$L$6,"VENCIDO","NO VENCIDO"))</f>
        <v>NO VENCIDO</v>
      </c>
      <c r="R789" s="257"/>
      <c r="S789" s="489"/>
      <c r="T789" s="489"/>
      <c r="U789" s="490"/>
      <c r="V789" s="490"/>
      <c r="W789" s="490"/>
      <c r="X789" s="351"/>
      <c r="Y789" s="232"/>
      <c r="Z789" s="570">
        <v>113</v>
      </c>
      <c r="AA789" s="570">
        <v>0</v>
      </c>
      <c r="AB789" s="570"/>
      <c r="AC789" s="570">
        <v>0</v>
      </c>
      <c r="AD789" s="570">
        <v>0</v>
      </c>
      <c r="AE789" s="570">
        <v>0</v>
      </c>
      <c r="AF789" s="570">
        <v>0</v>
      </c>
      <c r="AG789" s="570">
        <v>0</v>
      </c>
      <c r="AH789" s="570">
        <v>0</v>
      </c>
      <c r="AI789" s="570">
        <v>0</v>
      </c>
      <c r="AJ789" s="570">
        <v>0</v>
      </c>
      <c r="AK789" s="570">
        <v>0</v>
      </c>
      <c r="AL789" s="570">
        <v>0</v>
      </c>
      <c r="AM789" s="573">
        <f>SUM(Z789:AL792)</f>
        <v>113</v>
      </c>
      <c r="AN789" s="304"/>
      <c r="AO789" s="485"/>
      <c r="AP789" s="416"/>
      <c r="AQ789" s="604">
        <f>IFERROR(I789/J789*100,"0")</f>
        <v>84.328358208955223</v>
      </c>
      <c r="AR789" s="604">
        <f>IFERROR(1/(1-(AQ789/100)),"0")</f>
        <v>6.3809523809523805</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t="s">
        <v>2129</v>
      </c>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816</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MAYO!K794</f>
        <v>0</v>
      </c>
      <c r="E794" s="595">
        <f>H390</f>
        <v>0</v>
      </c>
      <c r="F794" s="601">
        <v>0</v>
      </c>
      <c r="G794" s="601">
        <v>0</v>
      </c>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MAYO!K799</f>
        <v>66</v>
      </c>
      <c r="E799" s="595">
        <f>H395</f>
        <v>1038</v>
      </c>
      <c r="F799" s="601">
        <v>112</v>
      </c>
      <c r="G799" s="601">
        <v>3</v>
      </c>
      <c r="H799" s="574">
        <f t="shared" ref="H799:H809" si="130">SUM(F799,G799)</f>
        <v>115</v>
      </c>
      <c r="I799" s="577">
        <f>+AM799</f>
        <v>251</v>
      </c>
      <c r="J799" s="580">
        <f t="shared" si="127"/>
        <v>366</v>
      </c>
      <c r="K799" s="583">
        <f>+(D799+E799)-(J799)</f>
        <v>738</v>
      </c>
      <c r="L799" s="486">
        <v>738</v>
      </c>
      <c r="M799" s="487" t="s">
        <v>1887</v>
      </c>
      <c r="N799" s="487" t="s">
        <v>1810</v>
      </c>
      <c r="O799" s="488">
        <v>46387</v>
      </c>
      <c r="P799" s="256" t="str">
        <f t="shared" ref="P799:P802" ca="1" si="131">IF(O799=0," ",IFERROR(IF(DATEDIF(TODAY(),O799,"M")&lt;=5,"ROJO",IF(DATEDIF(TODAY(),O799,"M")&gt;=12,"VERDE",IF(AND(DATEDIF(TODAY(),O799,"M")&gt;=6,DATEDIF(TODAY(),O799,"M")&lt;=11),"AMARILLO"))),Q799))</f>
        <v>ROJO</v>
      </c>
      <c r="Q799" s="262" t="str">
        <f t="shared" ref="Q799:Q802" ca="1" si="132">IF(O799=0," ",IF(O799&lt;=$L$6,"VENCIDO","NO VENCIDO"))</f>
        <v>NO VENCIDO</v>
      </c>
      <c r="R799" s="257"/>
      <c r="S799" s="489"/>
      <c r="T799" s="489"/>
      <c r="U799" s="490"/>
      <c r="V799" s="490"/>
      <c r="W799" s="490"/>
      <c r="X799" s="351"/>
      <c r="Y799" s="232"/>
      <c r="Z799" s="570">
        <v>218</v>
      </c>
      <c r="AA799" s="570">
        <v>33</v>
      </c>
      <c r="AB799" s="570"/>
      <c r="AC799" s="570">
        <v>0</v>
      </c>
      <c r="AD799" s="570">
        <v>0</v>
      </c>
      <c r="AE799" s="570">
        <v>0</v>
      </c>
      <c r="AF799" s="570">
        <v>0</v>
      </c>
      <c r="AG799" s="570">
        <v>0</v>
      </c>
      <c r="AH799" s="570">
        <v>0</v>
      </c>
      <c r="AI799" s="570">
        <v>0</v>
      </c>
      <c r="AJ799" s="570">
        <v>0</v>
      </c>
      <c r="AK799" s="570">
        <v>0</v>
      </c>
      <c r="AL799" s="570">
        <v>0</v>
      </c>
      <c r="AM799" s="573">
        <f t="shared" ref="AM799" si="133">SUM(Z799:AL802)</f>
        <v>251</v>
      </c>
      <c r="AN799" s="304"/>
      <c r="AO799" s="485"/>
      <c r="AP799" s="416"/>
      <c r="AQ799" s="604">
        <f>IFERROR(I799/J799*100,"0")</f>
        <v>68.579234972677597</v>
      </c>
      <c r="AR799" s="604">
        <f>IFERROR(1/(1-(AQ799/100)),"0")</f>
        <v>3.1826086956521737</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738</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MAYO!K804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MAYO!K809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8055</v>
      </c>
      <c r="E821" s="373">
        <f>G13</f>
        <v>3000</v>
      </c>
      <c r="F821" s="373">
        <f>+F417</f>
        <v>578</v>
      </c>
      <c r="G821" s="373">
        <f>+G417</f>
        <v>28</v>
      </c>
      <c r="H821" s="374">
        <f>SUM(F821:G821)</f>
        <v>606</v>
      </c>
      <c r="I821" s="375">
        <f>+AM821</f>
        <v>1299</v>
      </c>
      <c r="J821" s="376">
        <f>SUM(H821:I821)</f>
        <v>1905</v>
      </c>
      <c r="K821" s="373">
        <f>+I13</f>
        <v>0</v>
      </c>
      <c r="L821" s="377">
        <f>(M821+N821)</f>
        <v>9150</v>
      </c>
      <c r="M821" s="378">
        <f>+K13</f>
        <v>6840</v>
      </c>
      <c r="N821" s="379">
        <f>+K417</f>
        <v>2310</v>
      </c>
      <c r="O821" s="424">
        <f t="shared" ref="O821:O822" si="147">IFERROR(L821/J821,"0")</f>
        <v>4.8031496062992129</v>
      </c>
      <c r="P821" s="380">
        <f>+R422+R18</f>
        <v>0</v>
      </c>
      <c r="Q821" s="258"/>
      <c r="R821" s="258"/>
      <c r="S821" s="259"/>
      <c r="T821" s="259"/>
      <c r="U821" s="516"/>
      <c r="V821" s="353"/>
      <c r="Y821" s="232"/>
      <c r="Z821" s="381">
        <f>+Z417+Z13</f>
        <v>852</v>
      </c>
      <c r="AA821" s="381">
        <f>+AA417+AA13</f>
        <v>437</v>
      </c>
      <c r="AB821" s="415">
        <f>Z821+AA821</f>
        <v>1289</v>
      </c>
      <c r="AC821" s="381">
        <f t="shared" ref="AC821:AL821" si="148">+AC417+AC13</f>
        <v>0</v>
      </c>
      <c r="AD821" s="381">
        <f t="shared" si="148"/>
        <v>0</v>
      </c>
      <c r="AE821" s="381">
        <f t="shared" si="148"/>
        <v>0</v>
      </c>
      <c r="AF821" s="381">
        <f t="shared" si="148"/>
        <v>0</v>
      </c>
      <c r="AG821" s="381">
        <f t="shared" si="148"/>
        <v>10</v>
      </c>
      <c r="AH821" s="381">
        <f t="shared" si="148"/>
        <v>0</v>
      </c>
      <c r="AI821" s="381">
        <f t="shared" si="148"/>
        <v>0</v>
      </c>
      <c r="AJ821" s="381">
        <f t="shared" si="148"/>
        <v>0</v>
      </c>
      <c r="AK821" s="381">
        <f t="shared" si="148"/>
        <v>0</v>
      </c>
      <c r="AL821" s="381">
        <f t="shared" si="148"/>
        <v>0</v>
      </c>
      <c r="AM821" s="382">
        <f t="shared" ref="AM821:AM833" si="149">SUM(AB821:AL821)</f>
        <v>1299</v>
      </c>
      <c r="AN821" s="383"/>
      <c r="AO821" s="384"/>
      <c r="AQ821" s="342">
        <f t="shared" ref="AQ821:AQ856" si="150">IFERROR(I821/J821*100,"0")</f>
        <v>68.188976377952756</v>
      </c>
      <c r="AR821" s="343">
        <f>IFERROR(1/(1-(AQ821/100)),"0")</f>
        <v>3.1435643564356437</v>
      </c>
      <c r="AS821" s="344">
        <v>65</v>
      </c>
      <c r="AT821" s="345">
        <v>10</v>
      </c>
    </row>
    <row r="822" spans="1:46" ht="46.5" customHeight="1">
      <c r="A822" s="293">
        <f>A821+1</f>
        <v>2</v>
      </c>
      <c r="B822" s="527" t="s">
        <v>1489</v>
      </c>
      <c r="C822" s="528"/>
      <c r="D822" s="372">
        <f>+D423+D19</f>
        <v>1067</v>
      </c>
      <c r="E822" s="373">
        <f>G19</f>
        <v>2000</v>
      </c>
      <c r="F822" s="373">
        <f>+F423</f>
        <v>579</v>
      </c>
      <c r="G822" s="373">
        <f>+G423</f>
        <v>25</v>
      </c>
      <c r="H822" s="374">
        <f t="shared" ref="H822:H856" si="151">SUM(F822:G822)</f>
        <v>604</v>
      </c>
      <c r="I822" s="375">
        <f>+AM822</f>
        <v>0</v>
      </c>
      <c r="J822" s="376">
        <f t="shared" ref="J822:J833" si="152">SUM(H822:I822)</f>
        <v>604</v>
      </c>
      <c r="K822" s="373">
        <f>+I19</f>
        <v>0</v>
      </c>
      <c r="L822" s="377">
        <f t="shared" ref="L822:L855" si="153">(M822+N822)</f>
        <v>2463</v>
      </c>
      <c r="M822" s="378">
        <f>+K19</f>
        <v>1633</v>
      </c>
      <c r="N822" s="379">
        <f>+K423</f>
        <v>830</v>
      </c>
      <c r="O822" s="424">
        <f t="shared" si="147"/>
        <v>4.0778145695364234</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171</v>
      </c>
      <c r="E823" s="373">
        <f>G25</f>
        <v>400</v>
      </c>
      <c r="F823" s="373">
        <f>+F429</f>
        <v>89</v>
      </c>
      <c r="G823" s="373">
        <f>+G429</f>
        <v>0</v>
      </c>
      <c r="H823" s="374">
        <f t="shared" si="151"/>
        <v>89</v>
      </c>
      <c r="I823" s="375">
        <f>+AM823</f>
        <v>0</v>
      </c>
      <c r="J823" s="376">
        <f t="shared" si="152"/>
        <v>89</v>
      </c>
      <c r="K823" s="373">
        <f>+I25</f>
        <v>0</v>
      </c>
      <c r="L823" s="377">
        <f t="shared" si="153"/>
        <v>482</v>
      </c>
      <c r="M823" s="378">
        <f>+K25</f>
        <v>82</v>
      </c>
      <c r="N823" s="379">
        <f>+K429</f>
        <v>400</v>
      </c>
      <c r="O823" s="424">
        <f>IFERROR(L823/J823,"0")</f>
        <v>5.415730337078652</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12042</v>
      </c>
      <c r="E824" s="373">
        <f>G31</f>
        <v>12000</v>
      </c>
      <c r="F824" s="373">
        <f>+F435</f>
        <v>2558</v>
      </c>
      <c r="G824" s="373">
        <f>+G435</f>
        <v>18</v>
      </c>
      <c r="H824" s="374">
        <f t="shared" si="151"/>
        <v>2576</v>
      </c>
      <c r="I824" s="375">
        <f t="shared" ref="I824:I856" si="159">+AM824</f>
        <v>25</v>
      </c>
      <c r="J824" s="376">
        <f t="shared" si="152"/>
        <v>2601</v>
      </c>
      <c r="K824" s="373">
        <f>+I31</f>
        <v>0</v>
      </c>
      <c r="L824" s="377">
        <f t="shared" si="153"/>
        <v>21441</v>
      </c>
      <c r="M824" s="378">
        <f>+K31</f>
        <v>18865</v>
      </c>
      <c r="N824" s="379">
        <f>+K435</f>
        <v>2576</v>
      </c>
      <c r="O824" s="424">
        <f t="shared" ref="O824:O887" si="160">IFERROR(L824/J824,"0")</f>
        <v>8.2433679354094576</v>
      </c>
      <c r="P824" s="380">
        <f>+R440+R36</f>
        <v>0</v>
      </c>
      <c r="Q824" s="258"/>
      <c r="R824" s="258"/>
      <c r="S824" s="259"/>
      <c r="T824" s="259"/>
      <c r="U824" s="516"/>
      <c r="V824" s="353"/>
      <c r="Y824" s="232"/>
      <c r="Z824" s="381">
        <f>+Z435+Z31</f>
        <v>10</v>
      </c>
      <c r="AA824" s="381">
        <f>+AA435+AA31</f>
        <v>14</v>
      </c>
      <c r="AB824" s="415">
        <f t="shared" si="154"/>
        <v>24</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1</v>
      </c>
      <c r="AK824" s="381">
        <f t="shared" si="161"/>
        <v>0</v>
      </c>
      <c r="AL824" s="381">
        <f t="shared" si="161"/>
        <v>0</v>
      </c>
      <c r="AM824" s="382">
        <f t="shared" si="149"/>
        <v>25</v>
      </c>
      <c r="AN824" s="383"/>
      <c r="AO824" s="384"/>
      <c r="AQ824" s="342">
        <f t="shared" si="150"/>
        <v>0.96116878123798533</v>
      </c>
      <c r="AR824" s="343">
        <f t="shared" si="156"/>
        <v>1.0097049689440993</v>
      </c>
      <c r="AS824" s="344">
        <v>15</v>
      </c>
      <c r="AT824" s="345">
        <v>5</v>
      </c>
    </row>
    <row r="825" spans="1:46" ht="75.75" customHeight="1">
      <c r="A825" s="293">
        <f t="shared" si="157"/>
        <v>5</v>
      </c>
      <c r="B825" s="527" t="s">
        <v>1517</v>
      </c>
      <c r="C825" s="528"/>
      <c r="D825" s="372">
        <f>+D441+D37</f>
        <v>6585</v>
      </c>
      <c r="E825" s="373">
        <f>G37</f>
        <v>9000</v>
      </c>
      <c r="F825" s="373">
        <f>+F441</f>
        <v>1866</v>
      </c>
      <c r="G825" s="373">
        <f>+G441</f>
        <v>8</v>
      </c>
      <c r="H825" s="374">
        <f t="shared" si="151"/>
        <v>1874</v>
      </c>
      <c r="I825" s="375">
        <f t="shared" si="159"/>
        <v>0</v>
      </c>
      <c r="J825" s="376">
        <f t="shared" si="152"/>
        <v>1874</v>
      </c>
      <c r="K825" s="373">
        <f>+I37</f>
        <v>0</v>
      </c>
      <c r="L825" s="377">
        <f t="shared" si="153"/>
        <v>13711</v>
      </c>
      <c r="M825" s="378">
        <f>+K37</f>
        <v>11550</v>
      </c>
      <c r="N825" s="379">
        <f>+K441</f>
        <v>2161</v>
      </c>
      <c r="O825" s="424">
        <f t="shared" si="160"/>
        <v>7.3164354322305227</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32</v>
      </c>
      <c r="E826" s="373">
        <f>G43</f>
        <v>170</v>
      </c>
      <c r="F826" s="373">
        <f>+F447</f>
        <v>23</v>
      </c>
      <c r="G826" s="373">
        <f>+G447</f>
        <v>0</v>
      </c>
      <c r="H826" s="374">
        <f t="shared" si="151"/>
        <v>23</v>
      </c>
      <c r="I826" s="375">
        <f t="shared" si="159"/>
        <v>0</v>
      </c>
      <c r="J826" s="376">
        <f t="shared" si="152"/>
        <v>23</v>
      </c>
      <c r="K826" s="373">
        <f>+I43</f>
        <v>0</v>
      </c>
      <c r="L826" s="377">
        <f t="shared" si="153"/>
        <v>179</v>
      </c>
      <c r="M826" s="378">
        <f>+K43</f>
        <v>108</v>
      </c>
      <c r="N826" s="379">
        <f>+K447</f>
        <v>71</v>
      </c>
      <c r="O826" s="424">
        <f t="shared" si="160"/>
        <v>7.7826086956521738</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3148</v>
      </c>
      <c r="E828" s="373">
        <f>G55</f>
        <v>4320</v>
      </c>
      <c r="F828" s="373">
        <f>+F459</f>
        <v>690</v>
      </c>
      <c r="G828" s="373">
        <f>+G459</f>
        <v>13</v>
      </c>
      <c r="H828" s="374">
        <f t="shared" si="151"/>
        <v>703</v>
      </c>
      <c r="I828" s="375">
        <f t="shared" si="159"/>
        <v>197</v>
      </c>
      <c r="J828" s="376">
        <f t="shared" si="152"/>
        <v>900</v>
      </c>
      <c r="K828" s="373">
        <f>+I55</f>
        <v>0</v>
      </c>
      <c r="L828" s="377">
        <f t="shared" si="153"/>
        <v>6568</v>
      </c>
      <c r="M828" s="378">
        <f>+K55</f>
        <v>4470</v>
      </c>
      <c r="N828" s="379">
        <f>+K459</f>
        <v>2098</v>
      </c>
      <c r="O828" s="424">
        <f t="shared" si="160"/>
        <v>7.2977777777777781</v>
      </c>
      <c r="P828" s="380">
        <f>+R464+R60</f>
        <v>0</v>
      </c>
      <c r="Q828" s="258"/>
      <c r="R828" s="258"/>
      <c r="S828" s="259"/>
      <c r="T828" s="259"/>
      <c r="U828" s="516"/>
      <c r="V828" s="353"/>
      <c r="Y828" s="232"/>
      <c r="Z828" s="381">
        <f>+Z459+Z55</f>
        <v>77</v>
      </c>
      <c r="AA828" s="381">
        <f>+AA459+AA55</f>
        <v>119</v>
      </c>
      <c r="AB828" s="415">
        <f t="shared" si="154"/>
        <v>196</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1</v>
      </c>
      <c r="AK828" s="381">
        <f t="shared" si="165"/>
        <v>0</v>
      </c>
      <c r="AL828" s="381">
        <f t="shared" si="165"/>
        <v>0</v>
      </c>
      <c r="AM828" s="382">
        <f t="shared" si="149"/>
        <v>197</v>
      </c>
      <c r="AN828" s="383"/>
      <c r="AO828" s="384"/>
      <c r="AQ828" s="342">
        <f t="shared" si="150"/>
        <v>21.888888888888889</v>
      </c>
      <c r="AR828" s="343">
        <f t="shared" si="156"/>
        <v>1.2802275960170697</v>
      </c>
      <c r="AS828" s="344">
        <v>15</v>
      </c>
      <c r="AT828" s="345">
        <v>10</v>
      </c>
    </row>
    <row r="829" spans="1:46" ht="46.5" customHeight="1">
      <c r="A829" s="293">
        <f t="shared" si="157"/>
        <v>9</v>
      </c>
      <c r="B829" s="527" t="s">
        <v>1496</v>
      </c>
      <c r="C829" s="528"/>
      <c r="D829" s="372">
        <f>+D465+D61</f>
        <v>60</v>
      </c>
      <c r="E829" s="373">
        <f>G61</f>
        <v>0</v>
      </c>
      <c r="F829" s="373">
        <f>+F465</f>
        <v>5</v>
      </c>
      <c r="G829" s="373">
        <f>+G465</f>
        <v>0</v>
      </c>
      <c r="H829" s="374">
        <f t="shared" si="151"/>
        <v>5</v>
      </c>
      <c r="I829" s="375">
        <f t="shared" si="159"/>
        <v>0</v>
      </c>
      <c r="J829" s="376">
        <f t="shared" si="152"/>
        <v>5</v>
      </c>
      <c r="K829" s="373">
        <f>+I61</f>
        <v>0</v>
      </c>
      <c r="L829" s="377">
        <f t="shared" si="153"/>
        <v>55</v>
      </c>
      <c r="M829" s="378">
        <f>+K61</f>
        <v>5</v>
      </c>
      <c r="N829" s="379">
        <f>+K465</f>
        <v>50</v>
      </c>
      <c r="O829" s="424">
        <f t="shared" si="160"/>
        <v>11</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2424</v>
      </c>
      <c r="E830" s="373">
        <f>G67</f>
        <v>4500</v>
      </c>
      <c r="F830" s="373">
        <f>+F471</f>
        <v>1048</v>
      </c>
      <c r="G830" s="373">
        <f>+G471</f>
        <v>3</v>
      </c>
      <c r="H830" s="374">
        <f t="shared" si="151"/>
        <v>1051</v>
      </c>
      <c r="I830" s="375">
        <f t="shared" si="159"/>
        <v>1</v>
      </c>
      <c r="J830" s="376">
        <f>SUM(H830:I830)</f>
        <v>1052</v>
      </c>
      <c r="K830" s="373">
        <f>+I67</f>
        <v>0</v>
      </c>
      <c r="L830" s="377">
        <f t="shared" si="153"/>
        <v>5872</v>
      </c>
      <c r="M830" s="378">
        <f>+K67</f>
        <v>4240</v>
      </c>
      <c r="N830" s="379">
        <f>+K471</f>
        <v>1632</v>
      </c>
      <c r="O830" s="424">
        <f t="shared" si="160"/>
        <v>5.581749049429658</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1</v>
      </c>
      <c r="AJ830" s="381">
        <f t="shared" si="167"/>
        <v>0</v>
      </c>
      <c r="AK830" s="381">
        <f t="shared" si="167"/>
        <v>0</v>
      </c>
      <c r="AL830" s="381">
        <f t="shared" si="167"/>
        <v>0</v>
      </c>
      <c r="AM830" s="382">
        <f t="shared" si="149"/>
        <v>1</v>
      </c>
      <c r="AN830" s="383"/>
      <c r="AO830" s="384"/>
      <c r="AQ830" s="342">
        <f t="shared" si="150"/>
        <v>9.5057034220532313E-2</v>
      </c>
      <c r="AR830" s="343">
        <f t="shared" si="156"/>
        <v>1.0009514747859183</v>
      </c>
      <c r="AS830" s="344">
        <v>0</v>
      </c>
      <c r="AT830" s="345">
        <v>1</v>
      </c>
    </row>
    <row r="831" spans="1:46" ht="46.5" customHeight="1">
      <c r="A831" s="293">
        <f t="shared" si="157"/>
        <v>11</v>
      </c>
      <c r="B831" s="527" t="s">
        <v>1494</v>
      </c>
      <c r="C831" s="528"/>
      <c r="D831" s="372">
        <f>+D477+D73</f>
        <v>4649</v>
      </c>
      <c r="E831" s="373">
        <f>G73</f>
        <v>6000</v>
      </c>
      <c r="F831" s="373">
        <f>+F477</f>
        <v>1574</v>
      </c>
      <c r="G831" s="373">
        <f>+G477</f>
        <v>15</v>
      </c>
      <c r="H831" s="374">
        <f t="shared" si="151"/>
        <v>1589</v>
      </c>
      <c r="I831" s="375">
        <f t="shared" si="159"/>
        <v>0</v>
      </c>
      <c r="J831" s="376">
        <f t="shared" si="152"/>
        <v>1589</v>
      </c>
      <c r="K831" s="373">
        <f>+I73</f>
        <v>0</v>
      </c>
      <c r="L831" s="377">
        <f t="shared" si="153"/>
        <v>9060</v>
      </c>
      <c r="M831" s="378">
        <f>+K73</f>
        <v>6895</v>
      </c>
      <c r="N831" s="379">
        <f>+K477</f>
        <v>2165</v>
      </c>
      <c r="O831" s="424">
        <f t="shared" si="160"/>
        <v>5.7016991818753935</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12122</v>
      </c>
      <c r="E833" s="373">
        <f>G85</f>
        <v>1500</v>
      </c>
      <c r="F833" s="373">
        <f>+F489</f>
        <v>1555</v>
      </c>
      <c r="G833" s="373">
        <f>+G489</f>
        <v>14</v>
      </c>
      <c r="H833" s="374">
        <f t="shared" si="151"/>
        <v>1569</v>
      </c>
      <c r="I833" s="375">
        <f t="shared" si="159"/>
        <v>1</v>
      </c>
      <c r="J833" s="376">
        <f t="shared" si="152"/>
        <v>1570</v>
      </c>
      <c r="K833" s="373">
        <f>+I85</f>
        <v>0</v>
      </c>
      <c r="L833" s="377">
        <f t="shared" si="153"/>
        <v>12052</v>
      </c>
      <c r="M833" s="378">
        <f>+K85</f>
        <v>9638</v>
      </c>
      <c r="N833" s="379">
        <f>+K489</f>
        <v>2414</v>
      </c>
      <c r="O833" s="424">
        <f t="shared" si="160"/>
        <v>7.6764331210191079</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1</v>
      </c>
      <c r="AK833" s="381">
        <f t="shared" si="170"/>
        <v>0</v>
      </c>
      <c r="AL833" s="381">
        <f t="shared" si="170"/>
        <v>0</v>
      </c>
      <c r="AM833" s="382">
        <f t="shared" si="149"/>
        <v>1</v>
      </c>
      <c r="AN833" s="383"/>
      <c r="AO833" s="384"/>
      <c r="AQ833" s="342">
        <f t="shared" si="150"/>
        <v>6.3694267515923567E-2</v>
      </c>
      <c r="AR833" s="343">
        <f t="shared" si="156"/>
        <v>1.0006373486297004</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10015</v>
      </c>
      <c r="E836" s="373">
        <f>G103</f>
        <v>0</v>
      </c>
      <c r="F836" s="373">
        <f>+F507</f>
        <v>2331</v>
      </c>
      <c r="G836" s="373">
        <f>+G507</f>
        <v>23</v>
      </c>
      <c r="H836" s="374">
        <f>SUM(F836:G836)</f>
        <v>2354</v>
      </c>
      <c r="I836" s="375">
        <f>+AM836</f>
        <v>1263</v>
      </c>
      <c r="J836" s="376">
        <f>SUM(H836:I836)</f>
        <v>3617</v>
      </c>
      <c r="K836" s="373">
        <f>+I103</f>
        <v>0</v>
      </c>
      <c r="L836" s="377">
        <f t="shared" si="153"/>
        <v>6398</v>
      </c>
      <c r="M836" s="378">
        <f>+K103</f>
        <v>3870</v>
      </c>
      <c r="N836" s="379">
        <f>+K507</f>
        <v>2528</v>
      </c>
      <c r="O836" s="424">
        <f t="shared" si="160"/>
        <v>1.7688692286425214</v>
      </c>
      <c r="P836" s="380">
        <f>+R512+R108</f>
        <v>0</v>
      </c>
      <c r="Q836" s="258"/>
      <c r="R836" s="259"/>
      <c r="S836" s="259"/>
      <c r="T836" s="259"/>
      <c r="U836" s="516"/>
      <c r="V836" s="353"/>
      <c r="Y836" s="232"/>
      <c r="Z836" s="381">
        <f>+Z507+Z103</f>
        <v>699</v>
      </c>
      <c r="AA836" s="381">
        <f>+AA507+AA103</f>
        <v>564</v>
      </c>
      <c r="AB836" s="415">
        <f>Z836+AA836</f>
        <v>1263</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1263</v>
      </c>
      <c r="AN836" s="383"/>
      <c r="AO836" s="384"/>
      <c r="AQ836" s="342">
        <f t="shared" si="150"/>
        <v>34.918440696709979</v>
      </c>
      <c r="AR836" s="343">
        <f>IFERROR(1/(1-(AQ836/100)),"0")</f>
        <v>1.5365335598980456</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42238</v>
      </c>
      <c r="E839" s="373">
        <f>G121</f>
        <v>10000</v>
      </c>
      <c r="F839" s="373">
        <f>+F525</f>
        <v>2233</v>
      </c>
      <c r="G839" s="373">
        <f>+G525</f>
        <v>35</v>
      </c>
      <c r="H839" s="374">
        <f t="shared" si="151"/>
        <v>2268</v>
      </c>
      <c r="I839" s="375">
        <f t="shared" si="159"/>
        <v>3241</v>
      </c>
      <c r="J839" s="376">
        <f t="shared" si="175"/>
        <v>5509</v>
      </c>
      <c r="K839" s="373">
        <f>+I121</f>
        <v>0</v>
      </c>
      <c r="L839" s="377">
        <f t="shared" si="153"/>
        <v>46729</v>
      </c>
      <c r="M839" s="378">
        <f>+K121</f>
        <v>40190</v>
      </c>
      <c r="N839" s="379">
        <f>+K525</f>
        <v>6539</v>
      </c>
      <c r="O839" s="424">
        <f t="shared" si="160"/>
        <v>8.48230168814667</v>
      </c>
      <c r="P839" s="380">
        <f>+R530+R126</f>
        <v>0</v>
      </c>
      <c r="Q839" s="258"/>
      <c r="R839" s="259"/>
      <c r="S839" s="259"/>
      <c r="T839" s="259"/>
      <c r="U839" s="516"/>
      <c r="V839" s="353"/>
      <c r="Y839" s="232"/>
      <c r="Z839" s="381">
        <f>+Z525+Z121</f>
        <v>2317</v>
      </c>
      <c r="AA839" s="381">
        <f>+AA525+AA121</f>
        <v>924</v>
      </c>
      <c r="AB839" s="415">
        <f t="shared" si="154"/>
        <v>3241</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3241</v>
      </c>
      <c r="AN839" s="383"/>
      <c r="AO839" s="384"/>
      <c r="AQ839" s="342">
        <f t="shared" si="150"/>
        <v>58.831003811944093</v>
      </c>
      <c r="AR839" s="343">
        <f t="shared" si="156"/>
        <v>2.4290123456790127</v>
      </c>
      <c r="AS839" s="344">
        <v>0</v>
      </c>
      <c r="AT839" s="345">
        <v>1</v>
      </c>
    </row>
    <row r="840" spans="1:46" ht="46.5" customHeight="1">
      <c r="A840" s="293">
        <f t="shared" si="157"/>
        <v>20</v>
      </c>
      <c r="B840" s="527" t="s">
        <v>1498</v>
      </c>
      <c r="C840" s="528"/>
      <c r="D840" s="372">
        <f>+D531+D127</f>
        <v>3733</v>
      </c>
      <c r="E840" s="373">
        <f>G127</f>
        <v>400</v>
      </c>
      <c r="F840" s="373">
        <f>+F531</f>
        <v>552</v>
      </c>
      <c r="G840" s="373">
        <f>+G531</f>
        <v>13</v>
      </c>
      <c r="H840" s="374">
        <f t="shared" si="151"/>
        <v>565</v>
      </c>
      <c r="I840" s="375">
        <f t="shared" si="159"/>
        <v>0</v>
      </c>
      <c r="J840" s="376">
        <f t="shared" si="175"/>
        <v>565</v>
      </c>
      <c r="K840" s="373">
        <f>+I127</f>
        <v>0</v>
      </c>
      <c r="L840" s="377">
        <f t="shared" si="153"/>
        <v>3568</v>
      </c>
      <c r="M840" s="378">
        <f>+K127</f>
        <v>1541</v>
      </c>
      <c r="N840" s="379">
        <f>+K531</f>
        <v>2027</v>
      </c>
      <c r="O840" s="424">
        <f t="shared" si="160"/>
        <v>6.3150442477876103</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3695</v>
      </c>
      <c r="E841" s="373">
        <f>G133</f>
        <v>3000</v>
      </c>
      <c r="F841" s="373">
        <f>+F537</f>
        <v>1247</v>
      </c>
      <c r="G841" s="373">
        <f>+G537</f>
        <v>20</v>
      </c>
      <c r="H841" s="374">
        <f t="shared" si="151"/>
        <v>1267</v>
      </c>
      <c r="I841" s="375">
        <f t="shared" si="159"/>
        <v>1</v>
      </c>
      <c r="J841" s="376">
        <f t="shared" si="175"/>
        <v>1268</v>
      </c>
      <c r="K841" s="373">
        <f>+I133</f>
        <v>0</v>
      </c>
      <c r="L841" s="377">
        <f t="shared" si="153"/>
        <v>5427</v>
      </c>
      <c r="M841" s="378">
        <f>+K133</f>
        <v>3642</v>
      </c>
      <c r="N841" s="379">
        <f>+K537</f>
        <v>1785</v>
      </c>
      <c r="O841" s="424">
        <f t="shared" si="160"/>
        <v>4.2799684542586753</v>
      </c>
      <c r="P841" s="380">
        <f>+R542+R138</f>
        <v>0</v>
      </c>
      <c r="Q841" s="258"/>
      <c r="R841" s="259"/>
      <c r="S841" s="259"/>
      <c r="T841" s="259"/>
      <c r="U841" s="516"/>
      <c r="V841" s="353"/>
      <c r="Y841" s="232"/>
      <c r="Z841" s="413">
        <f>+Z537+Z133</f>
        <v>1</v>
      </c>
      <c r="AA841" s="413">
        <f>+AA537+AA133</f>
        <v>0</v>
      </c>
      <c r="AB841" s="415">
        <f t="shared" si="154"/>
        <v>1</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7.8864353312302835E-2</v>
      </c>
      <c r="AR841" s="343">
        <f t="shared" si="156"/>
        <v>1.0007892659826361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5158</v>
      </c>
      <c r="E843" s="373">
        <f>G145</f>
        <v>4000</v>
      </c>
      <c r="F843" s="373">
        <f>+F549</f>
        <v>1063</v>
      </c>
      <c r="G843" s="373">
        <f>+G549</f>
        <v>14</v>
      </c>
      <c r="H843" s="374">
        <f t="shared" si="151"/>
        <v>1077</v>
      </c>
      <c r="I843" s="375">
        <f t="shared" si="159"/>
        <v>136</v>
      </c>
      <c r="J843" s="376">
        <f t="shared" si="175"/>
        <v>1213</v>
      </c>
      <c r="K843" s="373">
        <f>+I145</f>
        <v>0</v>
      </c>
      <c r="L843" s="377">
        <f t="shared" si="153"/>
        <v>7945</v>
      </c>
      <c r="M843" s="378">
        <f>+K145</f>
        <v>5930</v>
      </c>
      <c r="N843" s="379">
        <f>+K549</f>
        <v>2015</v>
      </c>
      <c r="O843" s="424">
        <f t="shared" si="160"/>
        <v>6.5498763396537507</v>
      </c>
      <c r="P843" s="380">
        <f>+R554+R150</f>
        <v>0</v>
      </c>
      <c r="Q843" s="258"/>
      <c r="R843" s="259"/>
      <c r="S843" s="259"/>
      <c r="T843" s="259"/>
      <c r="U843" s="516"/>
      <c r="V843" s="353"/>
      <c r="Y843" s="232"/>
      <c r="Z843" s="413">
        <f>+Z549+Z145</f>
        <v>69</v>
      </c>
      <c r="AA843" s="413">
        <f>+AA549+AA145</f>
        <v>67</v>
      </c>
      <c r="AB843" s="415">
        <f t="shared" si="154"/>
        <v>136</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136</v>
      </c>
      <c r="AN843" s="383"/>
      <c r="AO843" s="384"/>
      <c r="AQ843" s="342">
        <f t="shared" si="150"/>
        <v>11.211871393239901</v>
      </c>
      <c r="AR843" s="343">
        <f t="shared" si="156"/>
        <v>1.1262766945218199</v>
      </c>
      <c r="AS843" s="344">
        <v>0</v>
      </c>
      <c r="AT843" s="345">
        <v>1</v>
      </c>
    </row>
    <row r="844" spans="1:46" ht="59.25" customHeight="1">
      <c r="A844" s="293">
        <f t="shared" si="157"/>
        <v>24</v>
      </c>
      <c r="B844" s="527" t="s">
        <v>1501</v>
      </c>
      <c r="C844" s="528"/>
      <c r="D844" s="372">
        <f>+D555+D151</f>
        <v>2206</v>
      </c>
      <c r="E844" s="373">
        <f>G151</f>
        <v>1440</v>
      </c>
      <c r="F844" s="373">
        <f>+F555</f>
        <v>550</v>
      </c>
      <c r="G844" s="373">
        <f>+G555</f>
        <v>25</v>
      </c>
      <c r="H844" s="374">
        <f t="shared" si="151"/>
        <v>575</v>
      </c>
      <c r="I844" s="375">
        <f t="shared" si="159"/>
        <v>0</v>
      </c>
      <c r="J844" s="376">
        <f t="shared" si="175"/>
        <v>575</v>
      </c>
      <c r="K844" s="373">
        <f>+I151</f>
        <v>0</v>
      </c>
      <c r="L844" s="377">
        <f t="shared" si="153"/>
        <v>3071</v>
      </c>
      <c r="M844" s="378">
        <f>+K151</f>
        <v>1864</v>
      </c>
      <c r="N844" s="379">
        <f>+K555</f>
        <v>1207</v>
      </c>
      <c r="O844" s="424">
        <f t="shared" si="160"/>
        <v>5.3408695652173916</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7684</v>
      </c>
      <c r="E845" s="373">
        <f>G157</f>
        <v>0</v>
      </c>
      <c r="F845" s="373">
        <f>+F561</f>
        <v>3346</v>
      </c>
      <c r="G845" s="373">
        <f>+G561</f>
        <v>25</v>
      </c>
      <c r="H845" s="374">
        <f t="shared" si="151"/>
        <v>3371</v>
      </c>
      <c r="I845" s="375">
        <f t="shared" si="159"/>
        <v>174</v>
      </c>
      <c r="J845" s="376">
        <f t="shared" si="175"/>
        <v>3545</v>
      </c>
      <c r="K845" s="373">
        <f>+I157</f>
        <v>0</v>
      </c>
      <c r="L845" s="377">
        <f t="shared" si="153"/>
        <v>4139</v>
      </c>
      <c r="M845" s="378">
        <f>+K157</f>
        <v>2800</v>
      </c>
      <c r="N845" s="379">
        <f>+K561</f>
        <v>1339</v>
      </c>
      <c r="O845" s="424">
        <f t="shared" si="160"/>
        <v>1.1675599435825106</v>
      </c>
      <c r="P845" s="380">
        <f>+R566+R162</f>
        <v>0</v>
      </c>
      <c r="Q845" s="258"/>
      <c r="R845" s="259"/>
      <c r="S845" s="259"/>
      <c r="T845" s="259"/>
      <c r="U845" s="516"/>
      <c r="V845" s="353"/>
      <c r="Y845" s="232"/>
      <c r="Z845" s="413">
        <f>+Z561+Z157</f>
        <v>84</v>
      </c>
      <c r="AA845" s="413">
        <f>+AA561+AA157</f>
        <v>89</v>
      </c>
      <c r="AB845" s="415">
        <f t="shared" si="154"/>
        <v>173</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1</v>
      </c>
      <c r="AK845" s="413">
        <f t="shared" si="184"/>
        <v>0</v>
      </c>
      <c r="AL845" s="413">
        <f t="shared" si="184"/>
        <v>0</v>
      </c>
      <c r="AM845" s="382">
        <f t="shared" si="177"/>
        <v>174</v>
      </c>
      <c r="AN845" s="383"/>
      <c r="AO845" s="384"/>
      <c r="AQ845" s="342">
        <f t="shared" si="150"/>
        <v>4.9083215796897042</v>
      </c>
      <c r="AR845" s="343">
        <f t="shared" si="156"/>
        <v>1.0516167309403737</v>
      </c>
      <c r="AS845" s="344">
        <v>10</v>
      </c>
      <c r="AT845" s="345">
        <v>10</v>
      </c>
    </row>
    <row r="846" spans="1:46" ht="59.25" customHeight="1">
      <c r="A846" s="293">
        <f t="shared" si="157"/>
        <v>26</v>
      </c>
      <c r="B846" s="527" t="s">
        <v>1547</v>
      </c>
      <c r="C846" s="528"/>
      <c r="D846" s="372">
        <f>+D567+D163</f>
        <v>50353</v>
      </c>
      <c r="E846" s="373">
        <f>G163</f>
        <v>0</v>
      </c>
      <c r="F846" s="373">
        <f>+F567</f>
        <v>9572</v>
      </c>
      <c r="G846" s="373">
        <f>+G567</f>
        <v>91</v>
      </c>
      <c r="H846" s="374">
        <f t="shared" si="151"/>
        <v>9663</v>
      </c>
      <c r="I846" s="375">
        <f t="shared" si="159"/>
        <v>205</v>
      </c>
      <c r="J846" s="376">
        <f t="shared" si="175"/>
        <v>9868</v>
      </c>
      <c r="K846" s="373">
        <f>+I163</f>
        <v>0</v>
      </c>
      <c r="L846" s="377">
        <f t="shared" si="153"/>
        <v>40485</v>
      </c>
      <c r="M846" s="378">
        <f>+K163</f>
        <v>19870</v>
      </c>
      <c r="N846" s="379">
        <f>+K567</f>
        <v>20615</v>
      </c>
      <c r="O846" s="424">
        <f t="shared" si="160"/>
        <v>4.1026550466153227</v>
      </c>
      <c r="P846" s="380">
        <f>+R572+R168</f>
        <v>0</v>
      </c>
      <c r="Q846" s="258"/>
      <c r="R846" s="259"/>
      <c r="S846" s="259"/>
      <c r="T846" s="259"/>
      <c r="U846" s="516"/>
      <c r="V846" s="353"/>
      <c r="Y846" s="232"/>
      <c r="Z846" s="381">
        <f>+Z567+Z163</f>
        <v>113</v>
      </c>
      <c r="AA846" s="381">
        <f>+AA567+AA163</f>
        <v>92</v>
      </c>
      <c r="AB846" s="415">
        <f t="shared" si="154"/>
        <v>205</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205</v>
      </c>
      <c r="AN846" s="383"/>
      <c r="AO846" s="384"/>
      <c r="AQ846" s="342">
        <f t="shared" si="150"/>
        <v>2.0774219700040537</v>
      </c>
      <c r="AR846" s="343">
        <f t="shared" si="156"/>
        <v>1.0212149435992963</v>
      </c>
      <c r="AS846" s="344">
        <v>0</v>
      </c>
      <c r="AT846" s="345">
        <v>1</v>
      </c>
    </row>
    <row r="847" spans="1:46" ht="46.5" customHeight="1">
      <c r="A847" s="293">
        <f t="shared" si="157"/>
        <v>27</v>
      </c>
      <c r="B847" s="527" t="s">
        <v>1507</v>
      </c>
      <c r="C847" s="528"/>
      <c r="D847" s="372">
        <f>+D573+D169</f>
        <v>2285</v>
      </c>
      <c r="E847" s="373">
        <f>G169</f>
        <v>0</v>
      </c>
      <c r="F847" s="373">
        <f>+F573</f>
        <v>489</v>
      </c>
      <c r="G847" s="373">
        <f>+G573</f>
        <v>19</v>
      </c>
      <c r="H847" s="374">
        <f t="shared" si="151"/>
        <v>508</v>
      </c>
      <c r="I847" s="375">
        <f t="shared" si="159"/>
        <v>0</v>
      </c>
      <c r="J847" s="376">
        <f t="shared" si="175"/>
        <v>508</v>
      </c>
      <c r="K847" s="373">
        <f>+I169</f>
        <v>0</v>
      </c>
      <c r="L847" s="377">
        <f t="shared" si="153"/>
        <v>1777</v>
      </c>
      <c r="M847" s="378">
        <f>+K169</f>
        <v>1200</v>
      </c>
      <c r="N847" s="379">
        <f>+K573</f>
        <v>577</v>
      </c>
      <c r="O847" s="424">
        <f t="shared" si="160"/>
        <v>3.4980314960629921</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3974</v>
      </c>
      <c r="E848" s="373">
        <f>G175</f>
        <v>4320</v>
      </c>
      <c r="F848" s="373">
        <f>+F579</f>
        <v>1077</v>
      </c>
      <c r="G848" s="373">
        <f>+G579</f>
        <v>31</v>
      </c>
      <c r="H848" s="374">
        <f t="shared" si="151"/>
        <v>1108</v>
      </c>
      <c r="I848" s="375">
        <f t="shared" si="159"/>
        <v>0</v>
      </c>
      <c r="J848" s="376">
        <f t="shared" si="175"/>
        <v>1108</v>
      </c>
      <c r="K848" s="373">
        <f>+I175</f>
        <v>0</v>
      </c>
      <c r="L848" s="377">
        <f t="shared" si="153"/>
        <v>7186</v>
      </c>
      <c r="M848" s="378">
        <f>+K175</f>
        <v>3553</v>
      </c>
      <c r="N848" s="379">
        <f>+K579</f>
        <v>3633</v>
      </c>
      <c r="O848" s="424">
        <f t="shared" si="160"/>
        <v>6.4855595667870034</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848</v>
      </c>
      <c r="E850" s="373">
        <f>G187</f>
        <v>1300</v>
      </c>
      <c r="F850" s="373">
        <f>+F591</f>
        <v>408</v>
      </c>
      <c r="G850" s="373">
        <f>+G591</f>
        <v>0</v>
      </c>
      <c r="H850" s="374">
        <f t="shared" si="151"/>
        <v>408</v>
      </c>
      <c r="I850" s="375">
        <f t="shared" si="159"/>
        <v>0</v>
      </c>
      <c r="J850" s="376">
        <f t="shared" si="175"/>
        <v>408</v>
      </c>
      <c r="K850" s="373">
        <f>+I187</f>
        <v>0</v>
      </c>
      <c r="L850" s="377">
        <f t="shared" si="153"/>
        <v>1740</v>
      </c>
      <c r="M850" s="378">
        <f>+K187</f>
        <v>1300</v>
      </c>
      <c r="N850" s="379">
        <f>+K591</f>
        <v>440</v>
      </c>
      <c r="O850" s="424">
        <f t="shared" si="160"/>
        <v>4.2647058823529411</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97</v>
      </c>
      <c r="E851" s="373">
        <f>G193</f>
        <v>0</v>
      </c>
      <c r="F851" s="373">
        <f>+F597</f>
        <v>2</v>
      </c>
      <c r="G851" s="373">
        <f>+G597</f>
        <v>0</v>
      </c>
      <c r="H851" s="374">
        <f t="shared" si="151"/>
        <v>2</v>
      </c>
      <c r="I851" s="375">
        <f t="shared" si="159"/>
        <v>0</v>
      </c>
      <c r="J851" s="376">
        <f t="shared" si="175"/>
        <v>2</v>
      </c>
      <c r="K851" s="373">
        <f>+I193</f>
        <v>0</v>
      </c>
      <c r="L851" s="377">
        <f t="shared" si="153"/>
        <v>95</v>
      </c>
      <c r="M851" s="378">
        <f>+K193</f>
        <v>78</v>
      </c>
      <c r="N851" s="379">
        <f>+K597</f>
        <v>17</v>
      </c>
      <c r="O851" s="424">
        <f t="shared" si="160"/>
        <v>47.5</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527</v>
      </c>
      <c r="E852" s="373">
        <f>G199</f>
        <v>0</v>
      </c>
      <c r="F852" s="373">
        <f>+F603</f>
        <v>75</v>
      </c>
      <c r="G852" s="373">
        <f>+G603</f>
        <v>0</v>
      </c>
      <c r="H852" s="374">
        <f t="shared" si="151"/>
        <v>75</v>
      </c>
      <c r="I852" s="375">
        <f t="shared" si="159"/>
        <v>0</v>
      </c>
      <c r="J852" s="376">
        <f t="shared" si="175"/>
        <v>75</v>
      </c>
      <c r="K852" s="373">
        <f>+I199</f>
        <v>0</v>
      </c>
      <c r="L852" s="377">
        <f t="shared" si="153"/>
        <v>452</v>
      </c>
      <c r="M852" s="378">
        <f>+K199</f>
        <v>265</v>
      </c>
      <c r="N852" s="379">
        <f>+K603</f>
        <v>187</v>
      </c>
      <c r="O852" s="424">
        <f t="shared" si="160"/>
        <v>6.0266666666666664</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74</v>
      </c>
      <c r="E853" s="373">
        <f>G205</f>
        <v>10</v>
      </c>
      <c r="F853" s="373">
        <f>+F609</f>
        <v>9</v>
      </c>
      <c r="G853" s="373">
        <f>+G609</f>
        <v>0</v>
      </c>
      <c r="H853" s="374">
        <f t="shared" si="151"/>
        <v>9</v>
      </c>
      <c r="I853" s="375">
        <f t="shared" si="159"/>
        <v>1</v>
      </c>
      <c r="J853" s="376">
        <f t="shared" si="175"/>
        <v>10</v>
      </c>
      <c r="K853" s="373">
        <f>+I205</f>
        <v>0</v>
      </c>
      <c r="L853" s="377">
        <f t="shared" si="153"/>
        <v>74</v>
      </c>
      <c r="M853" s="378">
        <f>+K205</f>
        <v>7</v>
      </c>
      <c r="N853" s="379">
        <f>+K609</f>
        <v>67</v>
      </c>
      <c r="O853" s="424">
        <f t="shared" si="160"/>
        <v>7.4</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1</v>
      </c>
      <c r="AH853" s="381">
        <f t="shared" si="192"/>
        <v>0</v>
      </c>
      <c r="AI853" s="381">
        <f t="shared" si="192"/>
        <v>0</v>
      </c>
      <c r="AJ853" s="381">
        <f t="shared" si="192"/>
        <v>0</v>
      </c>
      <c r="AK853" s="381">
        <f t="shared" si="192"/>
        <v>0</v>
      </c>
      <c r="AL853" s="381">
        <f t="shared" si="192"/>
        <v>0</v>
      </c>
      <c r="AM853" s="382">
        <f t="shared" si="177"/>
        <v>1</v>
      </c>
      <c r="AN853" s="383"/>
      <c r="AO853" s="384"/>
      <c r="AQ853" s="342">
        <f t="shared" si="150"/>
        <v>10</v>
      </c>
      <c r="AR853" s="343">
        <f t="shared" si="156"/>
        <v>1.1111111111111112</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8375</v>
      </c>
      <c r="E858" s="373">
        <f>G230</f>
        <v>3000</v>
      </c>
      <c r="F858" s="373">
        <f>+F634</f>
        <v>578</v>
      </c>
      <c r="G858" s="373">
        <f>+G634</f>
        <v>27</v>
      </c>
      <c r="H858" s="374">
        <f>SUM(F858:G858)</f>
        <v>605</v>
      </c>
      <c r="I858" s="375">
        <f t="shared" ref="I858:I868" si="196">+AM858</f>
        <v>1430</v>
      </c>
      <c r="J858" s="376">
        <f t="shared" ref="J858:J868" si="197">SUM(H858:I858)</f>
        <v>2035</v>
      </c>
      <c r="K858" s="373">
        <f>+I230</f>
        <v>0</v>
      </c>
      <c r="L858" s="377">
        <f>(M858+N858)</f>
        <v>9340</v>
      </c>
      <c r="M858" s="378">
        <f>+K230</f>
        <v>7090</v>
      </c>
      <c r="N858" s="379">
        <f>+K634</f>
        <v>2250</v>
      </c>
      <c r="O858" s="424">
        <f t="shared" si="160"/>
        <v>4.5896805896805901</v>
      </c>
      <c r="P858" s="380">
        <f>+R639+R235</f>
        <v>0</v>
      </c>
      <c r="Q858" s="258"/>
      <c r="R858" s="259"/>
      <c r="S858" s="259"/>
      <c r="T858" s="259"/>
      <c r="U858" s="516"/>
      <c r="V858" s="353"/>
      <c r="Y858" s="232"/>
      <c r="Z858" s="381">
        <f>+Z634+Z230</f>
        <v>843</v>
      </c>
      <c r="AA858" s="381">
        <f>+AA634+AA230</f>
        <v>587</v>
      </c>
      <c r="AB858" s="415">
        <f>+Z858+AA858</f>
        <v>1430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1430</v>
      </c>
      <c r="AN858" s="383"/>
      <c r="AO858" s="384"/>
    </row>
    <row r="859" spans="1:46" ht="59.25" customHeight="1">
      <c r="A859" s="293">
        <f t="shared" ref="A859:A869" si="200">A858+1</f>
        <v>2</v>
      </c>
      <c r="B859" s="527" t="s">
        <v>1526</v>
      </c>
      <c r="C859" s="528"/>
      <c r="D859" s="372">
        <f>+D640+D236</f>
        <v>15199</v>
      </c>
      <c r="E859" s="373">
        <f>G236</f>
        <v>1500</v>
      </c>
      <c r="F859" s="373">
        <f>+F640</f>
        <v>1492</v>
      </c>
      <c r="G859" s="373">
        <f>+G640</f>
        <v>13</v>
      </c>
      <c r="H859" s="374">
        <f>SUM(F859:G859)</f>
        <v>1505</v>
      </c>
      <c r="I859" s="375">
        <f t="shared" si="196"/>
        <v>0</v>
      </c>
      <c r="J859" s="376">
        <f t="shared" si="197"/>
        <v>1505</v>
      </c>
      <c r="K859" s="373">
        <f>+I236</f>
        <v>0</v>
      </c>
      <c r="L859" s="377">
        <f t="shared" ref="L859:L869" si="201">(M859+N859)</f>
        <v>15194</v>
      </c>
      <c r="M859" s="378">
        <f>+K236</f>
        <v>12744</v>
      </c>
      <c r="N859" s="379">
        <f>+K640</f>
        <v>2450</v>
      </c>
      <c r="O859" s="424">
        <f t="shared" si="160"/>
        <v>10.095681063122923</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11667</v>
      </c>
      <c r="E862" s="373">
        <f>G254</f>
        <v>0</v>
      </c>
      <c r="F862" s="373">
        <f>+F658</f>
        <v>2390</v>
      </c>
      <c r="G862" s="373">
        <f>+G658</f>
        <v>23</v>
      </c>
      <c r="H862" s="374">
        <f t="shared" si="204"/>
        <v>2413</v>
      </c>
      <c r="I862" s="375">
        <f t="shared" si="196"/>
        <v>803</v>
      </c>
      <c r="J862" s="376">
        <f t="shared" si="197"/>
        <v>3216</v>
      </c>
      <c r="K862" s="373">
        <f>+I254</f>
        <v>0</v>
      </c>
      <c r="L862" s="377">
        <f t="shared" si="201"/>
        <v>8451</v>
      </c>
      <c r="M862" s="378">
        <f>+K254</f>
        <v>4517</v>
      </c>
      <c r="N862" s="379">
        <f>+K658</f>
        <v>3934</v>
      </c>
      <c r="O862" s="424">
        <f t="shared" si="160"/>
        <v>2.6277985074626864</v>
      </c>
      <c r="P862" s="380">
        <f>+R663+R259</f>
        <v>0</v>
      </c>
      <c r="Q862" s="258"/>
      <c r="R862" s="259"/>
      <c r="S862" s="259"/>
      <c r="T862" s="259"/>
      <c r="U862" s="516"/>
      <c r="V862" s="353"/>
      <c r="Y862" s="232"/>
      <c r="Z862" s="381">
        <f>+Z658+Z254</f>
        <v>699</v>
      </c>
      <c r="AA862" s="381">
        <f>+AA658+AA254</f>
        <v>104</v>
      </c>
      <c r="AB862" s="415">
        <f t="shared" si="202"/>
        <v>803</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803</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43394</v>
      </c>
      <c r="E865" s="373">
        <f>G272</f>
        <v>10000</v>
      </c>
      <c r="F865" s="373">
        <f>+F676</f>
        <v>2156</v>
      </c>
      <c r="G865" s="373">
        <f>+G676</f>
        <v>33</v>
      </c>
      <c r="H865" s="374">
        <f t="shared" si="204"/>
        <v>2189</v>
      </c>
      <c r="I865" s="375">
        <f t="shared" si="196"/>
        <v>4124</v>
      </c>
      <c r="J865" s="376">
        <f t="shared" si="197"/>
        <v>6313</v>
      </c>
      <c r="K865" s="373">
        <f>+I272</f>
        <v>0</v>
      </c>
      <c r="L865" s="377">
        <f t="shared" si="201"/>
        <v>47081</v>
      </c>
      <c r="M865" s="378">
        <f>+K272</f>
        <v>40790</v>
      </c>
      <c r="N865" s="379">
        <f>+K676</f>
        <v>6291</v>
      </c>
      <c r="O865" s="424">
        <f t="shared" si="160"/>
        <v>7.457785521938856</v>
      </c>
      <c r="P865" s="380">
        <f>+R681+R277</f>
        <v>0</v>
      </c>
      <c r="Q865" s="258"/>
      <c r="R865" s="259"/>
      <c r="S865" s="259"/>
      <c r="T865" s="259"/>
      <c r="U865" s="516"/>
      <c r="V865" s="353"/>
      <c r="Y865" s="232"/>
      <c r="Z865" s="381">
        <f>+Z676+Z272</f>
        <v>2246</v>
      </c>
      <c r="AA865" s="381">
        <f>+AA676+AA272</f>
        <v>1878</v>
      </c>
      <c r="AB865" s="415">
        <f t="shared" si="202"/>
        <v>4124</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4124</v>
      </c>
      <c r="AN865" s="383"/>
      <c r="AO865" s="384"/>
    </row>
    <row r="866" spans="1:41" ht="51.75" customHeight="1">
      <c r="A866" s="293">
        <f t="shared" si="200"/>
        <v>9</v>
      </c>
      <c r="B866" s="527" t="s">
        <v>1534</v>
      </c>
      <c r="C866" s="528"/>
      <c r="D866" s="372">
        <f>+D682+D278</f>
        <v>3623</v>
      </c>
      <c r="E866" s="373">
        <f>G278</f>
        <v>3000</v>
      </c>
      <c r="F866" s="373">
        <f>+F682</f>
        <v>1247</v>
      </c>
      <c r="G866" s="373">
        <f>+G682</f>
        <v>19</v>
      </c>
      <c r="H866" s="374">
        <f t="shared" si="204"/>
        <v>1266</v>
      </c>
      <c r="I866" s="375">
        <f t="shared" si="196"/>
        <v>3</v>
      </c>
      <c r="J866" s="376">
        <f t="shared" si="197"/>
        <v>1269</v>
      </c>
      <c r="K866" s="373">
        <f>+I278</f>
        <v>0</v>
      </c>
      <c r="L866" s="377">
        <f t="shared" si="201"/>
        <v>5354</v>
      </c>
      <c r="M866" s="378">
        <f>+K278</f>
        <v>2138</v>
      </c>
      <c r="N866" s="379">
        <f>+K682</f>
        <v>3216</v>
      </c>
      <c r="O866" s="424">
        <f t="shared" si="160"/>
        <v>4.2190701339637506</v>
      </c>
      <c r="P866" s="380">
        <f>+R687+R283</f>
        <v>0</v>
      </c>
      <c r="Q866" s="258"/>
      <c r="R866" s="259"/>
      <c r="S866" s="259"/>
      <c r="T866" s="259"/>
      <c r="U866" s="516"/>
      <c r="V866" s="353"/>
      <c r="Y866" s="232"/>
      <c r="Z866" s="381">
        <f>+Z682+Z278</f>
        <v>1</v>
      </c>
      <c r="AA866" s="381">
        <f>+AA682+AA278</f>
        <v>0</v>
      </c>
      <c r="AB866" s="415">
        <f t="shared" si="202"/>
        <v>1</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2</v>
      </c>
      <c r="AM866" s="382">
        <f t="shared" si="199"/>
        <v>3</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862</v>
      </c>
      <c r="E868" s="373">
        <f>G290</f>
        <v>1300</v>
      </c>
      <c r="F868" s="373">
        <f>+F694</f>
        <v>404</v>
      </c>
      <c r="G868" s="373">
        <f>+G694</f>
        <v>0</v>
      </c>
      <c r="H868" s="374">
        <f t="shared" si="204"/>
        <v>404</v>
      </c>
      <c r="I868" s="375">
        <f t="shared" si="196"/>
        <v>0</v>
      </c>
      <c r="J868" s="376">
        <f t="shared" si="197"/>
        <v>404</v>
      </c>
      <c r="K868" s="373">
        <f>+I290</f>
        <v>0</v>
      </c>
      <c r="L868" s="377">
        <f t="shared" si="201"/>
        <v>1758</v>
      </c>
      <c r="M868" s="378">
        <f>+K290</f>
        <v>1266</v>
      </c>
      <c r="N868" s="379">
        <f>+K694</f>
        <v>492</v>
      </c>
      <c r="O868" s="424">
        <f t="shared" si="160"/>
        <v>4.3514851485148514</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10382</v>
      </c>
      <c r="E871" s="373">
        <f>G303</f>
        <v>0</v>
      </c>
      <c r="F871" s="373">
        <f>+F707</f>
        <v>7820</v>
      </c>
      <c r="G871" s="373">
        <f>+G707</f>
        <v>80</v>
      </c>
      <c r="H871" s="374">
        <f>SUM(F871:G871)</f>
        <v>7900</v>
      </c>
      <c r="I871" s="375">
        <f t="shared" ref="I871:I887" si="215">+AM871</f>
        <v>1</v>
      </c>
      <c r="J871" s="376">
        <f t="shared" ref="J871:J887" si="216">SUM(H871:I871)</f>
        <v>7901</v>
      </c>
      <c r="K871" s="373">
        <f>+I303</f>
        <v>0</v>
      </c>
      <c r="L871" s="377">
        <f>(M871+N871)</f>
        <v>2481</v>
      </c>
      <c r="M871" s="378">
        <f>+K303</f>
        <v>200</v>
      </c>
      <c r="N871" s="379">
        <f>+K707</f>
        <v>2281</v>
      </c>
      <c r="O871" s="424">
        <f t="shared" si="160"/>
        <v>0.31401088469813948</v>
      </c>
      <c r="P871" s="380">
        <f>+R713+R309</f>
        <v>0</v>
      </c>
      <c r="Q871" s="258"/>
      <c r="R871" s="259"/>
      <c r="S871" s="259"/>
      <c r="T871" s="259"/>
      <c r="U871" s="516"/>
      <c r="V871" s="353"/>
      <c r="Y871" s="232"/>
      <c r="Z871" s="381">
        <f>+Z707+Z303</f>
        <v>1</v>
      </c>
      <c r="AA871" s="381">
        <f>+AA707+AA303</f>
        <v>0</v>
      </c>
      <c r="AB871" s="415">
        <f>+Z871+AA871</f>
        <v>1</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1</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47065</v>
      </c>
      <c r="E873" s="373">
        <f>G317</f>
        <v>6000</v>
      </c>
      <c r="F873" s="373">
        <f>+F721</f>
        <v>2896</v>
      </c>
      <c r="G873" s="373">
        <f>+G721</f>
        <v>2</v>
      </c>
      <c r="H873" s="374">
        <f t="shared" ref="H873:H887" si="222">SUM(F873:G873)</f>
        <v>2898</v>
      </c>
      <c r="I873" s="375">
        <f t="shared" si="215"/>
        <v>0</v>
      </c>
      <c r="J873" s="376">
        <f t="shared" si="216"/>
        <v>2898</v>
      </c>
      <c r="K873" s="373">
        <f>+I317</f>
        <v>0</v>
      </c>
      <c r="L873" s="377">
        <f t="shared" si="219"/>
        <v>50167</v>
      </c>
      <c r="M873" s="378">
        <f>+K317</f>
        <v>26220</v>
      </c>
      <c r="N873" s="379">
        <f>+K721</f>
        <v>23947</v>
      </c>
      <c r="O873" s="424">
        <f t="shared" si="160"/>
        <v>17.310904071773638</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44439</v>
      </c>
      <c r="E876" s="373">
        <f>G338</f>
        <v>21000</v>
      </c>
      <c r="F876" s="373">
        <f>+F742</f>
        <v>14146</v>
      </c>
      <c r="G876" s="373">
        <f>+G742</f>
        <v>122</v>
      </c>
      <c r="H876" s="374">
        <f t="shared" si="222"/>
        <v>14268</v>
      </c>
      <c r="I876" s="375">
        <f t="shared" si="215"/>
        <v>63</v>
      </c>
      <c r="J876" s="376">
        <f t="shared" si="216"/>
        <v>14331</v>
      </c>
      <c r="K876" s="373">
        <f>+I338</f>
        <v>0</v>
      </c>
      <c r="L876" s="377">
        <f t="shared" si="219"/>
        <v>51108</v>
      </c>
      <c r="M876" s="378">
        <f>+K338</f>
        <v>34800</v>
      </c>
      <c r="N876" s="379">
        <f>+K742</f>
        <v>16308</v>
      </c>
      <c r="O876" s="424">
        <f t="shared" si="160"/>
        <v>3.5662549717395855</v>
      </c>
      <c r="P876" s="380">
        <f>+R748+R344</f>
        <v>0</v>
      </c>
      <c r="Q876" s="258"/>
      <c r="R876" s="259"/>
      <c r="S876" s="259"/>
      <c r="T876" s="259"/>
      <c r="U876" s="516"/>
      <c r="V876" s="353"/>
      <c r="Y876" s="232"/>
      <c r="Z876" s="381">
        <f>+Z742+Z338</f>
        <v>62</v>
      </c>
      <c r="AA876" s="381">
        <f>+AA742+AA338</f>
        <v>0</v>
      </c>
      <c r="AB876" s="415">
        <f t="shared" si="223"/>
        <v>62</v>
      </c>
      <c r="AC876" s="381">
        <f t="shared" ref="AC876:AL876" si="227">+AC742+AC338</f>
        <v>0</v>
      </c>
      <c r="AD876" s="381">
        <f t="shared" si="227"/>
        <v>0</v>
      </c>
      <c r="AE876" s="381">
        <f t="shared" si="227"/>
        <v>0</v>
      </c>
      <c r="AF876" s="381">
        <f t="shared" si="227"/>
        <v>0</v>
      </c>
      <c r="AG876" s="381">
        <f t="shared" si="227"/>
        <v>0</v>
      </c>
      <c r="AH876" s="381">
        <f t="shared" si="227"/>
        <v>1</v>
      </c>
      <c r="AI876" s="381">
        <f t="shared" si="227"/>
        <v>0</v>
      </c>
      <c r="AJ876" s="381">
        <f t="shared" si="227"/>
        <v>0</v>
      </c>
      <c r="AK876" s="381">
        <f t="shared" si="227"/>
        <v>0</v>
      </c>
      <c r="AL876" s="381">
        <f t="shared" si="227"/>
        <v>0</v>
      </c>
      <c r="AM876" s="382">
        <f t="shared" si="218"/>
        <v>63</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29882</v>
      </c>
      <c r="E878" s="373">
        <f>G352</f>
        <v>0</v>
      </c>
      <c r="F878" s="373">
        <f>+F756</f>
        <v>8027</v>
      </c>
      <c r="G878" s="373">
        <f>+G756</f>
        <v>64</v>
      </c>
      <c r="H878" s="374">
        <f t="shared" si="222"/>
        <v>8091</v>
      </c>
      <c r="I878" s="375">
        <f t="shared" si="215"/>
        <v>70</v>
      </c>
      <c r="J878" s="376">
        <f t="shared" si="216"/>
        <v>8161</v>
      </c>
      <c r="K878" s="373">
        <f>+I352</f>
        <v>0</v>
      </c>
      <c r="L878" s="377">
        <f t="shared" si="219"/>
        <v>21721</v>
      </c>
      <c r="M878" s="378">
        <f>+K352</f>
        <v>4118</v>
      </c>
      <c r="N878" s="379">
        <f>+K756</f>
        <v>17603</v>
      </c>
      <c r="O878" s="424">
        <f t="shared" si="160"/>
        <v>2.661561083200588</v>
      </c>
      <c r="P878" s="380">
        <f>+R762+R358</f>
        <v>0</v>
      </c>
      <c r="Q878" s="258"/>
      <c r="R878" s="259"/>
      <c r="S878" s="259"/>
      <c r="T878" s="259"/>
      <c r="U878" s="516"/>
      <c r="V878" s="353"/>
      <c r="Y878" s="232"/>
      <c r="Z878" s="381">
        <f>+Z756+Z352</f>
        <v>63</v>
      </c>
      <c r="AA878" s="381">
        <f>+AA756+AA352</f>
        <v>7</v>
      </c>
      <c r="AB878" s="415">
        <f t="shared" si="223"/>
        <v>70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70</v>
      </c>
      <c r="AN878" s="383"/>
      <c r="AO878" s="384"/>
    </row>
    <row r="879" spans="1:41" ht="47.25" customHeight="1">
      <c r="A879" s="293">
        <f t="shared" si="221"/>
        <v>9</v>
      </c>
      <c r="B879" s="527" t="str">
        <f>+B763</f>
        <v>Jeringa Desechable de 0.05 ml/cc con aguja incorporada No. 26G x 3/8" Auto Descartable (AD)</v>
      </c>
      <c r="C879" s="528"/>
      <c r="D879" s="372">
        <f>+D763+D359</f>
        <v>17926</v>
      </c>
      <c r="E879" s="373">
        <f>G359</f>
        <v>0</v>
      </c>
      <c r="F879" s="373">
        <f>+F763</f>
        <v>580</v>
      </c>
      <c r="G879" s="373">
        <f>+G763</f>
        <v>25</v>
      </c>
      <c r="H879" s="374">
        <f t="shared" si="222"/>
        <v>605</v>
      </c>
      <c r="I879" s="375">
        <f t="shared" si="215"/>
        <v>85</v>
      </c>
      <c r="J879" s="376">
        <f t="shared" si="216"/>
        <v>690</v>
      </c>
      <c r="K879" s="373">
        <f>+I359</f>
        <v>0</v>
      </c>
      <c r="L879" s="377">
        <f t="shared" si="219"/>
        <v>17236</v>
      </c>
      <c r="M879" s="378">
        <f>+K359</f>
        <v>12660</v>
      </c>
      <c r="N879" s="379">
        <f>+K763</f>
        <v>4576</v>
      </c>
      <c r="O879" s="424">
        <f t="shared" si="160"/>
        <v>24.979710144927537</v>
      </c>
      <c r="P879" s="380">
        <f>+R769+R365</f>
        <v>0</v>
      </c>
      <c r="Q879" s="258"/>
      <c r="R879" s="259"/>
      <c r="S879" s="259"/>
      <c r="T879" s="259"/>
      <c r="U879" s="516"/>
      <c r="V879" s="353"/>
      <c r="Y879" s="232"/>
      <c r="Z879" s="381">
        <f>+Z763+Z359</f>
        <v>27</v>
      </c>
      <c r="AA879" s="381">
        <f>+AA763+AA359</f>
        <v>8</v>
      </c>
      <c r="AB879" s="415">
        <f t="shared" si="223"/>
        <v>35</v>
      </c>
      <c r="AC879" s="381">
        <f t="shared" ref="AC879:AL879" si="230">+AC763+AC359</f>
        <v>0</v>
      </c>
      <c r="AD879" s="381">
        <f t="shared" si="230"/>
        <v>0</v>
      </c>
      <c r="AE879" s="381">
        <f t="shared" si="230"/>
        <v>0</v>
      </c>
      <c r="AF879" s="381">
        <f t="shared" si="230"/>
        <v>39</v>
      </c>
      <c r="AG879" s="381">
        <f t="shared" si="230"/>
        <v>0</v>
      </c>
      <c r="AH879" s="381">
        <f t="shared" si="230"/>
        <v>8</v>
      </c>
      <c r="AI879" s="381">
        <f t="shared" si="230"/>
        <v>0</v>
      </c>
      <c r="AJ879" s="381">
        <f t="shared" si="230"/>
        <v>0</v>
      </c>
      <c r="AK879" s="381">
        <f t="shared" si="230"/>
        <v>0</v>
      </c>
      <c r="AL879" s="381">
        <f t="shared" si="230"/>
        <v>3</v>
      </c>
      <c r="AM879" s="382">
        <f t="shared" si="218"/>
        <v>85</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12263</v>
      </c>
      <c r="E881" s="373">
        <f t="shared" ref="E881:E887" si="234">G373</f>
        <v>0</v>
      </c>
      <c r="F881" s="373">
        <f t="shared" ref="F881:G887" si="235">+F777</f>
        <v>663</v>
      </c>
      <c r="G881" s="373">
        <f t="shared" si="235"/>
        <v>24</v>
      </c>
      <c r="H881" s="374">
        <f t="shared" si="222"/>
        <v>687</v>
      </c>
      <c r="I881" s="375">
        <f t="shared" si="215"/>
        <v>0</v>
      </c>
      <c r="J881" s="376">
        <f t="shared" si="216"/>
        <v>687</v>
      </c>
      <c r="K881" s="373">
        <f t="shared" ref="K881:K887" si="236">+I373</f>
        <v>0</v>
      </c>
      <c r="L881" s="377">
        <f t="shared" si="219"/>
        <v>11576</v>
      </c>
      <c r="M881" s="378">
        <f t="shared" ref="M881:M887" si="237">+K373</f>
        <v>9124</v>
      </c>
      <c r="N881" s="379">
        <f t="shared" ref="N881:N887" si="238">+K777</f>
        <v>2452</v>
      </c>
      <c r="O881" s="424">
        <f t="shared" si="160"/>
        <v>16.850072780203785</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23660</v>
      </c>
      <c r="E882" s="373">
        <f t="shared" si="234"/>
        <v>12000</v>
      </c>
      <c r="F882" s="373">
        <f t="shared" si="235"/>
        <v>7032</v>
      </c>
      <c r="G882" s="373">
        <f t="shared" si="235"/>
        <v>2</v>
      </c>
      <c r="H882" s="374">
        <f t="shared" si="222"/>
        <v>7034</v>
      </c>
      <c r="I882" s="375">
        <f t="shared" si="215"/>
        <v>0</v>
      </c>
      <c r="J882" s="376">
        <f t="shared" si="216"/>
        <v>7034</v>
      </c>
      <c r="K882" s="373">
        <f t="shared" si="236"/>
        <v>0</v>
      </c>
      <c r="L882" s="377">
        <f t="shared" si="219"/>
        <v>28626</v>
      </c>
      <c r="M882" s="378">
        <f t="shared" si="237"/>
        <v>14000</v>
      </c>
      <c r="N882" s="379">
        <f t="shared" si="238"/>
        <v>14626</v>
      </c>
      <c r="O882" s="424">
        <f t="shared" si="160"/>
        <v>4.0696616434461186</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3441</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3441</v>
      </c>
      <c r="M883" s="378">
        <f t="shared" si="237"/>
        <v>0</v>
      </c>
      <c r="N883" s="379">
        <f t="shared" si="238"/>
        <v>3441</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5324</v>
      </c>
      <c r="E884" s="373">
        <f t="shared" si="234"/>
        <v>0</v>
      </c>
      <c r="F884" s="373">
        <f t="shared" si="235"/>
        <v>620</v>
      </c>
      <c r="G884" s="373">
        <f t="shared" si="235"/>
        <v>0</v>
      </c>
      <c r="H884" s="374">
        <f t="shared" si="222"/>
        <v>620</v>
      </c>
      <c r="I884" s="375">
        <f t="shared" si="215"/>
        <v>1</v>
      </c>
      <c r="J884" s="376">
        <f t="shared" si="216"/>
        <v>621</v>
      </c>
      <c r="K884" s="373">
        <f t="shared" si="236"/>
        <v>0</v>
      </c>
      <c r="L884" s="377">
        <f t="shared" si="219"/>
        <v>4703</v>
      </c>
      <c r="M884" s="378">
        <f t="shared" si="237"/>
        <v>4055</v>
      </c>
      <c r="N884" s="379">
        <f t="shared" si="238"/>
        <v>648</v>
      </c>
      <c r="O884" s="424">
        <f t="shared" si="160"/>
        <v>7.5732689210950079</v>
      </c>
      <c r="P884" s="380">
        <f t="shared" si="231"/>
        <v>0</v>
      </c>
      <c r="Q884" s="258"/>
      <c r="R884" s="259"/>
      <c r="S884" s="259"/>
      <c r="T884" s="259"/>
      <c r="U884" s="516"/>
      <c r="V884" s="353"/>
      <c r="Y884" s="232"/>
      <c r="Z884" s="381">
        <f t="shared" si="239"/>
        <v>1</v>
      </c>
      <c r="AA884" s="381">
        <f t="shared" si="239"/>
        <v>0</v>
      </c>
      <c r="AB884" s="415">
        <f t="shared" si="223"/>
        <v>1</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1</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0</v>
      </c>
      <c r="G887" s="373">
        <f t="shared" si="235"/>
        <v>0</v>
      </c>
      <c r="H887" s="374">
        <f t="shared" si="222"/>
        <v>0</v>
      </c>
      <c r="I887" s="375">
        <f t="shared" si="215"/>
        <v>0</v>
      </c>
      <c r="J887" s="376">
        <f t="shared" si="216"/>
        <v>0</v>
      </c>
      <c r="K887" s="373">
        <f t="shared" si="236"/>
        <v>0</v>
      </c>
      <c r="L887" s="377">
        <f t="shared" si="219"/>
        <v>725</v>
      </c>
      <c r="M887" s="378">
        <f t="shared" si="237"/>
        <v>0</v>
      </c>
      <c r="N887" s="379">
        <f t="shared" si="238"/>
        <v>725</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1070</v>
      </c>
      <c r="E893" s="373">
        <f>G385</f>
        <v>0</v>
      </c>
      <c r="F893" s="373">
        <f>+F789</f>
        <v>20</v>
      </c>
      <c r="G893" s="373">
        <f>+G789</f>
        <v>1</v>
      </c>
      <c r="H893" s="374">
        <f>SUM(F893:G893)</f>
        <v>21</v>
      </c>
      <c r="I893" s="375">
        <f>+AM893</f>
        <v>113</v>
      </c>
      <c r="J893" s="376">
        <f>SUM(H893:I893)</f>
        <v>134</v>
      </c>
      <c r="K893" s="373">
        <f>+I385</f>
        <v>0</v>
      </c>
      <c r="L893" s="377">
        <f>(M893+N893)</f>
        <v>936</v>
      </c>
      <c r="M893" s="378">
        <f>+K385</f>
        <v>120</v>
      </c>
      <c r="N893" s="379">
        <f>+K789</f>
        <v>816</v>
      </c>
      <c r="O893" s="424">
        <f t="shared" ref="O893:O897" si="241">IFERROR(L893/J893,"0")</f>
        <v>6.9850746268656714</v>
      </c>
      <c r="P893" s="380">
        <f>+R793+R389</f>
        <v>0</v>
      </c>
      <c r="Q893" s="258"/>
      <c r="R893" s="259"/>
      <c r="S893" s="259"/>
      <c r="T893" s="259"/>
      <c r="U893" s="516"/>
      <c r="V893" s="353"/>
      <c r="Y893" s="232"/>
      <c r="Z893" s="423">
        <f t="shared" ref="Z893:AL893" si="242">+Z789+Z385</f>
        <v>113</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113</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1170</v>
      </c>
      <c r="E895" s="373">
        <f>G395</f>
        <v>0</v>
      </c>
      <c r="F895" s="373">
        <f t="shared" ref="F895:G895" si="246">+F799</f>
        <v>112</v>
      </c>
      <c r="G895" s="373">
        <f t="shared" si="246"/>
        <v>3</v>
      </c>
      <c r="H895" s="374">
        <f t="shared" ref="H895:H897" si="247">SUM(F895:G895)</f>
        <v>115</v>
      </c>
      <c r="I895" s="375">
        <f t="shared" si="243"/>
        <v>251</v>
      </c>
      <c r="J895" s="376">
        <f t="shared" ref="J895:J897" si="248">SUM(H895:I895)</f>
        <v>366</v>
      </c>
      <c r="K895" s="373">
        <f>+I395</f>
        <v>0</v>
      </c>
      <c r="L895" s="377">
        <f t="shared" si="244"/>
        <v>804</v>
      </c>
      <c r="M895" s="378">
        <f>+K395</f>
        <v>66</v>
      </c>
      <c r="N895" s="379">
        <f>+K799</f>
        <v>738</v>
      </c>
      <c r="O895" s="424">
        <f t="shared" si="241"/>
        <v>2.1967213114754101</v>
      </c>
      <c r="P895" s="380">
        <f>+R803+R399</f>
        <v>0</v>
      </c>
      <c r="Q895" s="258"/>
      <c r="R895" s="259"/>
      <c r="S895" s="259"/>
      <c r="T895" s="259"/>
      <c r="U895" s="516"/>
      <c r="V895" s="353"/>
      <c r="Y895" s="232"/>
      <c r="Z895" s="423">
        <f t="shared" ref="Z895:AL895" si="249">+Z799+Z395</f>
        <v>218</v>
      </c>
      <c r="AA895" s="423">
        <f t="shared" si="249"/>
        <v>33</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251</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RyCQCWG9d8AGYkFdymIRQ06zG03amGGOvFh0tfi7H32i8/DYVwQ8R1zm0kaY3qJsMiDLXEgSwZFshOOG9ZeK9Q==" saltValue="BP3gIQtFmKrAy68Jsfi+s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2357" priority="391" operator="containsText" text="VERDE">
      <formula>NOT(ISERROR(SEARCH("VERDE",D229)))</formula>
    </cfRule>
    <cfRule type="containsText" dxfId="2356" priority="392" operator="containsText" text="AMARILLO">
      <formula>NOT(ISERROR(SEARCH("AMARILLO",D229)))</formula>
    </cfRule>
    <cfRule type="containsText" dxfId="2355" priority="393" operator="containsText" text="ROJO">
      <formula>NOT(ISERROR(SEARCH("ROJO",D229)))</formula>
    </cfRule>
  </conditionalFormatting>
  <conditionalFormatting sqref="D821:D856">
    <cfRule type="cellIs" dxfId="2354" priority="389" stopIfTrue="1" operator="lessThan">
      <formula>0</formula>
    </cfRule>
  </conditionalFormatting>
  <conditionalFormatting sqref="D858:D869">
    <cfRule type="cellIs" dxfId="2353" priority="388" stopIfTrue="1" operator="lessThan">
      <formula>0</formula>
    </cfRule>
  </conditionalFormatting>
  <conditionalFormatting sqref="D871:D888">
    <cfRule type="cellIs" dxfId="2352" priority="387" stopIfTrue="1" operator="lessThan">
      <formula>0</formula>
    </cfRule>
  </conditionalFormatting>
  <conditionalFormatting sqref="D893:D894">
    <cfRule type="cellIs" dxfId="2351" priority="390" stopIfTrue="1" operator="lessThan">
      <formula>0</formula>
    </cfRule>
  </conditionalFormatting>
  <conditionalFormatting sqref="D566">
    <cfRule type="cellIs" dxfId="2350" priority="386" stopIfTrue="1" operator="lessThan">
      <formula>0</formula>
    </cfRule>
  </conditionalFormatting>
  <conditionalFormatting sqref="D572">
    <cfRule type="cellIs" dxfId="2349" priority="385" stopIfTrue="1" operator="lessThan">
      <formula>0</formula>
    </cfRule>
  </conditionalFormatting>
  <conditionalFormatting sqref="D895:D897">
    <cfRule type="cellIs" dxfId="2348" priority="384" stopIfTrue="1" operator="lessThan">
      <formula>0</formula>
    </cfRule>
  </conditionalFormatting>
  <conditionalFormatting sqref="E229 P410">
    <cfRule type="containsText" dxfId="2347" priority="376" operator="containsText" text="VERDE">
      <formula>NOT(ISERROR(SEARCH("VERDE",E229)))</formula>
    </cfRule>
    <cfRule type="containsText" dxfId="2346" priority="377" operator="containsText" text="AMARILLO">
      <formula>NOT(ISERROR(SEARCH("AMARILLO",E229)))</formula>
    </cfRule>
    <cfRule type="containsText" dxfId="2345" priority="378" operator="containsText" text="ROJO">
      <formula>NOT(ISERROR(SEARCH("ROJO",E229)))</formula>
    </cfRule>
  </conditionalFormatting>
  <conditionalFormatting sqref="E821:I856">
    <cfRule type="cellIs" dxfId="2344" priority="253" stopIfTrue="1" operator="lessThan">
      <formula>0</formula>
    </cfRule>
  </conditionalFormatting>
  <conditionalFormatting sqref="E858:I869">
    <cfRule type="cellIs" dxfId="2343" priority="252" stopIfTrue="1" operator="lessThan">
      <formula>0</formula>
    </cfRule>
  </conditionalFormatting>
  <conditionalFormatting sqref="E871:I888">
    <cfRule type="cellIs" dxfId="2342" priority="251" stopIfTrue="1" operator="lessThan">
      <formula>0</formula>
    </cfRule>
  </conditionalFormatting>
  <conditionalFormatting sqref="E893:I893 E894:G894 H894:I897">
    <cfRule type="cellIs" dxfId="2341" priority="369" stopIfTrue="1" operator="lessThan">
      <formula>0</formula>
    </cfRule>
  </conditionalFormatting>
  <conditionalFormatting sqref="K13:K17">
    <cfRule type="cellIs" dxfId="2340" priority="379" stopIfTrue="1" operator="lessThan">
      <formula>0</formula>
    </cfRule>
  </conditionalFormatting>
  <conditionalFormatting sqref="K303:K308 K777:K783">
    <cfRule type="cellIs" dxfId="2339" priority="365" stopIfTrue="1" operator="lessThan">
      <formula>0</formula>
    </cfRule>
  </conditionalFormatting>
  <conditionalFormatting sqref="K309">
    <cfRule type="containsText" dxfId="2338" priority="375" operator="containsText" text="Falso">
      <formula>NOT(ISERROR(SEARCH("Falso",K309)))</formula>
    </cfRule>
  </conditionalFormatting>
  <conditionalFormatting sqref="K373:K380">
    <cfRule type="cellIs" dxfId="2337" priority="372" stopIfTrue="1" operator="lessThan">
      <formula>0</formula>
    </cfRule>
  </conditionalFormatting>
  <conditionalFormatting sqref="K385:K388">
    <cfRule type="cellIs" dxfId="2336" priority="380" stopIfTrue="1" operator="lessThan">
      <formula>0</formula>
    </cfRule>
  </conditionalFormatting>
  <conditionalFormatting sqref="K389">
    <cfRule type="containsText" dxfId="2335" priority="381" operator="containsText" text="Falso">
      <formula>NOT(ISERROR(SEARCH("Falso",K389)))</formula>
    </cfRule>
  </conditionalFormatting>
  <conditionalFormatting sqref="K394">
    <cfRule type="containsText" dxfId="2334" priority="371" operator="containsText" text="Falso">
      <formula>NOT(ISERROR(SEARCH("Falso",K394)))</formula>
    </cfRule>
  </conditionalFormatting>
  <conditionalFormatting sqref="K399 K404 K409">
    <cfRule type="containsText" dxfId="2333" priority="370" operator="containsText" text="Falso">
      <formula>NOT(ISERROR(SEARCH("Falso",K399)))</formula>
    </cfRule>
  </conditionalFormatting>
  <conditionalFormatting sqref="K714:K719 K721:K726">
    <cfRule type="cellIs" dxfId="2332" priority="273" stopIfTrue="1" operator="lessThan">
      <formula>0</formula>
    </cfRule>
  </conditionalFormatting>
  <conditionalFormatting sqref="K634:K638">
    <cfRule type="cellIs" dxfId="2331" priority="279" stopIfTrue="1" operator="lessThan">
      <formula>0</formula>
    </cfRule>
  </conditionalFormatting>
  <conditionalFormatting sqref="K749:K754 K756:K761">
    <cfRule type="cellIs" dxfId="2330" priority="271" stopIfTrue="1" operator="lessThan">
      <formula>0</formula>
    </cfRule>
  </conditionalFormatting>
  <conditionalFormatting sqref="K763:K768">
    <cfRule type="cellIs" dxfId="2329" priority="270" stopIfTrue="1" operator="lessThan">
      <formula>0</formula>
    </cfRule>
  </conditionalFormatting>
  <conditionalFormatting sqref="K770:K775">
    <cfRule type="cellIs" dxfId="2328" priority="269" stopIfTrue="1" operator="lessThan">
      <formula>0</formula>
    </cfRule>
  </conditionalFormatting>
  <conditionalFormatting sqref="K707:K712">
    <cfRule type="cellIs" dxfId="2327" priority="278" stopIfTrue="1" operator="lessThan">
      <formula>0</formula>
    </cfRule>
  </conditionalFormatting>
  <conditionalFormatting sqref="K728:K733 K735:K740 K742:K747">
    <cfRule type="cellIs" dxfId="2326" priority="272" stopIfTrue="1" operator="lessThan">
      <formula>0</formula>
    </cfRule>
  </conditionalFormatting>
  <conditionalFormatting sqref="K821:K856 M821:O856">
    <cfRule type="cellIs" dxfId="2325" priority="250" stopIfTrue="1" operator="lessThan">
      <formula>0</formula>
    </cfRule>
  </conditionalFormatting>
  <conditionalFormatting sqref="K858:K869 M858:N869">
    <cfRule type="cellIs" dxfId="2324" priority="249" stopIfTrue="1" operator="lessThan">
      <formula>0</formula>
    </cfRule>
  </conditionalFormatting>
  <conditionalFormatting sqref="K871:K888 M871:N887 M888:O888">
    <cfRule type="cellIs" dxfId="2323" priority="248" stopIfTrue="1" operator="lessThan">
      <formula>0</formula>
    </cfRule>
  </conditionalFormatting>
  <conditionalFormatting sqref="K893:K894 M893:N894">
    <cfRule type="cellIs" dxfId="2322" priority="247" stopIfTrue="1" operator="lessThan">
      <formula>0</formula>
    </cfRule>
  </conditionalFormatting>
  <conditionalFormatting sqref="P13:P17 P303:P308">
    <cfRule type="containsText" dxfId="2321" priority="361" operator="containsText" text="VENCIDO">
      <formula>NOT(ISERROR(SEARCH("VENCIDO",P13)))</formula>
    </cfRule>
    <cfRule type="containsText" dxfId="2320" priority="362" operator="containsText" text="VERDE">
      <formula>NOT(ISERROR(SEARCH("VERDE",P13)))</formula>
    </cfRule>
    <cfRule type="containsText" dxfId="2319" priority="363" stopIfTrue="1" operator="containsText" text="AMARILLO">
      <formula>NOT(ISERROR(SEARCH("AMARILLO",P13)))</formula>
    </cfRule>
    <cfRule type="containsText" dxfId="2318" priority="364" operator="containsText" text="ROJO">
      <formula>NOT(ISERROR(SEARCH("ROJO",P13)))</formula>
    </cfRule>
  </conditionalFormatting>
  <conditionalFormatting sqref="P373:P379">
    <cfRule type="containsText" dxfId="2317" priority="357" operator="containsText" text="VENCIDO">
      <formula>NOT(ISERROR(SEARCH("VENCIDO",P373)))</formula>
    </cfRule>
    <cfRule type="containsText" dxfId="2316" priority="358" operator="containsText" text="VERDE">
      <formula>NOT(ISERROR(SEARCH("VERDE",P373)))</formula>
    </cfRule>
    <cfRule type="containsText" dxfId="2315" priority="359" stopIfTrue="1" operator="containsText" text="AMARILLO">
      <formula>NOT(ISERROR(SEARCH("AMARILLO",P373)))</formula>
    </cfRule>
    <cfRule type="containsText" dxfId="2314" priority="360" operator="containsText" text="ROJO">
      <formula>NOT(ISERROR(SEARCH("ROJO",P373)))</formula>
    </cfRule>
  </conditionalFormatting>
  <conditionalFormatting sqref="P385:P388">
    <cfRule type="containsText" dxfId="2313" priority="353" operator="containsText" text="VENCIDO">
      <formula>NOT(ISERROR(SEARCH("VENCIDO",P385)))</formula>
    </cfRule>
    <cfRule type="containsText" dxfId="2312" priority="354" operator="containsText" text="VERDE">
      <formula>NOT(ISERROR(SEARCH("VERDE",P385)))</formula>
    </cfRule>
    <cfRule type="containsText" dxfId="2311" priority="355" stopIfTrue="1" operator="containsText" text="AMARILLO">
      <formula>NOT(ISERROR(SEARCH("AMARILLO",P385)))</formula>
    </cfRule>
    <cfRule type="containsText" dxfId="2310" priority="356" operator="containsText" text="ROJO">
      <formula>NOT(ISERROR(SEARCH("ROJO",P385)))</formula>
    </cfRule>
  </conditionalFormatting>
  <conditionalFormatting sqref="P417:P421">
    <cfRule type="containsText" dxfId="2309" priority="346" operator="containsText" text="VENCIDO">
      <formula>NOT(ISERROR(SEARCH("VENCIDO",P417)))</formula>
    </cfRule>
    <cfRule type="containsText" dxfId="2308" priority="347" operator="containsText" text="VERDE">
      <formula>NOT(ISERROR(SEARCH("VERDE",P417)))</formula>
    </cfRule>
    <cfRule type="containsText" dxfId="2307" priority="348" stopIfTrue="1" operator="containsText" text="AMARILLO">
      <formula>NOT(ISERROR(SEARCH("AMARILLO",P417)))</formula>
    </cfRule>
    <cfRule type="containsText" dxfId="2306" priority="349" operator="containsText" text="ROJO">
      <formula>NOT(ISERROR(SEARCH("ROJO",P417)))</formula>
    </cfRule>
  </conditionalFormatting>
  <conditionalFormatting sqref="P561:P565">
    <cfRule type="containsText" dxfId="2305" priority="342" operator="containsText" text="VENCIDO">
      <formula>NOT(ISERROR(SEARCH("VENCIDO",P561)))</formula>
    </cfRule>
    <cfRule type="containsText" dxfId="2304" priority="343" operator="containsText" text="VERDE">
      <formula>NOT(ISERROR(SEARCH("VERDE",P561)))</formula>
    </cfRule>
    <cfRule type="containsText" dxfId="2303" priority="344" stopIfTrue="1" operator="containsText" text="AMARILLO">
      <formula>NOT(ISERROR(SEARCH("AMARILLO",P561)))</formula>
    </cfRule>
    <cfRule type="containsText" dxfId="2302" priority="345" operator="containsText" text="ROJO">
      <formula>NOT(ISERROR(SEARCH("ROJO",P561)))</formula>
    </cfRule>
  </conditionalFormatting>
  <conditionalFormatting sqref="P707:P712">
    <cfRule type="containsText" dxfId="2301" priority="274" operator="containsText" text="VENCIDO">
      <formula>NOT(ISERROR(SEARCH("VENCIDO",P707)))</formula>
    </cfRule>
    <cfRule type="containsText" dxfId="2300" priority="275" operator="containsText" text="VERDE">
      <formula>NOT(ISERROR(SEARCH("VERDE",P707)))</formula>
    </cfRule>
    <cfRule type="containsText" dxfId="2299" priority="276" stopIfTrue="1" operator="containsText" text="AMARILLO">
      <formula>NOT(ISERROR(SEARCH("AMARILLO",P707)))</formula>
    </cfRule>
    <cfRule type="containsText" dxfId="2298" priority="277" operator="containsText" text="ROJO">
      <formula>NOT(ISERROR(SEARCH("ROJO",P707)))</formula>
    </cfRule>
  </conditionalFormatting>
  <conditionalFormatting sqref="P777:P783">
    <cfRule type="containsText" dxfId="2297" priority="265" operator="containsText" text="VENCIDO">
      <formula>NOT(ISERROR(SEARCH("VENCIDO",P777)))</formula>
    </cfRule>
    <cfRule type="containsText" dxfId="2296" priority="266" operator="containsText" text="VERDE">
      <formula>NOT(ISERROR(SEARCH("VERDE",P777)))</formula>
    </cfRule>
    <cfRule type="containsText" dxfId="2295" priority="267" stopIfTrue="1" operator="containsText" text="AMARILLO">
      <formula>NOT(ISERROR(SEARCH("AMARILLO",P777)))</formula>
    </cfRule>
    <cfRule type="containsText" dxfId="2294" priority="268" operator="containsText" text="ROJO">
      <formula>NOT(ISERROR(SEARCH("ROJO",P777)))</formula>
    </cfRule>
  </conditionalFormatting>
  <conditionalFormatting sqref="Q833:Q848">
    <cfRule type="containsText" dxfId="2293" priority="259" operator="containsText" text="VERDE">
      <formula>NOT(ISERROR(SEARCH("VERDE",Q833)))</formula>
    </cfRule>
    <cfRule type="containsText" dxfId="2292" priority="260" operator="containsText" text="AMARILLO">
      <formula>NOT(ISERROR(SEARCH("AMARILLO",Q833)))</formula>
    </cfRule>
    <cfRule type="containsText" dxfId="2291" priority="261" operator="containsText" text="ROJO">
      <formula>NOT(ISERROR(SEARCH("ROJO",Q833)))</formula>
    </cfRule>
  </conditionalFormatting>
  <conditionalFormatting sqref="Q821:R832">
    <cfRule type="containsText" dxfId="2290" priority="350" operator="containsText" text="VERDE">
      <formula>NOT(ISERROR(SEARCH("VERDE",Q821)))</formula>
    </cfRule>
    <cfRule type="containsText" dxfId="2289" priority="351" operator="containsText" text="AMARILLO">
      <formula>NOT(ISERROR(SEARCH("AMARILLO",Q821)))</formula>
    </cfRule>
    <cfRule type="containsText" dxfId="2288" priority="352" operator="containsText" text="ROJO">
      <formula>NOT(ISERROR(SEARCH("ROJO",Q821)))</formula>
    </cfRule>
  </conditionalFormatting>
  <conditionalFormatting sqref="AO821:AO827 AO838:AO860 AO868:AO871 AO873 AO875:AO887">
    <cfRule type="expression" dxfId="2287" priority="366">
      <formula>$AO821&lt;&gt;#REF!</formula>
    </cfRule>
  </conditionalFormatting>
  <conditionalFormatting sqref="AO828:AO835">
    <cfRule type="expression" dxfId="2286" priority="382">
      <formula>$AO828&lt;&gt;#REF!</formula>
    </cfRule>
  </conditionalFormatting>
  <conditionalFormatting sqref="AO836:AO837">
    <cfRule type="expression" dxfId="2285" priority="264">
      <formula>$AO836&lt;&gt;#REF!</formula>
    </cfRule>
  </conditionalFormatting>
  <conditionalFormatting sqref="AO861">
    <cfRule type="expression" dxfId="2284" priority="258">
      <formula>$AO861&lt;&gt;#REF!</formula>
    </cfRule>
  </conditionalFormatting>
  <conditionalFormatting sqref="AO862:AO866">
    <cfRule type="expression" dxfId="2283" priority="257">
      <formula>$AO862&lt;&gt;#REF!</formula>
    </cfRule>
  </conditionalFormatting>
  <conditionalFormatting sqref="AO867">
    <cfRule type="expression" dxfId="2282" priority="256">
      <formula>$AO867&lt;&gt;#REF!</formula>
    </cfRule>
  </conditionalFormatting>
  <conditionalFormatting sqref="AO872">
    <cfRule type="expression" dxfId="2281" priority="255">
      <formula>$AO872&lt;&gt;#REF!</formula>
    </cfRule>
  </conditionalFormatting>
  <conditionalFormatting sqref="AO874">
    <cfRule type="expression" dxfId="2280" priority="254">
      <formula>$AO874&lt;&gt;#REF!</formula>
    </cfRule>
  </conditionalFormatting>
  <conditionalFormatting sqref="AO888">
    <cfRule type="expression" dxfId="2279" priority="383">
      <formula>$AO888&lt;&gt;$L888</formula>
    </cfRule>
  </conditionalFormatting>
  <conditionalFormatting sqref="AS417">
    <cfRule type="cellIs" dxfId="2278" priority="368" operator="greaterThan">
      <formula>1</formula>
    </cfRule>
  </conditionalFormatting>
  <conditionalFormatting sqref="AS423">
    <cfRule type="cellIs" dxfId="2277" priority="341" operator="greaterThan">
      <formula>1</formula>
    </cfRule>
  </conditionalFormatting>
  <conditionalFormatting sqref="AS429">
    <cfRule type="cellIs" dxfId="2276" priority="339" operator="greaterThan">
      <formula>1</formula>
    </cfRule>
  </conditionalFormatting>
  <conditionalFormatting sqref="AS435">
    <cfRule type="cellIs" dxfId="2275" priority="337" operator="greaterThan">
      <formula>1</formula>
    </cfRule>
  </conditionalFormatting>
  <conditionalFormatting sqref="AS441">
    <cfRule type="cellIs" dxfId="2274" priority="335" operator="greaterThan">
      <formula>1</formula>
    </cfRule>
  </conditionalFormatting>
  <conditionalFormatting sqref="AS447">
    <cfRule type="cellIs" dxfId="2273" priority="333" operator="greaterThan">
      <formula>1</formula>
    </cfRule>
  </conditionalFormatting>
  <conditionalFormatting sqref="AS453">
    <cfRule type="cellIs" dxfId="2272" priority="331" operator="greaterThan">
      <formula>1</formula>
    </cfRule>
  </conditionalFormatting>
  <conditionalFormatting sqref="AS459">
    <cfRule type="cellIs" dxfId="2271" priority="329" operator="greaterThan">
      <formula>1</formula>
    </cfRule>
  </conditionalFormatting>
  <conditionalFormatting sqref="AS465">
    <cfRule type="cellIs" dxfId="2270" priority="327" operator="greaterThan">
      <formula>1</formula>
    </cfRule>
  </conditionalFormatting>
  <conditionalFormatting sqref="AS471">
    <cfRule type="cellIs" dxfId="2269" priority="325" operator="greaterThan">
      <formula>1</formula>
    </cfRule>
  </conditionalFormatting>
  <conditionalFormatting sqref="AS477">
    <cfRule type="cellIs" dxfId="2268" priority="323" operator="greaterThan">
      <formula>1</formula>
    </cfRule>
  </conditionalFormatting>
  <conditionalFormatting sqref="AS483">
    <cfRule type="cellIs" dxfId="2267" priority="321" operator="greaterThan">
      <formula>1</formula>
    </cfRule>
  </conditionalFormatting>
  <conditionalFormatting sqref="AS489">
    <cfRule type="cellIs" dxfId="2266" priority="319" operator="greaterThan">
      <formula>1</formula>
    </cfRule>
  </conditionalFormatting>
  <conditionalFormatting sqref="AS495">
    <cfRule type="cellIs" dxfId="2265" priority="317" operator="greaterThan">
      <formula>1</formula>
    </cfRule>
  </conditionalFormatting>
  <conditionalFormatting sqref="AS501">
    <cfRule type="cellIs" dxfId="2264" priority="315" operator="greaterThan">
      <formula>1</formula>
    </cfRule>
  </conditionalFormatting>
  <conditionalFormatting sqref="AS507">
    <cfRule type="cellIs" dxfId="2263" priority="313" operator="greaterThan">
      <formula>1</formula>
    </cfRule>
  </conditionalFormatting>
  <conditionalFormatting sqref="AS513">
    <cfRule type="cellIs" dxfId="2262" priority="311" operator="greaterThan">
      <formula>1</formula>
    </cfRule>
  </conditionalFormatting>
  <conditionalFormatting sqref="AS519">
    <cfRule type="cellIs" dxfId="2261" priority="309" operator="greaterThan">
      <formula>1</formula>
    </cfRule>
  </conditionalFormatting>
  <conditionalFormatting sqref="AS525">
    <cfRule type="cellIs" dxfId="2260" priority="307" operator="greaterThan">
      <formula>1</formula>
    </cfRule>
  </conditionalFormatting>
  <conditionalFormatting sqref="AS531">
    <cfRule type="cellIs" dxfId="2259" priority="305" operator="greaterThan">
      <formula>1</formula>
    </cfRule>
  </conditionalFormatting>
  <conditionalFormatting sqref="AS537">
    <cfRule type="cellIs" dxfId="2258" priority="303" operator="greaterThan">
      <formula>1</formula>
    </cfRule>
  </conditionalFormatting>
  <conditionalFormatting sqref="AS543">
    <cfRule type="cellIs" dxfId="2257" priority="301" operator="greaterThan">
      <formula>1</formula>
    </cfRule>
  </conditionalFormatting>
  <conditionalFormatting sqref="AS549">
    <cfRule type="cellIs" dxfId="2256" priority="299" operator="greaterThan">
      <formula>1</formula>
    </cfRule>
  </conditionalFormatting>
  <conditionalFormatting sqref="AS555">
    <cfRule type="cellIs" dxfId="2255" priority="297" operator="greaterThan">
      <formula>1</formula>
    </cfRule>
  </conditionalFormatting>
  <conditionalFormatting sqref="AS561">
    <cfRule type="cellIs" dxfId="2254" priority="295" operator="greaterThan">
      <formula>1</formula>
    </cfRule>
  </conditionalFormatting>
  <conditionalFormatting sqref="AS567">
    <cfRule type="cellIs" dxfId="2253" priority="293" operator="greaterThan">
      <formula>1</formula>
    </cfRule>
  </conditionalFormatting>
  <conditionalFormatting sqref="AS573">
    <cfRule type="cellIs" dxfId="2252" priority="288" operator="greaterThan">
      <formula>1</formula>
    </cfRule>
  </conditionalFormatting>
  <conditionalFormatting sqref="AS579">
    <cfRule type="cellIs" dxfId="2251" priority="290" operator="greaterThan">
      <formula>1</formula>
    </cfRule>
  </conditionalFormatting>
  <conditionalFormatting sqref="AS585">
    <cfRule type="cellIs" dxfId="2250" priority="287" operator="greaterThan">
      <formula>1</formula>
    </cfRule>
  </conditionalFormatting>
  <conditionalFormatting sqref="AS591">
    <cfRule type="cellIs" dxfId="2249" priority="285" operator="greaterThan">
      <formula>1</formula>
    </cfRule>
  </conditionalFormatting>
  <conditionalFormatting sqref="AS597 AS603">
    <cfRule type="cellIs" dxfId="2248" priority="283" operator="greaterThan">
      <formula>1</formula>
    </cfRule>
  </conditionalFormatting>
  <conditionalFormatting sqref="AS609 AS615 AS621 AS627">
    <cfRule type="cellIs" dxfId="2247" priority="281" operator="greaterThan">
      <formula>1</formula>
    </cfRule>
  </conditionalFormatting>
  <conditionalFormatting sqref="AS780:AS787">
    <cfRule type="cellIs" dxfId="2246" priority="374" operator="greaterThan">
      <formula>1</formula>
    </cfRule>
  </conditionalFormatting>
  <conditionalFormatting sqref="AS821:AS856">
    <cfRule type="cellIs" dxfId="2245" priority="263" operator="greaterThan">
      <formula>1</formula>
    </cfRule>
  </conditionalFormatting>
  <conditionalFormatting sqref="AT417">
    <cfRule type="cellIs" dxfId="2244" priority="367" operator="greaterThan">
      <formula>1</formula>
    </cfRule>
  </conditionalFormatting>
  <conditionalFormatting sqref="AT423">
    <cfRule type="cellIs" dxfId="2243" priority="340" operator="greaterThan">
      <formula>1</formula>
    </cfRule>
  </conditionalFormatting>
  <conditionalFormatting sqref="AT429">
    <cfRule type="cellIs" dxfId="2242" priority="338" operator="greaterThan">
      <formula>1</formula>
    </cfRule>
  </conditionalFormatting>
  <conditionalFormatting sqref="AT435">
    <cfRule type="cellIs" dxfId="2241" priority="336" operator="greaterThan">
      <formula>1</formula>
    </cfRule>
  </conditionalFormatting>
  <conditionalFormatting sqref="AT441">
    <cfRule type="cellIs" dxfId="2240" priority="334" operator="greaterThan">
      <formula>1</formula>
    </cfRule>
  </conditionalFormatting>
  <conditionalFormatting sqref="AT447">
    <cfRule type="cellIs" dxfId="2239" priority="332" operator="greaterThan">
      <formula>1</formula>
    </cfRule>
  </conditionalFormatting>
  <conditionalFormatting sqref="AT453">
    <cfRule type="cellIs" dxfId="2238" priority="330" operator="greaterThan">
      <formula>1</formula>
    </cfRule>
  </conditionalFormatting>
  <conditionalFormatting sqref="AT459">
    <cfRule type="cellIs" dxfId="2237" priority="328" operator="greaterThan">
      <formula>1</formula>
    </cfRule>
  </conditionalFormatting>
  <conditionalFormatting sqref="AT465">
    <cfRule type="cellIs" dxfId="2236" priority="326" operator="greaterThan">
      <formula>1</formula>
    </cfRule>
  </conditionalFormatting>
  <conditionalFormatting sqref="AT471">
    <cfRule type="cellIs" dxfId="2235" priority="324" operator="greaterThan">
      <formula>1</formula>
    </cfRule>
  </conditionalFormatting>
  <conditionalFormatting sqref="AT477">
    <cfRule type="cellIs" dxfId="2234" priority="322" operator="greaterThan">
      <formula>1</formula>
    </cfRule>
  </conditionalFormatting>
  <conditionalFormatting sqref="AT483">
    <cfRule type="cellIs" dxfId="2233" priority="320" operator="greaterThan">
      <formula>1</formula>
    </cfRule>
  </conditionalFormatting>
  <conditionalFormatting sqref="AT489">
    <cfRule type="cellIs" dxfId="2232" priority="318" operator="greaterThan">
      <formula>1</formula>
    </cfRule>
  </conditionalFormatting>
  <conditionalFormatting sqref="AT495">
    <cfRule type="cellIs" dxfId="2231" priority="316" operator="greaterThan">
      <formula>1</formula>
    </cfRule>
  </conditionalFormatting>
  <conditionalFormatting sqref="AT501">
    <cfRule type="cellIs" dxfId="2230" priority="314" operator="greaterThan">
      <formula>1</formula>
    </cfRule>
  </conditionalFormatting>
  <conditionalFormatting sqref="AT507">
    <cfRule type="cellIs" dxfId="2229" priority="312" operator="greaterThan">
      <formula>1</formula>
    </cfRule>
  </conditionalFormatting>
  <conditionalFormatting sqref="AT513">
    <cfRule type="cellIs" dxfId="2228" priority="310" operator="greaterThan">
      <formula>1</formula>
    </cfRule>
  </conditionalFormatting>
  <conditionalFormatting sqref="AT519">
    <cfRule type="cellIs" dxfId="2227" priority="308" operator="greaterThan">
      <formula>1</formula>
    </cfRule>
  </conditionalFormatting>
  <conditionalFormatting sqref="AT525">
    <cfRule type="cellIs" dxfId="2226" priority="306" operator="greaterThan">
      <formula>1</formula>
    </cfRule>
  </conditionalFormatting>
  <conditionalFormatting sqref="AT531">
    <cfRule type="cellIs" dxfId="2225" priority="304" operator="greaterThan">
      <formula>1</formula>
    </cfRule>
  </conditionalFormatting>
  <conditionalFormatting sqref="AT537">
    <cfRule type="cellIs" dxfId="2224" priority="302" operator="greaterThan">
      <formula>1</formula>
    </cfRule>
  </conditionalFormatting>
  <conditionalFormatting sqref="AT543">
    <cfRule type="cellIs" dxfId="2223" priority="300" operator="greaterThan">
      <formula>1</formula>
    </cfRule>
  </conditionalFormatting>
  <conditionalFormatting sqref="AT549">
    <cfRule type="cellIs" dxfId="2222" priority="298" operator="greaterThan">
      <formula>1</formula>
    </cfRule>
  </conditionalFormatting>
  <conditionalFormatting sqref="AT555">
    <cfRule type="cellIs" dxfId="2221" priority="296" operator="greaterThan">
      <formula>1</formula>
    </cfRule>
  </conditionalFormatting>
  <conditionalFormatting sqref="AT561">
    <cfRule type="cellIs" dxfId="2220" priority="294" operator="greaterThan">
      <formula>1</formula>
    </cfRule>
  </conditionalFormatting>
  <conditionalFormatting sqref="AT567">
    <cfRule type="cellIs" dxfId="2219" priority="292" operator="greaterThan">
      <formula>1</formula>
    </cfRule>
  </conditionalFormatting>
  <conditionalFormatting sqref="AT573">
    <cfRule type="cellIs" dxfId="2218" priority="291" operator="greaterThan">
      <formula>1</formula>
    </cfRule>
  </conditionalFormatting>
  <conditionalFormatting sqref="AT579">
    <cfRule type="cellIs" dxfId="2217" priority="289" operator="greaterThan">
      <formula>1</formula>
    </cfRule>
  </conditionalFormatting>
  <conditionalFormatting sqref="AT585">
    <cfRule type="cellIs" dxfId="2216" priority="286" operator="greaterThan">
      <formula>1</formula>
    </cfRule>
  </conditionalFormatting>
  <conditionalFormatting sqref="AT591">
    <cfRule type="cellIs" dxfId="2215" priority="284" operator="greaterThan">
      <formula>1</formula>
    </cfRule>
  </conditionalFormatting>
  <conditionalFormatting sqref="AT597 AT603">
    <cfRule type="cellIs" dxfId="2214" priority="282" operator="greaterThan">
      <formula>1</formula>
    </cfRule>
  </conditionalFormatting>
  <conditionalFormatting sqref="AT609 AT615 AT621 AT627">
    <cfRule type="cellIs" dxfId="2213" priority="280" operator="greaterThan">
      <formula>1</formula>
    </cfRule>
  </conditionalFormatting>
  <conditionalFormatting sqref="AT780:AT787">
    <cfRule type="cellIs" dxfId="2212" priority="373" operator="greaterThan">
      <formula>1</formula>
    </cfRule>
  </conditionalFormatting>
  <conditionalFormatting sqref="AT821:AT856">
    <cfRule type="cellIs" dxfId="2211" priority="262" operator="greaterThan">
      <formula>1</formula>
    </cfRule>
  </conditionalFormatting>
  <conditionalFormatting sqref="K561:K565">
    <cfRule type="cellIs" dxfId="2210" priority="246" stopIfTrue="1" operator="lessThan">
      <formula>0</formula>
    </cfRule>
  </conditionalFormatting>
  <conditionalFormatting sqref="K417:K421">
    <cfRule type="cellIs" dxfId="2209" priority="245" stopIfTrue="1" operator="lessThan">
      <formula>0</formula>
    </cfRule>
  </conditionalFormatting>
  <conditionalFormatting sqref="K405:K408">
    <cfRule type="cellIs" dxfId="2208" priority="244" stopIfTrue="1" operator="lessThan">
      <formula>0</formula>
    </cfRule>
  </conditionalFormatting>
  <conditionalFormatting sqref="K395:K398">
    <cfRule type="cellIs" dxfId="2207" priority="243" stopIfTrue="1" operator="lessThan">
      <formula>0</formula>
    </cfRule>
  </conditionalFormatting>
  <conditionalFormatting sqref="K400:K403">
    <cfRule type="cellIs" dxfId="2206" priority="242" stopIfTrue="1" operator="lessThan">
      <formula>0</formula>
    </cfRule>
  </conditionalFormatting>
  <conditionalFormatting sqref="K390:K393">
    <cfRule type="cellIs" dxfId="2205" priority="241" stopIfTrue="1" operator="lessThan">
      <formula>0</formula>
    </cfRule>
  </conditionalFormatting>
  <conditionalFormatting sqref="P390:P393">
    <cfRule type="containsText" dxfId="2204" priority="237" operator="containsText" text="VENCIDO">
      <formula>NOT(ISERROR(SEARCH("VENCIDO",P390)))</formula>
    </cfRule>
    <cfRule type="containsText" dxfId="2203" priority="238" operator="containsText" text="VERDE">
      <formula>NOT(ISERROR(SEARCH("VERDE",P390)))</formula>
    </cfRule>
    <cfRule type="containsText" dxfId="2202" priority="239" stopIfTrue="1" operator="containsText" text="AMARILLO">
      <formula>NOT(ISERROR(SEARCH("AMARILLO",P390)))</formula>
    </cfRule>
    <cfRule type="containsText" dxfId="2201" priority="240" operator="containsText" text="ROJO">
      <formula>NOT(ISERROR(SEARCH("ROJO",P390)))</formula>
    </cfRule>
  </conditionalFormatting>
  <conditionalFormatting sqref="P395:P398">
    <cfRule type="containsText" dxfId="2200" priority="233" operator="containsText" text="VENCIDO">
      <formula>NOT(ISERROR(SEARCH("VENCIDO",P395)))</formula>
    </cfRule>
    <cfRule type="containsText" dxfId="2199" priority="234" operator="containsText" text="VERDE">
      <formula>NOT(ISERROR(SEARCH("VERDE",P395)))</formula>
    </cfRule>
    <cfRule type="containsText" dxfId="2198" priority="235" stopIfTrue="1" operator="containsText" text="AMARILLO">
      <formula>NOT(ISERROR(SEARCH("AMARILLO",P395)))</formula>
    </cfRule>
    <cfRule type="containsText" dxfId="2197" priority="236" operator="containsText" text="ROJO">
      <formula>NOT(ISERROR(SEARCH("ROJO",P395)))</formula>
    </cfRule>
  </conditionalFormatting>
  <conditionalFormatting sqref="P400:P403">
    <cfRule type="containsText" dxfId="2196" priority="229" operator="containsText" text="VENCIDO">
      <formula>NOT(ISERROR(SEARCH("VENCIDO",P400)))</formula>
    </cfRule>
    <cfRule type="containsText" dxfId="2195" priority="230" operator="containsText" text="VERDE">
      <formula>NOT(ISERROR(SEARCH("VERDE",P400)))</formula>
    </cfRule>
    <cfRule type="containsText" dxfId="2194" priority="231" stopIfTrue="1" operator="containsText" text="AMARILLO">
      <formula>NOT(ISERROR(SEARCH("AMARILLO",P400)))</formula>
    </cfRule>
    <cfRule type="containsText" dxfId="2193" priority="232" operator="containsText" text="ROJO">
      <formula>NOT(ISERROR(SEARCH("ROJO",P400)))</formula>
    </cfRule>
  </conditionalFormatting>
  <conditionalFormatting sqref="P405:P408">
    <cfRule type="containsText" dxfId="2192" priority="225" operator="containsText" text="VENCIDO">
      <formula>NOT(ISERROR(SEARCH("VENCIDO",P405)))</formula>
    </cfRule>
    <cfRule type="containsText" dxfId="2191" priority="226" operator="containsText" text="VERDE">
      <formula>NOT(ISERROR(SEARCH("VERDE",P405)))</formula>
    </cfRule>
    <cfRule type="containsText" dxfId="2190" priority="227" stopIfTrue="1" operator="containsText" text="AMARILLO">
      <formula>NOT(ISERROR(SEARCH("AMARILLO",P405)))</formula>
    </cfRule>
    <cfRule type="containsText" dxfId="2189" priority="228" operator="containsText" text="ROJO">
      <formula>NOT(ISERROR(SEARCH("ROJO",P405)))</formula>
    </cfRule>
  </conditionalFormatting>
  <conditionalFormatting sqref="K640:K644 K646:K650 K652:K656 K658:K662 K664:K668 K670:K674 K676:K680 K682:K686 K688:K692 K694:K698 K700:K704">
    <cfRule type="cellIs" dxfId="2188"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187"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186" priority="220" operator="containsText" text="VENCIDO">
      <formula>NOT(ISERROR(SEARCH("VENCIDO",P19)))</formula>
    </cfRule>
    <cfRule type="containsText" dxfId="2185" priority="221" operator="containsText" text="VERDE">
      <formula>NOT(ISERROR(SEARCH("VERDE",P19)))</formula>
    </cfRule>
    <cfRule type="containsText" dxfId="2184" priority="222" stopIfTrue="1" operator="containsText" text="AMARILLO">
      <formula>NOT(ISERROR(SEARCH("AMARILLO",P19)))</formula>
    </cfRule>
    <cfRule type="containsText" dxfId="2183" priority="223" operator="containsText" text="ROJO">
      <formula>NOT(ISERROR(SEARCH("ROJO",P19)))</formula>
    </cfRule>
  </conditionalFormatting>
  <conditionalFormatting sqref="K230:K234 K236:K240 K242:K246 K248:K252 K254:K258 K260:K264 K266:K270 K272:K276 K278:K282 K284:K288 K290:K294 K296:K300">
    <cfRule type="cellIs" dxfId="2182" priority="219" stopIfTrue="1" operator="lessThan">
      <formula>0</formula>
    </cfRule>
  </conditionalFormatting>
  <conditionalFormatting sqref="P230:P234 P236:P240 P242:P246 P248:P252 P254:P258 P260:P264 P266:P270 P272:P276 P278:P282 P284:P288 P290:P294 P296:P300">
    <cfRule type="containsText" dxfId="2181" priority="215" operator="containsText" text="VENCIDO">
      <formula>NOT(ISERROR(SEARCH("VENCIDO",P230)))</formula>
    </cfRule>
    <cfRule type="containsText" dxfId="2180" priority="216" operator="containsText" text="VERDE">
      <formula>NOT(ISERROR(SEARCH("VERDE",P230)))</formula>
    </cfRule>
    <cfRule type="containsText" dxfId="2179" priority="217" stopIfTrue="1" operator="containsText" text="AMARILLO">
      <formula>NOT(ISERROR(SEARCH("AMARILLO",P230)))</formula>
    </cfRule>
    <cfRule type="containsText" dxfId="2178" priority="218" operator="containsText" text="ROJO">
      <formula>NOT(ISERROR(SEARCH("ROJO",P230)))</formula>
    </cfRule>
  </conditionalFormatting>
  <conditionalFormatting sqref="K316 K323 K330 K337 K344 K351 K358 K365 K372">
    <cfRule type="containsText" dxfId="2177" priority="214" operator="containsText" text="Falso">
      <formula>NOT(ISERROR(SEARCH("Falso",K316)))</formula>
    </cfRule>
  </conditionalFormatting>
  <conditionalFormatting sqref="P310:P315 P317:P322 P324:P329 P331:P336 P338:P343 P345:P350 P352:P357 P359:P364 P366:P371">
    <cfRule type="containsText" dxfId="2176" priority="210" operator="containsText" text="VENCIDO">
      <formula>NOT(ISERROR(SEARCH("VENCIDO",P310)))</formula>
    </cfRule>
    <cfRule type="containsText" dxfId="2175" priority="211" operator="containsText" text="VERDE">
      <formula>NOT(ISERROR(SEARCH("VERDE",P310)))</formula>
    </cfRule>
    <cfRule type="containsText" dxfId="2174" priority="212" stopIfTrue="1" operator="containsText" text="AMARILLO">
      <formula>NOT(ISERROR(SEARCH("AMARILLO",P310)))</formula>
    </cfRule>
    <cfRule type="containsText" dxfId="2173" priority="213" operator="containsText" text="ROJO">
      <formula>NOT(ISERROR(SEARCH("ROJO",P310)))</formula>
    </cfRule>
  </conditionalFormatting>
  <conditionalFormatting sqref="K310:K315">
    <cfRule type="cellIs" dxfId="2172" priority="209" stopIfTrue="1" operator="lessThan">
      <formula>0</formula>
    </cfRule>
  </conditionalFormatting>
  <conditionalFormatting sqref="K317:K322">
    <cfRule type="cellIs" dxfId="2171" priority="208" stopIfTrue="1" operator="lessThan">
      <formula>0</formula>
    </cfRule>
  </conditionalFormatting>
  <conditionalFormatting sqref="K324:K329">
    <cfRule type="cellIs" dxfId="2170" priority="207" stopIfTrue="1" operator="lessThan">
      <formula>0</formula>
    </cfRule>
  </conditionalFormatting>
  <conditionalFormatting sqref="K331:K336">
    <cfRule type="cellIs" dxfId="2169" priority="206" stopIfTrue="1" operator="lessThan">
      <formula>0</formula>
    </cfRule>
  </conditionalFormatting>
  <conditionalFormatting sqref="K338:K343">
    <cfRule type="cellIs" dxfId="2168" priority="205" stopIfTrue="1" operator="lessThan">
      <formula>0</formula>
    </cfRule>
  </conditionalFormatting>
  <conditionalFormatting sqref="K345:K350">
    <cfRule type="cellIs" dxfId="2167" priority="204" stopIfTrue="1" operator="lessThan">
      <formula>0</formula>
    </cfRule>
  </conditionalFormatting>
  <conditionalFormatting sqref="K352:K357">
    <cfRule type="cellIs" dxfId="2166" priority="203" stopIfTrue="1" operator="lessThan">
      <formula>0</formula>
    </cfRule>
  </conditionalFormatting>
  <conditionalFormatting sqref="K359:K364">
    <cfRule type="cellIs" dxfId="2165" priority="202" stopIfTrue="1" operator="lessThan">
      <formula>0</formula>
    </cfRule>
  </conditionalFormatting>
  <conditionalFormatting sqref="K366:K371">
    <cfRule type="cellIs" dxfId="2164"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2163" priority="197" operator="containsText" text="VENCIDO">
      <formula>NOT(ISERROR(SEARCH("VENCIDO",P423)))</formula>
    </cfRule>
    <cfRule type="containsText" dxfId="2162" priority="198" operator="containsText" text="VERDE">
      <formula>NOT(ISERROR(SEARCH("VERDE",P423)))</formula>
    </cfRule>
    <cfRule type="containsText" dxfId="2161" priority="199" stopIfTrue="1" operator="containsText" text="AMARILLO">
      <formula>NOT(ISERROR(SEARCH("AMARILLO",P423)))</formula>
    </cfRule>
    <cfRule type="containsText" dxfId="2160"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2159" priority="196" stopIfTrue="1" operator="lessThan">
      <formula>0</formula>
    </cfRule>
  </conditionalFormatting>
  <conditionalFormatting sqref="P567:P571">
    <cfRule type="containsText" dxfId="2158" priority="192" operator="containsText" text="VENCIDO">
      <formula>NOT(ISERROR(SEARCH("VENCIDO",P567)))</formula>
    </cfRule>
    <cfRule type="containsText" dxfId="2157" priority="193" operator="containsText" text="VERDE">
      <formula>NOT(ISERROR(SEARCH("VERDE",P567)))</formula>
    </cfRule>
    <cfRule type="containsText" dxfId="2156" priority="194" stopIfTrue="1" operator="containsText" text="AMARILLO">
      <formula>NOT(ISERROR(SEARCH("AMARILLO",P567)))</formula>
    </cfRule>
    <cfRule type="containsText" dxfId="2155" priority="195" operator="containsText" text="ROJO">
      <formula>NOT(ISERROR(SEARCH("ROJO",P567)))</formula>
    </cfRule>
  </conditionalFormatting>
  <conditionalFormatting sqref="K567:K571">
    <cfRule type="cellIs" dxfId="2154" priority="191" stopIfTrue="1" operator="lessThan">
      <formula>0</formula>
    </cfRule>
  </conditionalFormatting>
  <conditionalFormatting sqref="P573:P577 P579:P583 P585:P589 P591:P595 P597:P601 P603:P607 P609:P613 P615:P619 P621:P625 P627:P631">
    <cfRule type="containsText" dxfId="2153" priority="187" operator="containsText" text="VENCIDO">
      <formula>NOT(ISERROR(SEARCH("VENCIDO",P573)))</formula>
    </cfRule>
    <cfRule type="containsText" dxfId="2152" priority="188" operator="containsText" text="VERDE">
      <formula>NOT(ISERROR(SEARCH("VERDE",P573)))</formula>
    </cfRule>
    <cfRule type="containsText" dxfId="2151" priority="189" stopIfTrue="1" operator="containsText" text="AMARILLO">
      <formula>NOT(ISERROR(SEARCH("AMARILLO",P573)))</formula>
    </cfRule>
    <cfRule type="containsText" dxfId="2150" priority="190" operator="containsText" text="ROJO">
      <formula>NOT(ISERROR(SEARCH("ROJO",P573)))</formula>
    </cfRule>
  </conditionalFormatting>
  <conditionalFormatting sqref="K573:K577 K579:K583 K585:K589 K591:K595 K597:K601 K603:K607 K609:K613 K615:K619 K621:K625 K627:K631">
    <cfRule type="cellIs" dxfId="2149" priority="186" stopIfTrue="1" operator="lessThan">
      <formula>0</formula>
    </cfRule>
  </conditionalFormatting>
  <conditionalFormatting sqref="P634:P638">
    <cfRule type="containsText" dxfId="2148" priority="182" operator="containsText" text="VENCIDO">
      <formula>NOT(ISERROR(SEARCH("VENCIDO",P634)))</formula>
    </cfRule>
    <cfRule type="containsText" dxfId="2147" priority="183" operator="containsText" text="VERDE">
      <formula>NOT(ISERROR(SEARCH("VERDE",P634)))</formula>
    </cfRule>
    <cfRule type="containsText" dxfId="2146" priority="184" stopIfTrue="1" operator="containsText" text="AMARILLO">
      <formula>NOT(ISERROR(SEARCH("AMARILLO",P634)))</formula>
    </cfRule>
    <cfRule type="containsText" dxfId="2145" priority="185" operator="containsText" text="ROJO">
      <formula>NOT(ISERROR(SEARCH("ROJO",P634)))</formula>
    </cfRule>
  </conditionalFormatting>
  <conditionalFormatting sqref="P640:P644 P646:P650 P652:P656 P658:P662 P664:P668 P670:P674 P676:P680 P682:P686 P688:P692 P694:P698 P700:P704">
    <cfRule type="containsText" dxfId="2144" priority="177" operator="containsText" text="VENCIDO">
      <formula>NOT(ISERROR(SEARCH("VENCIDO",P640)))</formula>
    </cfRule>
    <cfRule type="containsText" dxfId="2143" priority="178" operator="containsText" text="VERDE">
      <formula>NOT(ISERROR(SEARCH("VERDE",P640)))</formula>
    </cfRule>
    <cfRule type="containsText" dxfId="2142" priority="179" stopIfTrue="1" operator="containsText" text="AMARILLO">
      <formula>NOT(ISERROR(SEARCH("AMARILLO",P640)))</formula>
    </cfRule>
    <cfRule type="containsText" dxfId="2141" priority="180" operator="containsText" text="ROJO">
      <formula>NOT(ISERROR(SEARCH("ROJO",P640)))</formula>
    </cfRule>
  </conditionalFormatting>
  <conditionalFormatting sqref="P714:P719">
    <cfRule type="containsText" dxfId="2140" priority="173" operator="containsText" text="VENCIDO">
      <formula>NOT(ISERROR(SEARCH("VENCIDO",P714)))</formula>
    </cfRule>
    <cfRule type="containsText" dxfId="2139" priority="174" operator="containsText" text="VERDE">
      <formula>NOT(ISERROR(SEARCH("VERDE",P714)))</formula>
    </cfRule>
    <cfRule type="containsText" dxfId="2138" priority="175" stopIfTrue="1" operator="containsText" text="AMARILLO">
      <formula>NOT(ISERROR(SEARCH("AMARILLO",P714)))</formula>
    </cfRule>
    <cfRule type="containsText" dxfId="2137" priority="176" operator="containsText" text="ROJO">
      <formula>NOT(ISERROR(SEARCH("ROJO",P714)))</formula>
    </cfRule>
  </conditionalFormatting>
  <conditionalFormatting sqref="P721:P726">
    <cfRule type="containsText" dxfId="2136" priority="169" operator="containsText" text="VENCIDO">
      <formula>NOT(ISERROR(SEARCH("VENCIDO",P721)))</formula>
    </cfRule>
    <cfRule type="containsText" dxfId="2135" priority="170" operator="containsText" text="VERDE">
      <formula>NOT(ISERROR(SEARCH("VERDE",P721)))</formula>
    </cfRule>
    <cfRule type="containsText" dxfId="2134" priority="171" stopIfTrue="1" operator="containsText" text="AMARILLO">
      <formula>NOT(ISERROR(SEARCH("AMARILLO",P721)))</formula>
    </cfRule>
    <cfRule type="containsText" dxfId="2133" priority="172" operator="containsText" text="ROJO">
      <formula>NOT(ISERROR(SEARCH("ROJO",P721)))</formula>
    </cfRule>
  </conditionalFormatting>
  <conditionalFormatting sqref="P728:P733">
    <cfRule type="containsText" dxfId="2132" priority="165" operator="containsText" text="VENCIDO">
      <formula>NOT(ISERROR(SEARCH("VENCIDO",P728)))</formula>
    </cfRule>
    <cfRule type="containsText" dxfId="2131" priority="166" operator="containsText" text="VERDE">
      <formula>NOT(ISERROR(SEARCH("VERDE",P728)))</formula>
    </cfRule>
    <cfRule type="containsText" dxfId="2130" priority="167" stopIfTrue="1" operator="containsText" text="AMARILLO">
      <formula>NOT(ISERROR(SEARCH("AMARILLO",P728)))</formula>
    </cfRule>
    <cfRule type="containsText" dxfId="2129" priority="168" operator="containsText" text="ROJO">
      <formula>NOT(ISERROR(SEARCH("ROJO",P728)))</formula>
    </cfRule>
  </conditionalFormatting>
  <conditionalFormatting sqref="P735:P740">
    <cfRule type="containsText" dxfId="2128" priority="161" operator="containsText" text="VENCIDO">
      <formula>NOT(ISERROR(SEARCH("VENCIDO",P735)))</formula>
    </cfRule>
    <cfRule type="containsText" dxfId="2127" priority="162" operator="containsText" text="VERDE">
      <formula>NOT(ISERROR(SEARCH("VERDE",P735)))</formula>
    </cfRule>
    <cfRule type="containsText" dxfId="2126" priority="163" stopIfTrue="1" operator="containsText" text="AMARILLO">
      <formula>NOT(ISERROR(SEARCH("AMARILLO",P735)))</formula>
    </cfRule>
    <cfRule type="containsText" dxfId="2125" priority="164" operator="containsText" text="ROJO">
      <formula>NOT(ISERROR(SEARCH("ROJO",P735)))</formula>
    </cfRule>
  </conditionalFormatting>
  <conditionalFormatting sqref="P742:P747">
    <cfRule type="containsText" dxfId="2124" priority="157" operator="containsText" text="VENCIDO">
      <formula>NOT(ISERROR(SEARCH("VENCIDO",P742)))</formula>
    </cfRule>
    <cfRule type="containsText" dxfId="2123" priority="158" operator="containsText" text="VERDE">
      <formula>NOT(ISERROR(SEARCH("VERDE",P742)))</formula>
    </cfRule>
    <cfRule type="containsText" dxfId="2122" priority="159" stopIfTrue="1" operator="containsText" text="AMARILLO">
      <formula>NOT(ISERROR(SEARCH("AMARILLO",P742)))</formula>
    </cfRule>
    <cfRule type="containsText" dxfId="2121" priority="160" operator="containsText" text="ROJO">
      <formula>NOT(ISERROR(SEARCH("ROJO",P742)))</formula>
    </cfRule>
  </conditionalFormatting>
  <conditionalFormatting sqref="P749:P754">
    <cfRule type="containsText" dxfId="2120" priority="153" operator="containsText" text="VENCIDO">
      <formula>NOT(ISERROR(SEARCH("VENCIDO",P749)))</formula>
    </cfRule>
    <cfRule type="containsText" dxfId="2119" priority="154" operator="containsText" text="VERDE">
      <formula>NOT(ISERROR(SEARCH("VERDE",P749)))</formula>
    </cfRule>
    <cfRule type="containsText" dxfId="2118" priority="155" stopIfTrue="1" operator="containsText" text="AMARILLO">
      <formula>NOT(ISERROR(SEARCH("AMARILLO",P749)))</formula>
    </cfRule>
    <cfRule type="containsText" dxfId="2117" priority="156" operator="containsText" text="ROJO">
      <formula>NOT(ISERROR(SEARCH("ROJO",P749)))</formula>
    </cfRule>
  </conditionalFormatting>
  <conditionalFormatting sqref="P756:P761">
    <cfRule type="containsText" dxfId="2116" priority="149" operator="containsText" text="VENCIDO">
      <formula>NOT(ISERROR(SEARCH("VENCIDO",P756)))</formula>
    </cfRule>
    <cfRule type="containsText" dxfId="2115" priority="150" operator="containsText" text="VERDE">
      <formula>NOT(ISERROR(SEARCH("VERDE",P756)))</formula>
    </cfRule>
    <cfRule type="containsText" dxfId="2114" priority="151" stopIfTrue="1" operator="containsText" text="AMARILLO">
      <formula>NOT(ISERROR(SEARCH("AMARILLO",P756)))</formula>
    </cfRule>
    <cfRule type="containsText" dxfId="2113" priority="152" operator="containsText" text="ROJO">
      <formula>NOT(ISERROR(SEARCH("ROJO",P756)))</formula>
    </cfRule>
  </conditionalFormatting>
  <conditionalFormatting sqref="P763:P768">
    <cfRule type="containsText" dxfId="2112" priority="145" operator="containsText" text="VENCIDO">
      <formula>NOT(ISERROR(SEARCH("VENCIDO",P763)))</formula>
    </cfRule>
    <cfRule type="containsText" dxfId="2111" priority="146" operator="containsText" text="VERDE">
      <formula>NOT(ISERROR(SEARCH("VERDE",P763)))</formula>
    </cfRule>
    <cfRule type="containsText" dxfId="2110" priority="147" stopIfTrue="1" operator="containsText" text="AMARILLO">
      <formula>NOT(ISERROR(SEARCH("AMARILLO",P763)))</formula>
    </cfRule>
    <cfRule type="containsText" dxfId="2109" priority="148" operator="containsText" text="ROJO">
      <formula>NOT(ISERROR(SEARCH("ROJO",P763)))</formula>
    </cfRule>
  </conditionalFormatting>
  <conditionalFormatting sqref="P770:P775">
    <cfRule type="containsText" dxfId="2108" priority="141" operator="containsText" text="VENCIDO">
      <formula>NOT(ISERROR(SEARCH("VENCIDO",P770)))</formula>
    </cfRule>
    <cfRule type="containsText" dxfId="2107" priority="142" operator="containsText" text="VERDE">
      <formula>NOT(ISERROR(SEARCH("VERDE",P770)))</formula>
    </cfRule>
    <cfRule type="containsText" dxfId="2106" priority="143" stopIfTrue="1" operator="containsText" text="AMARILLO">
      <formula>NOT(ISERROR(SEARCH("AMARILLO",P770)))</formula>
    </cfRule>
    <cfRule type="containsText" dxfId="2105" priority="144" operator="containsText" text="ROJO">
      <formula>NOT(ISERROR(SEARCH("ROJO",P770)))</formula>
    </cfRule>
  </conditionalFormatting>
  <conditionalFormatting sqref="P789:P792">
    <cfRule type="containsText" dxfId="2104" priority="137" operator="containsText" text="VENCIDO">
      <formula>NOT(ISERROR(SEARCH("VENCIDO",P789)))</formula>
    </cfRule>
    <cfRule type="containsText" dxfId="2103" priority="138" operator="containsText" text="VERDE">
      <formula>NOT(ISERROR(SEARCH("VERDE",P789)))</formula>
    </cfRule>
    <cfRule type="containsText" dxfId="2102" priority="139" stopIfTrue="1" operator="containsText" text="AMARILLO">
      <formula>NOT(ISERROR(SEARCH("AMARILLO",P789)))</formula>
    </cfRule>
    <cfRule type="containsText" dxfId="2101" priority="140" operator="containsText" text="ROJO">
      <formula>NOT(ISERROR(SEARCH("ROJO",P789)))</formula>
    </cfRule>
  </conditionalFormatting>
  <conditionalFormatting sqref="P794:P797">
    <cfRule type="containsText" dxfId="2100" priority="133" operator="containsText" text="VENCIDO">
      <formula>NOT(ISERROR(SEARCH("VENCIDO",P794)))</formula>
    </cfRule>
    <cfRule type="containsText" dxfId="2099" priority="134" operator="containsText" text="VERDE">
      <formula>NOT(ISERROR(SEARCH("VERDE",P794)))</formula>
    </cfRule>
    <cfRule type="containsText" dxfId="2098" priority="135" stopIfTrue="1" operator="containsText" text="AMARILLO">
      <formula>NOT(ISERROR(SEARCH("AMARILLO",P794)))</formula>
    </cfRule>
    <cfRule type="containsText" dxfId="2097" priority="136" operator="containsText" text="ROJO">
      <formula>NOT(ISERROR(SEARCH("ROJO",P794)))</formula>
    </cfRule>
  </conditionalFormatting>
  <conditionalFormatting sqref="P799:P802 P804:P807 P809:P812">
    <cfRule type="containsText" dxfId="2096" priority="129" operator="containsText" text="VENCIDO">
      <formula>NOT(ISERROR(SEARCH("VENCIDO",P799)))</formula>
    </cfRule>
    <cfRule type="containsText" dxfId="2095" priority="130" operator="containsText" text="VERDE">
      <formula>NOT(ISERROR(SEARCH("VERDE",P799)))</formula>
    </cfRule>
    <cfRule type="containsText" dxfId="2094" priority="131" stopIfTrue="1" operator="containsText" text="AMARILLO">
      <formula>NOT(ISERROR(SEARCH("AMARILLO",P799)))</formula>
    </cfRule>
    <cfRule type="containsText" dxfId="2093" priority="132" operator="containsText" text="ROJO">
      <formula>NOT(ISERROR(SEARCH("ROJO",P799)))</formula>
    </cfRule>
  </conditionalFormatting>
  <conditionalFormatting sqref="K789:K792">
    <cfRule type="cellIs" dxfId="2092" priority="128" stopIfTrue="1" operator="lessThan">
      <formula>0</formula>
    </cfRule>
  </conditionalFormatting>
  <conditionalFormatting sqref="K794:K797">
    <cfRule type="cellIs" dxfId="2091" priority="127" stopIfTrue="1" operator="lessThan">
      <formula>0</formula>
    </cfRule>
  </conditionalFormatting>
  <conditionalFormatting sqref="K799:K802">
    <cfRule type="cellIs" dxfId="2090" priority="126" stopIfTrue="1" operator="lessThan">
      <formula>0</formula>
    </cfRule>
  </conditionalFormatting>
  <conditionalFormatting sqref="K804:K807">
    <cfRule type="cellIs" dxfId="2089" priority="125" stopIfTrue="1" operator="lessThan">
      <formula>0</formula>
    </cfRule>
  </conditionalFormatting>
  <conditionalFormatting sqref="K809:K812">
    <cfRule type="cellIs" dxfId="2088" priority="124" stopIfTrue="1" operator="lessThan">
      <formula>0</formula>
    </cfRule>
  </conditionalFormatting>
  <conditionalFormatting sqref="AT789">
    <cfRule type="cellIs" dxfId="2087" priority="123" operator="greaterThan">
      <formula>1</formula>
    </cfRule>
  </conditionalFormatting>
  <conditionalFormatting sqref="AT794 AT799 AT804 AT809">
    <cfRule type="cellIs" dxfId="2086" priority="122" operator="greaterThan">
      <formula>1</formula>
    </cfRule>
  </conditionalFormatting>
  <conditionalFormatting sqref="E895:G897">
    <cfRule type="cellIs" dxfId="2085" priority="121" stopIfTrue="1" operator="lessThan">
      <formula>0</formula>
    </cfRule>
  </conditionalFormatting>
  <conditionalFormatting sqref="K895:K897 M895:N897">
    <cfRule type="cellIs" dxfId="2084" priority="120" stopIfTrue="1" operator="lessThan">
      <formula>0</formula>
    </cfRule>
  </conditionalFormatting>
  <conditionalFormatting sqref="K301">
    <cfRule type="containsText" dxfId="2083" priority="119" operator="containsText" text="Falso">
      <formula>NOT(ISERROR(SEARCH("Falso",K301)))</formula>
    </cfRule>
  </conditionalFormatting>
  <conditionalFormatting sqref="K295">
    <cfRule type="containsText" dxfId="2082" priority="118" operator="containsText" text="Falso">
      <formula>NOT(ISERROR(SEARCH("Falso",K295)))</formula>
    </cfRule>
  </conditionalFormatting>
  <conditionalFormatting sqref="K289">
    <cfRule type="containsText" dxfId="2081" priority="117" operator="containsText" text="Falso">
      <formula>NOT(ISERROR(SEARCH("Falso",K289)))</formula>
    </cfRule>
  </conditionalFormatting>
  <conditionalFormatting sqref="K283">
    <cfRule type="containsText" dxfId="2080" priority="116" operator="containsText" text="Falso">
      <formula>NOT(ISERROR(SEARCH("Falso",K283)))</formula>
    </cfRule>
  </conditionalFormatting>
  <conditionalFormatting sqref="K277">
    <cfRule type="containsText" dxfId="2079" priority="115" operator="containsText" text="Falso">
      <formula>NOT(ISERROR(SEARCH("Falso",K277)))</formula>
    </cfRule>
  </conditionalFormatting>
  <conditionalFormatting sqref="K271">
    <cfRule type="containsText" dxfId="2078" priority="114" operator="containsText" text="Falso">
      <formula>NOT(ISERROR(SEARCH("Falso",K271)))</formula>
    </cfRule>
  </conditionalFormatting>
  <conditionalFormatting sqref="K265">
    <cfRule type="containsText" dxfId="2077" priority="113" operator="containsText" text="Falso">
      <formula>NOT(ISERROR(SEARCH("Falso",K265)))</formula>
    </cfRule>
  </conditionalFormatting>
  <conditionalFormatting sqref="K259">
    <cfRule type="containsText" dxfId="2076" priority="112" operator="containsText" text="Falso">
      <formula>NOT(ISERROR(SEARCH("Falso",K259)))</formula>
    </cfRule>
  </conditionalFormatting>
  <conditionalFormatting sqref="K253">
    <cfRule type="containsText" dxfId="2075" priority="111" operator="containsText" text="Falso">
      <formula>NOT(ISERROR(SEARCH("Falso",K253)))</formula>
    </cfRule>
  </conditionalFormatting>
  <conditionalFormatting sqref="K247">
    <cfRule type="containsText" dxfId="2074" priority="110" operator="containsText" text="Falso">
      <formula>NOT(ISERROR(SEARCH("Falso",K247)))</formula>
    </cfRule>
  </conditionalFormatting>
  <conditionalFormatting sqref="K235">
    <cfRule type="containsText" dxfId="2073" priority="109" operator="containsText" text="Falso">
      <formula>NOT(ISERROR(SEARCH("Falso",K235)))</formula>
    </cfRule>
  </conditionalFormatting>
  <conditionalFormatting sqref="K241">
    <cfRule type="containsText" dxfId="2072" priority="108" operator="containsText" text="Falso">
      <formula>NOT(ISERROR(SEARCH("Falso",K241)))</formula>
    </cfRule>
  </conditionalFormatting>
  <conditionalFormatting sqref="K228">
    <cfRule type="containsText" dxfId="2071" priority="107" operator="containsText" text="Falso">
      <formula>NOT(ISERROR(SEARCH("Falso",K228)))</formula>
    </cfRule>
  </conditionalFormatting>
  <conditionalFormatting sqref="K222">
    <cfRule type="containsText" dxfId="2070" priority="106" operator="containsText" text="Falso">
      <formula>NOT(ISERROR(SEARCH("Falso",K222)))</formula>
    </cfRule>
  </conditionalFormatting>
  <conditionalFormatting sqref="K216">
    <cfRule type="containsText" dxfId="2069" priority="105" operator="containsText" text="Falso">
      <formula>NOT(ISERROR(SEARCH("Falso",K216)))</formula>
    </cfRule>
  </conditionalFormatting>
  <conditionalFormatting sqref="K210">
    <cfRule type="containsText" dxfId="2068" priority="104" operator="containsText" text="Falso">
      <formula>NOT(ISERROR(SEARCH("Falso",K210)))</formula>
    </cfRule>
  </conditionalFormatting>
  <conditionalFormatting sqref="K204">
    <cfRule type="containsText" dxfId="2067" priority="103" operator="containsText" text="Falso">
      <formula>NOT(ISERROR(SEARCH("Falso",K204)))</formula>
    </cfRule>
  </conditionalFormatting>
  <conditionalFormatting sqref="K198">
    <cfRule type="containsText" dxfId="2066" priority="102" operator="containsText" text="Falso">
      <formula>NOT(ISERROR(SEARCH("Falso",K198)))</formula>
    </cfRule>
  </conditionalFormatting>
  <conditionalFormatting sqref="K192">
    <cfRule type="containsText" dxfId="2065" priority="101" operator="containsText" text="Falso">
      <formula>NOT(ISERROR(SEARCH("Falso",K192)))</formula>
    </cfRule>
  </conditionalFormatting>
  <conditionalFormatting sqref="K186">
    <cfRule type="containsText" dxfId="2064" priority="100" operator="containsText" text="Falso">
      <formula>NOT(ISERROR(SEARCH("Falso",K186)))</formula>
    </cfRule>
  </conditionalFormatting>
  <conditionalFormatting sqref="K180">
    <cfRule type="containsText" dxfId="2063" priority="99" operator="containsText" text="Falso">
      <formula>NOT(ISERROR(SEARCH("Falso",K180)))</formula>
    </cfRule>
  </conditionalFormatting>
  <conditionalFormatting sqref="K174">
    <cfRule type="containsText" dxfId="2062" priority="98" operator="containsText" text="Falso">
      <formula>NOT(ISERROR(SEARCH("Falso",K174)))</formula>
    </cfRule>
  </conditionalFormatting>
  <conditionalFormatting sqref="K168">
    <cfRule type="containsText" dxfId="2061" priority="97" operator="containsText" text="Falso">
      <formula>NOT(ISERROR(SEARCH("Falso",K168)))</formula>
    </cfRule>
  </conditionalFormatting>
  <conditionalFormatting sqref="K162">
    <cfRule type="containsText" dxfId="2060" priority="96" operator="containsText" text="Falso">
      <formula>NOT(ISERROR(SEARCH("Falso",K162)))</formula>
    </cfRule>
  </conditionalFormatting>
  <conditionalFormatting sqref="K156">
    <cfRule type="containsText" dxfId="2059" priority="95" operator="containsText" text="Falso">
      <formula>NOT(ISERROR(SEARCH("Falso",K156)))</formula>
    </cfRule>
  </conditionalFormatting>
  <conditionalFormatting sqref="K150">
    <cfRule type="containsText" dxfId="2058" priority="94" operator="containsText" text="Falso">
      <formula>NOT(ISERROR(SEARCH("Falso",K150)))</formula>
    </cfRule>
  </conditionalFormatting>
  <conditionalFormatting sqref="K144">
    <cfRule type="containsText" dxfId="2057" priority="93" operator="containsText" text="Falso">
      <formula>NOT(ISERROR(SEARCH("Falso",K144)))</formula>
    </cfRule>
  </conditionalFormatting>
  <conditionalFormatting sqref="K138">
    <cfRule type="containsText" dxfId="2056" priority="92" operator="containsText" text="Falso">
      <formula>NOT(ISERROR(SEARCH("Falso",K138)))</formula>
    </cfRule>
  </conditionalFormatting>
  <conditionalFormatting sqref="K132">
    <cfRule type="containsText" dxfId="2055" priority="91" operator="containsText" text="Falso">
      <formula>NOT(ISERROR(SEARCH("Falso",K132)))</formula>
    </cfRule>
  </conditionalFormatting>
  <conditionalFormatting sqref="K126">
    <cfRule type="containsText" dxfId="2054" priority="90" operator="containsText" text="Falso">
      <formula>NOT(ISERROR(SEARCH("Falso",K126)))</formula>
    </cfRule>
  </conditionalFormatting>
  <conditionalFormatting sqref="K120">
    <cfRule type="containsText" dxfId="2053" priority="89" operator="containsText" text="Falso">
      <formula>NOT(ISERROR(SEARCH("Falso",K120)))</formula>
    </cfRule>
  </conditionalFormatting>
  <conditionalFormatting sqref="K114">
    <cfRule type="containsText" dxfId="2052" priority="88" operator="containsText" text="Falso">
      <formula>NOT(ISERROR(SEARCH("Falso",K114)))</formula>
    </cfRule>
  </conditionalFormatting>
  <conditionalFormatting sqref="K108">
    <cfRule type="containsText" dxfId="2051" priority="87" operator="containsText" text="Falso">
      <formula>NOT(ISERROR(SEARCH("Falso",K108)))</formula>
    </cfRule>
  </conditionalFormatting>
  <conditionalFormatting sqref="K102">
    <cfRule type="containsText" dxfId="2050" priority="86" operator="containsText" text="Falso">
      <formula>NOT(ISERROR(SEARCH("Falso",K102)))</formula>
    </cfRule>
  </conditionalFormatting>
  <conditionalFormatting sqref="K96">
    <cfRule type="containsText" dxfId="2049" priority="85" operator="containsText" text="Falso">
      <formula>NOT(ISERROR(SEARCH("Falso",K96)))</formula>
    </cfRule>
  </conditionalFormatting>
  <conditionalFormatting sqref="K90">
    <cfRule type="containsText" dxfId="2048" priority="84" operator="containsText" text="Falso">
      <formula>NOT(ISERROR(SEARCH("Falso",K90)))</formula>
    </cfRule>
  </conditionalFormatting>
  <conditionalFormatting sqref="K84">
    <cfRule type="containsText" dxfId="2047" priority="83" operator="containsText" text="Falso">
      <formula>NOT(ISERROR(SEARCH("Falso",K84)))</formula>
    </cfRule>
  </conditionalFormatting>
  <conditionalFormatting sqref="K78">
    <cfRule type="containsText" dxfId="2046" priority="82" operator="containsText" text="Falso">
      <formula>NOT(ISERROR(SEARCH("Falso",K78)))</formula>
    </cfRule>
  </conditionalFormatting>
  <conditionalFormatting sqref="K72">
    <cfRule type="containsText" dxfId="2045" priority="81" operator="containsText" text="Falso">
      <formula>NOT(ISERROR(SEARCH("Falso",K72)))</formula>
    </cfRule>
  </conditionalFormatting>
  <conditionalFormatting sqref="K66">
    <cfRule type="containsText" dxfId="2044" priority="80" operator="containsText" text="Falso">
      <formula>NOT(ISERROR(SEARCH("Falso",K66)))</formula>
    </cfRule>
  </conditionalFormatting>
  <conditionalFormatting sqref="K60">
    <cfRule type="containsText" dxfId="2043" priority="79" operator="containsText" text="Falso">
      <formula>NOT(ISERROR(SEARCH("Falso",K60)))</formula>
    </cfRule>
  </conditionalFormatting>
  <conditionalFormatting sqref="K54">
    <cfRule type="containsText" dxfId="2042" priority="78" operator="containsText" text="Falso">
      <formula>NOT(ISERROR(SEARCH("Falso",K54)))</formula>
    </cfRule>
  </conditionalFormatting>
  <conditionalFormatting sqref="K48">
    <cfRule type="containsText" dxfId="2041" priority="77" operator="containsText" text="Falso">
      <formula>NOT(ISERROR(SEARCH("Falso",K48)))</formula>
    </cfRule>
  </conditionalFormatting>
  <conditionalFormatting sqref="K42">
    <cfRule type="containsText" dxfId="2040" priority="76" operator="containsText" text="Falso">
      <formula>NOT(ISERROR(SEARCH("Falso",K42)))</formula>
    </cfRule>
  </conditionalFormatting>
  <conditionalFormatting sqref="K36">
    <cfRule type="containsText" dxfId="2039" priority="75" operator="containsText" text="Falso">
      <formula>NOT(ISERROR(SEARCH("Falso",K36)))</formula>
    </cfRule>
  </conditionalFormatting>
  <conditionalFormatting sqref="K30">
    <cfRule type="containsText" dxfId="2038" priority="74" operator="containsText" text="Falso">
      <formula>NOT(ISERROR(SEARCH("Falso",K30)))</formula>
    </cfRule>
  </conditionalFormatting>
  <conditionalFormatting sqref="K24">
    <cfRule type="containsText" dxfId="2037" priority="73" operator="containsText" text="Falso">
      <formula>NOT(ISERROR(SEARCH("Falso",K24)))</formula>
    </cfRule>
  </conditionalFormatting>
  <conditionalFormatting sqref="K18">
    <cfRule type="containsText" dxfId="2036" priority="72" operator="containsText" text="Falso">
      <formula>NOT(ISERROR(SEARCH("Falso",K18)))</formula>
    </cfRule>
  </conditionalFormatting>
  <conditionalFormatting sqref="K422">
    <cfRule type="containsText" dxfId="2035" priority="71" operator="containsText" text="Falso">
      <formula>NOT(ISERROR(SEARCH("Falso",K422)))</formula>
    </cfRule>
  </conditionalFormatting>
  <conditionalFormatting sqref="K428">
    <cfRule type="containsText" dxfId="2034" priority="70" operator="containsText" text="Falso">
      <formula>NOT(ISERROR(SEARCH("Falso",K428)))</formula>
    </cfRule>
  </conditionalFormatting>
  <conditionalFormatting sqref="K434">
    <cfRule type="containsText" dxfId="2033" priority="69" operator="containsText" text="Falso">
      <formula>NOT(ISERROR(SEARCH("Falso",K434)))</formula>
    </cfRule>
  </conditionalFormatting>
  <conditionalFormatting sqref="K440">
    <cfRule type="containsText" dxfId="2032" priority="68" operator="containsText" text="Falso">
      <formula>NOT(ISERROR(SEARCH("Falso",K440)))</formula>
    </cfRule>
  </conditionalFormatting>
  <conditionalFormatting sqref="K446">
    <cfRule type="containsText" dxfId="2031" priority="67" operator="containsText" text="Falso">
      <formula>NOT(ISERROR(SEARCH("Falso",K446)))</formula>
    </cfRule>
  </conditionalFormatting>
  <conditionalFormatting sqref="K452">
    <cfRule type="containsText" dxfId="2030" priority="66" operator="containsText" text="Falso">
      <formula>NOT(ISERROR(SEARCH("Falso",K452)))</formula>
    </cfRule>
  </conditionalFormatting>
  <conditionalFormatting sqref="K458">
    <cfRule type="containsText" dxfId="2029" priority="65" operator="containsText" text="Falso">
      <formula>NOT(ISERROR(SEARCH("Falso",K458)))</formula>
    </cfRule>
  </conditionalFormatting>
  <conditionalFormatting sqref="K464">
    <cfRule type="containsText" dxfId="2028" priority="64" operator="containsText" text="Falso">
      <formula>NOT(ISERROR(SEARCH("Falso",K464)))</formula>
    </cfRule>
  </conditionalFormatting>
  <conditionalFormatting sqref="K470">
    <cfRule type="containsText" dxfId="2027" priority="63" operator="containsText" text="Falso">
      <formula>NOT(ISERROR(SEARCH("Falso",K470)))</formula>
    </cfRule>
  </conditionalFormatting>
  <conditionalFormatting sqref="K476">
    <cfRule type="containsText" dxfId="2026" priority="62" operator="containsText" text="Falso">
      <formula>NOT(ISERROR(SEARCH("Falso",K476)))</formula>
    </cfRule>
  </conditionalFormatting>
  <conditionalFormatting sqref="K482">
    <cfRule type="containsText" dxfId="2025" priority="61" operator="containsText" text="Falso">
      <formula>NOT(ISERROR(SEARCH("Falso",K482)))</formula>
    </cfRule>
  </conditionalFormatting>
  <conditionalFormatting sqref="K488">
    <cfRule type="containsText" dxfId="2024" priority="60" operator="containsText" text="Falso">
      <formula>NOT(ISERROR(SEARCH("Falso",K488)))</formula>
    </cfRule>
  </conditionalFormatting>
  <conditionalFormatting sqref="K494">
    <cfRule type="containsText" dxfId="2023" priority="59" operator="containsText" text="Falso">
      <formula>NOT(ISERROR(SEARCH("Falso",K494)))</formula>
    </cfRule>
  </conditionalFormatting>
  <conditionalFormatting sqref="K500">
    <cfRule type="containsText" dxfId="2022" priority="58" operator="containsText" text="Falso">
      <formula>NOT(ISERROR(SEARCH("Falso",K500)))</formula>
    </cfRule>
  </conditionalFormatting>
  <conditionalFormatting sqref="K506">
    <cfRule type="containsText" dxfId="2021" priority="57" operator="containsText" text="Falso">
      <formula>NOT(ISERROR(SEARCH("Falso",K506)))</formula>
    </cfRule>
  </conditionalFormatting>
  <conditionalFormatting sqref="K512">
    <cfRule type="containsText" dxfId="2020" priority="56" operator="containsText" text="Falso">
      <formula>NOT(ISERROR(SEARCH("Falso",K512)))</formula>
    </cfRule>
  </conditionalFormatting>
  <conditionalFormatting sqref="K518">
    <cfRule type="containsText" dxfId="2019" priority="55" operator="containsText" text="Falso">
      <formula>NOT(ISERROR(SEARCH("Falso",K518)))</formula>
    </cfRule>
  </conditionalFormatting>
  <conditionalFormatting sqref="K524">
    <cfRule type="containsText" dxfId="2018" priority="54" operator="containsText" text="Falso">
      <formula>NOT(ISERROR(SEARCH("Falso",K524)))</formula>
    </cfRule>
  </conditionalFormatting>
  <conditionalFormatting sqref="K530">
    <cfRule type="containsText" dxfId="2017" priority="53" operator="containsText" text="Falso">
      <formula>NOT(ISERROR(SEARCH("Falso",K530)))</formula>
    </cfRule>
  </conditionalFormatting>
  <conditionalFormatting sqref="K536">
    <cfRule type="containsText" dxfId="2016" priority="52" operator="containsText" text="Falso">
      <formula>NOT(ISERROR(SEARCH("Falso",K536)))</formula>
    </cfRule>
  </conditionalFormatting>
  <conditionalFormatting sqref="K542">
    <cfRule type="containsText" dxfId="2015" priority="51" operator="containsText" text="Falso">
      <formula>NOT(ISERROR(SEARCH("Falso",K542)))</formula>
    </cfRule>
  </conditionalFormatting>
  <conditionalFormatting sqref="K548">
    <cfRule type="containsText" dxfId="2014" priority="50" operator="containsText" text="Falso">
      <formula>NOT(ISERROR(SEARCH("Falso",K548)))</formula>
    </cfRule>
  </conditionalFormatting>
  <conditionalFormatting sqref="K554">
    <cfRule type="containsText" dxfId="2013" priority="49" operator="containsText" text="Falso">
      <formula>NOT(ISERROR(SEARCH("Falso",K554)))</formula>
    </cfRule>
  </conditionalFormatting>
  <conditionalFormatting sqref="K560">
    <cfRule type="containsText" dxfId="2012" priority="48" operator="containsText" text="Falso">
      <formula>NOT(ISERROR(SEARCH("Falso",K560)))</formula>
    </cfRule>
  </conditionalFormatting>
  <conditionalFormatting sqref="K566">
    <cfRule type="containsText" dxfId="2011" priority="47" operator="containsText" text="Falso">
      <formula>NOT(ISERROR(SEARCH("Falso",K566)))</formula>
    </cfRule>
  </conditionalFormatting>
  <conditionalFormatting sqref="K572">
    <cfRule type="containsText" dxfId="2010" priority="46" operator="containsText" text="Falso">
      <formula>NOT(ISERROR(SEARCH("Falso",K572)))</formula>
    </cfRule>
  </conditionalFormatting>
  <conditionalFormatting sqref="K578">
    <cfRule type="containsText" dxfId="2009" priority="45" operator="containsText" text="Falso">
      <formula>NOT(ISERROR(SEARCH("Falso",K578)))</formula>
    </cfRule>
  </conditionalFormatting>
  <conditionalFormatting sqref="K584">
    <cfRule type="containsText" dxfId="2008" priority="44" operator="containsText" text="Falso">
      <formula>NOT(ISERROR(SEARCH("Falso",K584)))</formula>
    </cfRule>
  </conditionalFormatting>
  <conditionalFormatting sqref="K590">
    <cfRule type="containsText" dxfId="2007" priority="43" operator="containsText" text="Falso">
      <formula>NOT(ISERROR(SEARCH("Falso",K590)))</formula>
    </cfRule>
  </conditionalFormatting>
  <conditionalFormatting sqref="K596">
    <cfRule type="containsText" dxfId="2006" priority="42" operator="containsText" text="Falso">
      <formula>NOT(ISERROR(SEARCH("Falso",K596)))</formula>
    </cfRule>
  </conditionalFormatting>
  <conditionalFormatting sqref="K602">
    <cfRule type="containsText" dxfId="2005" priority="41" operator="containsText" text="Falso">
      <formula>NOT(ISERROR(SEARCH("Falso",K602)))</formula>
    </cfRule>
  </conditionalFormatting>
  <conditionalFormatting sqref="K608">
    <cfRule type="containsText" dxfId="2004" priority="40" operator="containsText" text="Falso">
      <formula>NOT(ISERROR(SEARCH("Falso",K608)))</formula>
    </cfRule>
  </conditionalFormatting>
  <conditionalFormatting sqref="K614">
    <cfRule type="containsText" dxfId="2003" priority="39" operator="containsText" text="Falso">
      <formula>NOT(ISERROR(SEARCH("Falso",K614)))</formula>
    </cfRule>
  </conditionalFormatting>
  <conditionalFormatting sqref="K620">
    <cfRule type="containsText" dxfId="2002" priority="38" operator="containsText" text="Falso">
      <formula>NOT(ISERROR(SEARCH("Falso",K620)))</formula>
    </cfRule>
  </conditionalFormatting>
  <conditionalFormatting sqref="K626">
    <cfRule type="containsText" dxfId="2001" priority="37" operator="containsText" text="Falso">
      <formula>NOT(ISERROR(SEARCH("Falso",K626)))</formula>
    </cfRule>
  </conditionalFormatting>
  <conditionalFormatting sqref="K632">
    <cfRule type="containsText" dxfId="2000" priority="36" operator="containsText" text="Falso">
      <formula>NOT(ISERROR(SEARCH("Falso",K632)))</formula>
    </cfRule>
  </conditionalFormatting>
  <conditionalFormatting sqref="K639">
    <cfRule type="containsText" dxfId="1999" priority="35" operator="containsText" text="Falso">
      <formula>NOT(ISERROR(SEARCH("Falso",K639)))</formula>
    </cfRule>
  </conditionalFormatting>
  <conditionalFormatting sqref="K645">
    <cfRule type="containsText" dxfId="1998" priority="34" operator="containsText" text="Falso">
      <formula>NOT(ISERROR(SEARCH("Falso",K645)))</formula>
    </cfRule>
  </conditionalFormatting>
  <conditionalFormatting sqref="K651">
    <cfRule type="containsText" dxfId="1997" priority="33" operator="containsText" text="Falso">
      <formula>NOT(ISERROR(SEARCH("Falso",K651)))</formula>
    </cfRule>
  </conditionalFormatting>
  <conditionalFormatting sqref="K657">
    <cfRule type="containsText" dxfId="1996" priority="32" operator="containsText" text="Falso">
      <formula>NOT(ISERROR(SEARCH("Falso",K657)))</formula>
    </cfRule>
  </conditionalFormatting>
  <conditionalFormatting sqref="K663">
    <cfRule type="containsText" dxfId="1995" priority="31" operator="containsText" text="Falso">
      <formula>NOT(ISERROR(SEARCH("Falso",K663)))</formula>
    </cfRule>
  </conditionalFormatting>
  <conditionalFormatting sqref="K669">
    <cfRule type="containsText" dxfId="1994" priority="30" operator="containsText" text="Falso">
      <formula>NOT(ISERROR(SEARCH("Falso",K669)))</formula>
    </cfRule>
  </conditionalFormatting>
  <conditionalFormatting sqref="K675">
    <cfRule type="containsText" dxfId="1993" priority="29" operator="containsText" text="Falso">
      <formula>NOT(ISERROR(SEARCH("Falso",K675)))</formula>
    </cfRule>
  </conditionalFormatting>
  <conditionalFormatting sqref="K681">
    <cfRule type="containsText" dxfId="1992" priority="28" operator="containsText" text="Falso">
      <formula>NOT(ISERROR(SEARCH("Falso",K681)))</formula>
    </cfRule>
  </conditionalFormatting>
  <conditionalFormatting sqref="K687">
    <cfRule type="containsText" dxfId="1991" priority="27" operator="containsText" text="Falso">
      <formula>NOT(ISERROR(SEARCH("Falso",K687)))</formula>
    </cfRule>
  </conditionalFormatting>
  <conditionalFormatting sqref="K693">
    <cfRule type="containsText" dxfId="1990" priority="26" operator="containsText" text="Falso">
      <formula>NOT(ISERROR(SEARCH("Falso",K693)))</formula>
    </cfRule>
  </conditionalFormatting>
  <conditionalFormatting sqref="K699">
    <cfRule type="containsText" dxfId="1989" priority="25" operator="containsText" text="Falso">
      <formula>NOT(ISERROR(SEARCH("Falso",K699)))</formula>
    </cfRule>
  </conditionalFormatting>
  <conditionalFormatting sqref="K705">
    <cfRule type="containsText" dxfId="1988" priority="24" operator="containsText" text="Falso">
      <formula>NOT(ISERROR(SEARCH("Falso",K705)))</formula>
    </cfRule>
  </conditionalFormatting>
  <conditionalFormatting sqref="K713">
    <cfRule type="containsText" dxfId="1987" priority="23" operator="containsText" text="Falso">
      <formula>NOT(ISERROR(SEARCH("Falso",K713)))</formula>
    </cfRule>
  </conditionalFormatting>
  <conditionalFormatting sqref="K720">
    <cfRule type="containsText" dxfId="1986" priority="22" operator="containsText" text="Falso">
      <formula>NOT(ISERROR(SEARCH("Falso",K720)))</formula>
    </cfRule>
  </conditionalFormatting>
  <conditionalFormatting sqref="K727">
    <cfRule type="containsText" dxfId="1985" priority="21" operator="containsText" text="Falso">
      <formula>NOT(ISERROR(SEARCH("Falso",K727)))</formula>
    </cfRule>
  </conditionalFormatting>
  <conditionalFormatting sqref="K734">
    <cfRule type="containsText" dxfId="1984" priority="20" operator="containsText" text="Falso">
      <formula>NOT(ISERROR(SEARCH("Falso",K734)))</formula>
    </cfRule>
  </conditionalFormatting>
  <conditionalFormatting sqref="K741">
    <cfRule type="containsText" dxfId="1983" priority="19" operator="containsText" text="Falso">
      <formula>NOT(ISERROR(SEARCH("Falso",K741)))</formula>
    </cfRule>
  </conditionalFormatting>
  <conditionalFormatting sqref="K748">
    <cfRule type="containsText" dxfId="1982" priority="18" operator="containsText" text="Falso">
      <formula>NOT(ISERROR(SEARCH("Falso",K748)))</formula>
    </cfRule>
  </conditionalFormatting>
  <conditionalFormatting sqref="K755">
    <cfRule type="containsText" dxfId="1981" priority="17" operator="containsText" text="Falso">
      <formula>NOT(ISERROR(SEARCH("Falso",K755)))</formula>
    </cfRule>
  </conditionalFormatting>
  <conditionalFormatting sqref="K762">
    <cfRule type="containsText" dxfId="1980" priority="16" operator="containsText" text="Falso">
      <formula>NOT(ISERROR(SEARCH("Falso",K762)))</formula>
    </cfRule>
  </conditionalFormatting>
  <conditionalFormatting sqref="K769">
    <cfRule type="containsText" dxfId="1979" priority="15" operator="containsText" text="Falso">
      <formula>NOT(ISERROR(SEARCH("Falso",K769)))</formula>
    </cfRule>
  </conditionalFormatting>
  <conditionalFormatting sqref="K776">
    <cfRule type="containsText" dxfId="1978" priority="14" operator="containsText" text="Falso">
      <formula>NOT(ISERROR(SEARCH("Falso",K776)))</formula>
    </cfRule>
  </conditionalFormatting>
  <conditionalFormatting sqref="K793">
    <cfRule type="containsText" dxfId="1977" priority="13" operator="containsText" text="Falso">
      <formula>NOT(ISERROR(SEARCH("Falso",K793)))</formula>
    </cfRule>
  </conditionalFormatting>
  <conditionalFormatting sqref="K798">
    <cfRule type="containsText" dxfId="1976" priority="12" operator="containsText" text="Falso">
      <formula>NOT(ISERROR(SEARCH("Falso",K798)))</formula>
    </cfRule>
  </conditionalFormatting>
  <conditionalFormatting sqref="K803">
    <cfRule type="containsText" dxfId="1975" priority="11" operator="containsText" text="Falso">
      <formula>NOT(ISERROR(SEARCH("Falso",K803)))</formula>
    </cfRule>
  </conditionalFormatting>
  <conditionalFormatting sqref="K808">
    <cfRule type="containsText" dxfId="1974" priority="10" operator="containsText" text="Falso">
      <formula>NOT(ISERROR(SEARCH("Falso",K808)))</formula>
    </cfRule>
  </conditionalFormatting>
  <conditionalFormatting sqref="K813">
    <cfRule type="containsText" dxfId="1973" priority="9" operator="containsText" text="Falso">
      <formula>NOT(ISERROR(SEARCH("Falso",K813)))</formula>
    </cfRule>
  </conditionalFormatting>
  <conditionalFormatting sqref="O858:O869">
    <cfRule type="cellIs" dxfId="1972" priority="8" stopIfTrue="1" operator="lessThan">
      <formula>0</formula>
    </cfRule>
  </conditionalFormatting>
  <conditionalFormatting sqref="O871:O887">
    <cfRule type="cellIs" dxfId="1971" priority="7" stopIfTrue="1" operator="lessThan">
      <formula>0</formula>
    </cfRule>
  </conditionalFormatting>
  <conditionalFormatting sqref="O893:O897">
    <cfRule type="cellIs" dxfId="1970" priority="6" stopIfTrue="1" operator="lessThan">
      <formula>0</formula>
    </cfRule>
  </conditionalFormatting>
  <conditionalFormatting sqref="L888">
    <cfRule type="cellIs" dxfId="1969" priority="5" stopIfTrue="1" operator="lessThan">
      <formula>0</formula>
    </cfRule>
  </conditionalFormatting>
  <conditionalFormatting sqref="L821:L856">
    <cfRule type="cellIs" dxfId="1968" priority="4" stopIfTrue="1" operator="lessThan">
      <formula>0</formula>
    </cfRule>
  </conditionalFormatting>
  <conditionalFormatting sqref="L858:L869">
    <cfRule type="cellIs" dxfId="1967" priority="3" stopIfTrue="1" operator="lessThan">
      <formula>0</formula>
    </cfRule>
  </conditionalFormatting>
  <conditionalFormatting sqref="L871:L887">
    <cfRule type="cellIs" dxfId="1966" priority="2" stopIfTrue="1" operator="lessThan">
      <formula>0</formula>
    </cfRule>
  </conditionalFormatting>
  <conditionalFormatting sqref="L893:L897">
    <cfRule type="cellIs" dxfId="1965" priority="1" stopIfTrue="1" operator="lessThan">
      <formula>0</formula>
    </cfRule>
  </conditionalFormatting>
  <dataValidations count="3">
    <dataValidation type="list" allowBlank="1" showInputMessage="1" showErrorMessage="1" sqref="C903:C907 C912:C913" xr:uid="{5B5AB3E9-924E-4702-960D-41B552A51D5F}">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1C9D7304-22CB-4145-9901-1E2C0F1428C4}">
      <formula1>"VENCIDO,NO VENCIDO"</formula1>
    </dataValidation>
    <dataValidation type="date" operator="greaterThan" allowBlank="1" showInputMessage="1" showErrorMessage="1" errorTitle="INGRESE LA FECHA" error="FECHA DE VENCIMIENTO" sqref="O278:O279 O292 O284:O285" xr:uid="{4E2E17C9-BC74-4F45-92BE-687B310D4A24}">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B2BB0-9FB5-45A1-936C-965736BC4A92}">
  <sheetPr codeName="Hoja22">
    <tabColor theme="9" tint="0.39997558519241921"/>
  </sheetPr>
  <dimension ref="A1:AZ919"/>
  <sheetViews>
    <sheetView tabSelected="1" topLeftCell="A589" zoomScale="70" zoomScaleNormal="70" workbookViewId="0">
      <selection activeCell="F417" sqref="F417:F614"/>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JUNIO!K13</f>
        <v>6840</v>
      </c>
      <c r="E13" s="601"/>
      <c r="F13" s="601"/>
      <c r="G13" s="708">
        <f>E13+F13</f>
        <v>0</v>
      </c>
      <c r="H13" s="601">
        <v>1600</v>
      </c>
      <c r="I13" s="601"/>
      <c r="J13" s="703">
        <f>AM13</f>
        <v>0</v>
      </c>
      <c r="K13" s="738">
        <f>+(D13+G13)-(H13+I13+J13)</f>
        <v>5240</v>
      </c>
      <c r="L13" s="253">
        <v>2240</v>
      </c>
      <c r="M13" s="254" t="s">
        <v>1851</v>
      </c>
      <c r="N13" s="254" t="s">
        <v>1799</v>
      </c>
      <c r="O13" s="255" t="s">
        <v>1753</v>
      </c>
      <c r="P13" s="256" t="str">
        <f ca="1">IF(O13=0," ",IFERROR(IF(DATEDIF(TODAY(),O13,"M")&lt;=5,"ROJO",IF(DATEDIF(TODAY(),O13,"M")&gt;=12,"VERDE",IF(AND(DATEDIF(TODAY(),O13,"M")&gt;=6,DATEDIF(TODAY(),O13,"M")&lt;=11),"AMARILLO"))),Q13))</f>
        <v>ROJO</v>
      </c>
      <c r="Q13" s="256" t="str">
        <f ca="1">IF(O13=0," ",IF(O13&lt;=$L$6,"VENCIDO","NO VENCIDO"))</f>
        <v>NO VENCIDO</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v>3000</v>
      </c>
      <c r="M14" s="254" t="s">
        <v>2097</v>
      </c>
      <c r="N14" s="254" t="s">
        <v>1799</v>
      </c>
      <c r="O14" s="255" t="s">
        <v>1746</v>
      </c>
      <c r="P14" s="256" t="str">
        <f ca="1">IF(O14=0," ",IFERROR(IF(DATEDIF(TODAY(),O14,"M")&lt;=5,"ROJO",IF(DATEDIF(TODAY(),O14,"M")&gt;=12,"VERDE",IF(AND(DATEDIF(TODAY(),O14,"M")&gt;=6,DATEDIF(TODAY(),O14,"M")&lt;=11),"AMARILLO"))),Q14))</f>
        <v>AMARILLO</v>
      </c>
      <c r="Q14" s="262" t="str">
        <f ca="1">IF(O14=0," ",IF(O14&lt;=$L$6,"VENCIDO","NO VENCIDO"))</f>
        <v>NO VENCIDO</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84</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1</v>
      </c>
      <c r="L18" s="491">
        <f>SUM(L13:L17)</f>
        <v>5240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JUNIO!K19</f>
        <v>1633</v>
      </c>
      <c r="E19" s="601"/>
      <c r="F19" s="601"/>
      <c r="G19" s="708">
        <f t="shared" ref="G19" si="0">E19+F19</f>
        <v>0</v>
      </c>
      <c r="H19" s="601">
        <v>555</v>
      </c>
      <c r="I19" s="601"/>
      <c r="J19" s="703">
        <f>AM19</f>
        <v>0</v>
      </c>
      <c r="K19" s="738">
        <f>+(D19+G19)-(H19+I19+J19)</f>
        <v>1078</v>
      </c>
      <c r="L19" s="253">
        <v>2</v>
      </c>
      <c r="M19" s="254" t="s">
        <v>1635</v>
      </c>
      <c r="N19" s="254" t="s">
        <v>1799</v>
      </c>
      <c r="O19" s="255" t="s">
        <v>1773</v>
      </c>
      <c r="P19" s="256" t="str">
        <f ca="1">IF(O19=0," ",IFERROR(IF(DATEDIF(TODAY(),O19,"M")&lt;=5,"ROJO",IF(DATEDIF(TODAY(),O19,"M")&gt;=12,"VERDE",IF(AND(DATEDIF(TODAY(),O19,"M")&gt;=6,DATEDIF(TODAY(),O19,"M")&lt;=11),"AMARILLO"))),Q19))</f>
        <v>VERDE</v>
      </c>
      <c r="Q19" s="256" t="str">
        <f ca="1">IF(O19=0," ",IF(O19&lt;=$L$6,"VENCIDO","NO VENCIDO"))</f>
        <v>NO VENCIDO</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v>24</v>
      </c>
      <c r="M20" s="254" t="s">
        <v>1636</v>
      </c>
      <c r="N20" s="254" t="s">
        <v>1799</v>
      </c>
      <c r="O20" s="255" t="s">
        <v>1773</v>
      </c>
      <c r="P20" s="256" t="str">
        <f ca="1">IF(O20=0," ",IFERROR(IF(DATEDIF(TODAY(),O20,"M")&lt;=5,"ROJO",IF(DATEDIF(TODAY(),O20,"M")&gt;=12,"VERDE",IF(AND(DATEDIF(TODAY(),O20,"M")&gt;=6,DATEDIF(TODAY(),O20,"M")&lt;=11),"AMARILLO"))),Q20))</f>
        <v>VERDE</v>
      </c>
      <c r="Q20" s="262" t="str">
        <f ca="1">IF(O20=0," ",IF(O20&lt;=$L$6,"VENCIDO","NO VENCIDO"))</f>
        <v>NO VENCIDO</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v>2</v>
      </c>
      <c r="M21" s="254" t="s">
        <v>1889</v>
      </c>
      <c r="N21" s="254" t="s">
        <v>1812</v>
      </c>
      <c r="O21" s="255" t="s">
        <v>1867</v>
      </c>
      <c r="P21" s="256" t="str">
        <f ca="1">IF(O21=0," ",IFERROR(IF(DATEDIF(TODAY(),O21,"M")&lt;=5,"ROJO",IF(DATEDIF(TODAY(),O21,"M")&gt;=12,"VERDE",IF(AND(DATEDIF(TODAY(),O21,"M")&gt;=6,DATEDIF(TODAY(),O21,"M")&lt;=11),"AMARILLO"))),Q21))</f>
        <v>VERDE</v>
      </c>
      <c r="Q21" s="262" t="str">
        <f ca="1">IF(O21=0," ",IF(O21&lt;=$L$6,"VENCIDO","NO VENCIDO"))</f>
        <v>NO VENCIDO</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v>1050</v>
      </c>
      <c r="M22" s="254" t="s">
        <v>2098</v>
      </c>
      <c r="N22" s="254" t="s">
        <v>1799</v>
      </c>
      <c r="O22" s="255" t="s">
        <v>1890</v>
      </c>
      <c r="P22" s="256" t="str">
        <f ca="1">IF(O22=0," ",IFERROR(IF(DATEDIF(TODAY(),O22,"M")&lt;=5,"ROJO",IF(DATEDIF(TODAY(),O22,"M")&gt;=12,"VERDE",IF(AND(DATEDIF(TODAY(),O22,"M")&gt;=6,DATEDIF(TODAY(),O22,"M")&lt;=11),"AMARILLO"))),Q22))</f>
        <v>VERDE</v>
      </c>
      <c r="Q22" s="262" t="str">
        <f ca="1">IF(O22=0," ",IF(O22&lt;=$L$6,"VENCIDO","NO VENCIDO"))</f>
        <v>NO VENCIDO</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1</v>
      </c>
      <c r="L24" s="491">
        <f>SUM(L19:L23)</f>
        <v>1078</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JUNIO!K25</f>
        <v>82</v>
      </c>
      <c r="E25" s="601"/>
      <c r="F25" s="601"/>
      <c r="G25" s="708">
        <f t="shared" ref="G25" si="1">E25+F25</f>
        <v>0</v>
      </c>
      <c r="H25" s="601">
        <v>67</v>
      </c>
      <c r="I25" s="601"/>
      <c r="J25" s="703">
        <f>AM25</f>
        <v>0</v>
      </c>
      <c r="K25" s="738">
        <f>+(D25+G25)-(H25+I25+J25)</f>
        <v>15</v>
      </c>
      <c r="L25" s="253">
        <v>15</v>
      </c>
      <c r="M25" s="254" t="s">
        <v>2099</v>
      </c>
      <c r="N25" s="254" t="s">
        <v>1799</v>
      </c>
      <c r="O25" s="255" t="s">
        <v>1770</v>
      </c>
      <c r="P25" s="256" t="str">
        <f ca="1">IF(O25=0," ",IFERROR(IF(DATEDIF(TODAY(),O25,"M")&lt;=5,"ROJO",IF(DATEDIF(TODAY(),O25,"M")&gt;=12,"VERDE",IF(AND(DATEDIF(TODAY(),O25,"M")&gt;=6,DATEDIF(TODAY(),O25,"M")&lt;=11),"AMARILLO"))),Q25))</f>
        <v>VERDE</v>
      </c>
      <c r="Q25" s="256" t="str">
        <f ca="1">IF(O25=0," ",IF(O25&lt;=$L$6,"VENCIDO","NO VENCIDO"))</f>
        <v>NO VENCIDO</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1</v>
      </c>
      <c r="L30" s="491">
        <f>SUM(L25:L29)</f>
        <v>15</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JUNIO!K31</f>
        <v>18865</v>
      </c>
      <c r="E31" s="601"/>
      <c r="F31" s="601"/>
      <c r="G31" s="708">
        <f t="shared" ref="G31" si="2">E31+F31</f>
        <v>0</v>
      </c>
      <c r="H31" s="601">
        <v>2365</v>
      </c>
      <c r="I31" s="601"/>
      <c r="J31" s="703">
        <f>AM31</f>
        <v>0</v>
      </c>
      <c r="K31" s="738">
        <f>+(D31+G31)-(H31+I31+J31)</f>
        <v>16500</v>
      </c>
      <c r="L31" s="253">
        <v>2450</v>
      </c>
      <c r="M31" s="254" t="s">
        <v>1853</v>
      </c>
      <c r="N31" s="254" t="s">
        <v>1802</v>
      </c>
      <c r="O31" s="255" t="s">
        <v>1868</v>
      </c>
      <c r="P31" s="256" t="str">
        <f ca="1">IF(O31=0," ",IFERROR(IF(DATEDIF(TODAY(),O31,"M")&lt;=5,"ROJO",IF(DATEDIF(TODAY(),O31,"M")&gt;=12,"VERDE",IF(AND(DATEDIF(TODAY(),O31,"M")&gt;=6,DATEDIF(TODAY(),O31,"M")&lt;=11),"AMARILLO"))),Q31))</f>
        <v>VERDE</v>
      </c>
      <c r="Q31" s="256" t="str">
        <f ca="1">IF(O31=0," ",IF(O31&lt;=$L$6,"VENCIDO","NO VENCIDO"))</f>
        <v>NO VENCIDO</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v>2050</v>
      </c>
      <c r="M32" s="254" t="s">
        <v>1718</v>
      </c>
      <c r="N32" s="254" t="s">
        <v>1802</v>
      </c>
      <c r="O32" s="255" t="s">
        <v>1744</v>
      </c>
      <c r="P32" s="256" t="str">
        <f ca="1">IF(O32=0," ",IFERROR(IF(DATEDIF(TODAY(),O32,"M")&lt;=5,"ROJO",IF(DATEDIF(TODAY(),O32,"M")&gt;=12,"VERDE",IF(AND(DATEDIF(TODAY(),O32,"M")&gt;=6,DATEDIF(TODAY(),O32,"M")&lt;=11),"AMARILLO"))),Q32))</f>
        <v>VERDE</v>
      </c>
      <c r="Q32" s="262" t="str">
        <f ca="1">IF(O32=0," ",IF(O32&lt;=$L$6,"VENCIDO","NO VENCIDO"))</f>
        <v>NO VENCIDO</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v>12000</v>
      </c>
      <c r="M33" s="254" t="s">
        <v>2100</v>
      </c>
      <c r="N33" s="254" t="s">
        <v>1812</v>
      </c>
      <c r="O33" s="255" t="s">
        <v>2101</v>
      </c>
      <c r="P33" s="256" t="str">
        <f ca="1">IF(O33=0," ",IFERROR(IF(DATEDIF(TODAY(),O33,"M")&lt;=5,"ROJO",IF(DATEDIF(TODAY(),O33,"M")&gt;=12,"VERDE",IF(AND(DATEDIF(TODAY(),O33,"M")&gt;=6,DATEDIF(TODAY(),O33,"M")&lt;=11),"AMARILLO"))),Q33))</f>
        <v>VERDE</v>
      </c>
      <c r="Q33" s="262" t="str">
        <f ca="1">IF(O33=0," ",IF(O33&lt;=$L$6,"VENCIDO","NO VENCIDO"))</f>
        <v>NO VENCIDO</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1</v>
      </c>
      <c r="L36" s="491">
        <f>SUM(L31:L35)</f>
        <v>16500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JUNIO!K37</f>
        <v>11550</v>
      </c>
      <c r="E37" s="601"/>
      <c r="F37" s="601"/>
      <c r="G37" s="708">
        <f t="shared" ref="G37" si="3">E37+F37</f>
        <v>0</v>
      </c>
      <c r="H37" s="601">
        <v>1590</v>
      </c>
      <c r="I37" s="601"/>
      <c r="J37" s="703">
        <f>AM37</f>
        <v>0</v>
      </c>
      <c r="K37" s="738">
        <f>+(D37+G37)-(H37+I37+J37)</f>
        <v>9960</v>
      </c>
      <c r="L37" s="253">
        <v>810</v>
      </c>
      <c r="M37" s="254" t="s">
        <v>1854</v>
      </c>
      <c r="N37" s="254" t="s">
        <v>1799</v>
      </c>
      <c r="O37" s="255" t="s">
        <v>1746</v>
      </c>
      <c r="P37" s="256" t="str">
        <f ca="1">IF(O37=0," ",IFERROR(IF(DATEDIF(TODAY(),O37,"M")&lt;=5,"ROJO",IF(DATEDIF(TODAY(),O37,"M")&gt;=12,"VERDE",IF(AND(DATEDIF(TODAY(),O37,"M")&gt;=6,DATEDIF(TODAY(),O37,"M")&lt;=11),"AMARILLO"))),Q37))</f>
        <v>AMARILLO</v>
      </c>
      <c r="Q37" s="256" t="str">
        <f ca="1">IF(O37=0," ",IF(O37&lt;=$L$6,"VENCIDO","NO VENCIDO"))</f>
        <v>NO VENCIDO</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v>150</v>
      </c>
      <c r="M38" s="254" t="s">
        <v>1647</v>
      </c>
      <c r="N38" s="254" t="s">
        <v>1799</v>
      </c>
      <c r="O38" s="255" t="s">
        <v>1746</v>
      </c>
      <c r="P38" s="256" t="str">
        <f ca="1">IF(O38=0," ",IFERROR(IF(DATEDIF(TODAY(),O38,"M")&lt;=5,"ROJO",IF(DATEDIF(TODAY(),O38,"M")&gt;=12,"VERDE",IF(AND(DATEDIF(TODAY(),O38,"M")&gt;=6,DATEDIF(TODAY(),O38,"M")&lt;=11),"AMARILLO"))),Q38))</f>
        <v>AMARILLO</v>
      </c>
      <c r="Q38" s="262" t="str">
        <f ca="1">IF(O38=0," ",IF(O38&lt;=$L$6,"VENCIDO","NO VENCIDO"))</f>
        <v>NO VENCIDO</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v>9000</v>
      </c>
      <c r="M39" s="254" t="s">
        <v>2102</v>
      </c>
      <c r="N39" s="254" t="s">
        <v>1799</v>
      </c>
      <c r="O39" s="255" t="s">
        <v>1754</v>
      </c>
      <c r="P39" s="256" t="str">
        <f ca="1">IF(O39=0," ",IFERROR(IF(DATEDIF(TODAY(),O39,"M")&lt;=5,"ROJO",IF(DATEDIF(TODAY(),O39,"M")&gt;=12,"VERDE",IF(AND(DATEDIF(TODAY(),O39,"M")&gt;=6,DATEDIF(TODAY(),O39,"M")&lt;=11),"AMARILLO"))),Q39))</f>
        <v>VERDE</v>
      </c>
      <c r="Q39" s="262" t="str">
        <f ca="1">IF(O39=0," ",IF(O39&lt;=$L$6,"VENCIDO","NO VENCIDO"))</f>
        <v>NO VENCIDO</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1</v>
      </c>
      <c r="L42" s="491">
        <f>SUM(L37:L41)</f>
        <v>9960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JUNIO!K43</f>
        <v>108</v>
      </c>
      <c r="E43" s="601"/>
      <c r="F43" s="601"/>
      <c r="G43" s="708">
        <f t="shared" ref="G43" si="4">E43+F43</f>
        <v>0</v>
      </c>
      <c r="H43" s="601">
        <v>11</v>
      </c>
      <c r="I43" s="601"/>
      <c r="J43" s="703">
        <f>AM43</f>
        <v>0</v>
      </c>
      <c r="K43" s="739">
        <f>+(D43+G43)-(H43+I43+J43)</f>
        <v>97</v>
      </c>
      <c r="L43" s="253">
        <v>97</v>
      </c>
      <c r="M43" s="254" t="s">
        <v>1648</v>
      </c>
      <c r="N43" s="254" t="s">
        <v>1807</v>
      </c>
      <c r="O43" s="255" t="s">
        <v>1777</v>
      </c>
      <c r="P43" s="256" t="str">
        <f ca="1">IF(O43=0," ",IFERROR(IF(DATEDIF(TODAY(),O43,"M")&lt;=5,"ROJO",IF(DATEDIF(TODAY(),O43,"M")&gt;=12,"VERDE",IF(AND(DATEDIF(TODAY(),O43,"M")&gt;=6,DATEDIF(TODAY(),O43,"M")&lt;=11),"AMARILLO"))),Q43))</f>
        <v>VERDE</v>
      </c>
      <c r="Q43" s="256" t="str">
        <f ca="1">IF(O43=0," ",IF(O43&lt;=$L$6,"VENCIDO","NO VENCIDO"))</f>
        <v>NO VENCIDO</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1</v>
      </c>
      <c r="L48" s="491">
        <f>SUM(L43:L47)</f>
        <v>97</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JUNIO!K49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JUNIO!K55</f>
        <v>4470</v>
      </c>
      <c r="E55" s="601"/>
      <c r="F55" s="601"/>
      <c r="G55" s="708">
        <f t="shared" ref="G55" si="6">E55+F55</f>
        <v>0</v>
      </c>
      <c r="H55" s="601">
        <v>440</v>
      </c>
      <c r="I55" s="601"/>
      <c r="J55" s="703">
        <f>AM55</f>
        <v>0</v>
      </c>
      <c r="K55" s="738">
        <f>+(D55+G55)-(H55+I55+J55)</f>
        <v>4030</v>
      </c>
      <c r="L55" s="253">
        <v>10</v>
      </c>
      <c r="M55" s="254" t="s">
        <v>1855</v>
      </c>
      <c r="N55" s="254" t="s">
        <v>1799</v>
      </c>
      <c r="O55" s="255" t="s">
        <v>1749</v>
      </c>
      <c r="P55" s="256" t="str">
        <f ca="1">IF(O55=0," ",IFERROR(IF(DATEDIF(TODAY(),O55,"M")&lt;=5,"ROJO",IF(DATEDIF(TODAY(),O55,"M")&gt;=12,"VERDE",IF(AND(DATEDIF(TODAY(),O55,"M")&gt;=6,DATEDIF(TODAY(),O55,"M")&lt;=11),"AMARILLO"))),Q55))</f>
        <v>AMARILLO</v>
      </c>
      <c r="Q55" s="256" t="str">
        <f ca="1">IF(O55=0," ",IF(O55&lt;=$L$6,"VENCIDO","NO VENCIDO"))</f>
        <v>NO VENCIDO</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v>4020</v>
      </c>
      <c r="M56" s="254" t="s">
        <v>2103</v>
      </c>
      <c r="N56" s="254" t="s">
        <v>1799</v>
      </c>
      <c r="O56" s="255" t="s">
        <v>1756</v>
      </c>
      <c r="P56" s="256" t="str">
        <f ca="1">IF(O56=0," ",IFERROR(IF(DATEDIF(TODAY(),O56,"M")&lt;=5,"ROJO",IF(DATEDIF(TODAY(),O56,"M")&gt;=12,"VERDE",IF(AND(DATEDIF(TODAY(),O56,"M")&gt;=6,DATEDIF(TODAY(),O56,"M")&lt;=11),"AMARILLO"))),Q56))</f>
        <v>VERDE</v>
      </c>
      <c r="Q56" s="262" t="str">
        <f ca="1">IF(O56=0," ",IF(O56&lt;=$L$6,"VENCIDO","NO VENCIDO"))</f>
        <v>NO VENCIDO</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1</v>
      </c>
      <c r="L60" s="491">
        <f>SUM(L55:L59)</f>
        <v>4030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JUNIO!K61</f>
        <v>5</v>
      </c>
      <c r="E61" s="601"/>
      <c r="F61" s="601">
        <v>14</v>
      </c>
      <c r="G61" s="708">
        <f t="shared" ref="G61" si="7">E61+F61</f>
        <v>14</v>
      </c>
      <c r="H61" s="601">
        <v>10</v>
      </c>
      <c r="I61" s="601"/>
      <c r="J61" s="703">
        <f>AM61</f>
        <v>0</v>
      </c>
      <c r="K61" s="738">
        <f>+(D61+G61)-(H61+I61+J61)</f>
        <v>9</v>
      </c>
      <c r="L61" s="253">
        <v>5</v>
      </c>
      <c r="M61" s="254" t="s">
        <v>1856</v>
      </c>
      <c r="N61" s="254" t="s">
        <v>1807</v>
      </c>
      <c r="O61" s="255" t="s">
        <v>1751</v>
      </c>
      <c r="P61" s="256" t="str">
        <f ca="1">IF(O61=0," ",IFERROR(IF(DATEDIF(TODAY(),O61,"M")&lt;=5,"ROJO",IF(DATEDIF(TODAY(),O61,"M")&gt;=12,"VERDE",IF(AND(DATEDIF(TODAY(),O61,"M")&gt;=6,DATEDIF(TODAY(),O61,"M")&lt;=11),"AMARILLO"))),Q61))</f>
        <v>AMARILLO</v>
      </c>
      <c r="Q61" s="256" t="str">
        <f ca="1">IF(O61=0," ",IF(O61&lt;=$L$6,"VENCIDO","NO VENCIDO"))</f>
        <v>NO VENCIDO</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v>4</v>
      </c>
      <c r="M62" s="254" t="s">
        <v>1650</v>
      </c>
      <c r="N62" s="254" t="s">
        <v>1807</v>
      </c>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1</v>
      </c>
      <c r="L66" s="491">
        <f>SUM(L61:L65)</f>
        <v>9</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JUNIO!K67</f>
        <v>4240</v>
      </c>
      <c r="E67" s="601"/>
      <c r="F67" s="601"/>
      <c r="G67" s="708">
        <f t="shared" ref="G67" si="8">E67+F67</f>
        <v>0</v>
      </c>
      <c r="H67" s="601">
        <v>810</v>
      </c>
      <c r="I67" s="601"/>
      <c r="J67" s="703">
        <f>AM67</f>
        <v>0</v>
      </c>
      <c r="K67" s="738">
        <f>+(D67+G67)-(H67+I67+J67)</f>
        <v>3430</v>
      </c>
      <c r="L67" s="253">
        <v>3430</v>
      </c>
      <c r="M67" s="254" t="s">
        <v>2104</v>
      </c>
      <c r="N67" s="254" t="s">
        <v>1809</v>
      </c>
      <c r="O67" s="255" t="s">
        <v>1833</v>
      </c>
      <c r="P67" s="256" t="str">
        <f ca="1">IF(O67=0," ",IFERROR(IF(DATEDIF(TODAY(),O67,"M")&lt;=5,"ROJO",IF(DATEDIF(TODAY(),O67,"M")&gt;=12,"VERDE",IF(AND(DATEDIF(TODAY(),O67,"M")&gt;=6,DATEDIF(TODAY(),O67,"M")&lt;=11),"AMARILLO"))),Q67))</f>
        <v>VERDE</v>
      </c>
      <c r="Q67" s="256" t="str">
        <f ca="1">IF(O67=0," ",IF(O67&lt;=$L$6,"VENCIDO","NO VENCIDO"))</f>
        <v>NO VENCIDO</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1</v>
      </c>
      <c r="L72" s="491">
        <f>SUM(L67:L71)</f>
        <v>3430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JUNIO!K73</f>
        <v>6895</v>
      </c>
      <c r="E73" s="601"/>
      <c r="F73" s="601"/>
      <c r="G73" s="708">
        <f t="shared" ref="G73" si="9">E73+F73</f>
        <v>0</v>
      </c>
      <c r="H73" s="601">
        <v>1400</v>
      </c>
      <c r="I73" s="601"/>
      <c r="J73" s="703">
        <f>AM73</f>
        <v>0</v>
      </c>
      <c r="K73" s="738">
        <f>+(D73+G73)-(H73+I73+J73)</f>
        <v>5495</v>
      </c>
      <c r="L73" s="253">
        <v>5</v>
      </c>
      <c r="M73" s="254" t="s">
        <v>1660</v>
      </c>
      <c r="N73" s="254" t="s">
        <v>1810</v>
      </c>
      <c r="O73" s="255" t="s">
        <v>1751</v>
      </c>
      <c r="P73" s="256" t="str">
        <f ca="1">IF(O73=0," ",IFERROR(IF(DATEDIF(TODAY(),O73,"M")&lt;=5,"ROJO",IF(DATEDIF(TODAY(),O73,"M")&gt;=12,"VERDE",IF(AND(DATEDIF(TODAY(),O73,"M")&gt;=6,DATEDIF(TODAY(),O73,"M")&lt;=11),"AMARILLO"))),Q73))</f>
        <v>AMARILLO</v>
      </c>
      <c r="Q73" s="256" t="str">
        <f ca="1">IF(O73=0," ",IF(O73&lt;=$L$6,"VENCIDO","NO VENCIDO"))</f>
        <v>NO VENCIDO</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v>290</v>
      </c>
      <c r="M74" s="254" t="s">
        <v>1857</v>
      </c>
      <c r="N74" s="254" t="s">
        <v>1810</v>
      </c>
      <c r="O74" s="255" t="s">
        <v>1756</v>
      </c>
      <c r="P74" s="256" t="str">
        <f ca="1">IF(O74=0," ",IFERROR(IF(DATEDIF(TODAY(),O74,"M")&lt;=5,"ROJO",IF(DATEDIF(TODAY(),O74,"M")&gt;=12,"VERDE",IF(AND(DATEDIF(TODAY(),O74,"M")&gt;=6,DATEDIF(TODAY(),O74,"M")&lt;=11),"AMARILLO"))),Q74))</f>
        <v>VERDE</v>
      </c>
      <c r="Q74" s="262" t="str">
        <f ca="1">IF(O74=0," ",IF(O74&lt;=$L$6,"VENCIDO","NO VENCIDO"))</f>
        <v>NO VENCIDO</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v>5200</v>
      </c>
      <c r="M75" s="254" t="s">
        <v>2105</v>
      </c>
      <c r="N75" s="254" t="s">
        <v>1810</v>
      </c>
      <c r="O75" s="255" t="s">
        <v>1892</v>
      </c>
      <c r="P75" s="256" t="str">
        <f ca="1">IF(O75=0," ",IFERROR(IF(DATEDIF(TODAY(),O75,"M")&lt;=5,"ROJO",IF(DATEDIF(TODAY(),O75,"M")&gt;=12,"VERDE",IF(AND(DATEDIF(TODAY(),O75,"M")&gt;=6,DATEDIF(TODAY(),O75,"M")&lt;=11),"AMARILLO"))),Q75))</f>
        <v>VERDE</v>
      </c>
      <c r="Q75" s="262" t="str">
        <f ca="1">IF(O75=0," ",IF(O75&lt;=$L$6,"VENCIDO","NO VENCIDO"))</f>
        <v>NO VENCIDO</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1</v>
      </c>
      <c r="L78" s="491">
        <f>SUM(L73:L77)</f>
        <v>5495</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JUNIO!K79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JUNIO!K85</f>
        <v>9638</v>
      </c>
      <c r="E85" s="601"/>
      <c r="F85" s="601"/>
      <c r="G85" s="708">
        <f t="shared" ref="G85" si="11">E85+F85</f>
        <v>0</v>
      </c>
      <c r="H85" s="601">
        <v>1041</v>
      </c>
      <c r="I85" s="601"/>
      <c r="J85" s="703">
        <f>AM85</f>
        <v>0</v>
      </c>
      <c r="K85" s="738">
        <f>+(D85+G85)-(H85+I85+J85)</f>
        <v>8597</v>
      </c>
      <c r="L85" s="253">
        <v>9</v>
      </c>
      <c r="M85" s="254" t="s">
        <v>1662</v>
      </c>
      <c r="N85" s="254" t="s">
        <v>1799</v>
      </c>
      <c r="O85" s="255" t="s">
        <v>1752</v>
      </c>
      <c r="P85" s="256" t="str">
        <f ca="1">IF(O85=0," ",IFERROR(IF(DATEDIF(TODAY(),O85,"M")&lt;=5,"ROJO",IF(DATEDIF(TODAY(),O85,"M")&gt;=12,"VERDE",IF(AND(DATEDIF(TODAY(),O85,"M")&gt;=6,DATEDIF(TODAY(),O85,"M")&lt;=11),"AMARILLO"))),Q85))</f>
        <v>ROJO</v>
      </c>
      <c r="Q85" s="256" t="str">
        <f ca="1">IF(O85=0," ",IF(O85&lt;=$L$6,"VENCIDO","NO VENCIDO"))</f>
        <v>NO VENCIDO</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v>3320</v>
      </c>
      <c r="M86" s="254" t="s">
        <v>1719</v>
      </c>
      <c r="N86" s="254" t="s">
        <v>1799</v>
      </c>
      <c r="O86" s="255" t="s">
        <v>1745</v>
      </c>
      <c r="P86" s="256" t="str">
        <f ca="1">IF(O86=0," ",IFERROR(IF(DATEDIF(TODAY(),O86,"M")&lt;=5,"ROJO",IF(DATEDIF(TODAY(),O86,"M")&gt;=12,"VERDE",IF(AND(DATEDIF(TODAY(),O86,"M")&gt;=6,DATEDIF(TODAY(),O86,"M")&lt;=11),"AMARILLO"))),Q86))</f>
        <v>AMARILLO</v>
      </c>
      <c r="Q86" s="262" t="str">
        <f ca="1">IF(O86=0," ",IF(O86&lt;=$L$6,"VENCIDO","NO VENCIDO"))</f>
        <v>NO VENCIDO</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v>1068</v>
      </c>
      <c r="M87" s="254" t="s">
        <v>1720</v>
      </c>
      <c r="N87" s="254" t="s">
        <v>1799</v>
      </c>
      <c r="O87" s="255" t="s">
        <v>1745</v>
      </c>
      <c r="P87" s="256" t="str">
        <f ca="1">IF(O87=0," ",IFERROR(IF(DATEDIF(TODAY(),O87,"M")&lt;=5,"ROJO",IF(DATEDIF(TODAY(),O87,"M")&gt;=12,"VERDE",IF(AND(DATEDIF(TODAY(),O87,"M")&gt;=6,DATEDIF(TODAY(),O87,"M")&lt;=11),"AMARILLO"))),Q87))</f>
        <v>AMARILLO</v>
      </c>
      <c r="Q87" s="262" t="str">
        <f ca="1">IF(O87=0," ",IF(O87&lt;=$L$6,"VENCIDO","NO VENCIDO"))</f>
        <v>NO VENCIDO</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v>4200</v>
      </c>
      <c r="M88" s="254" t="s">
        <v>1858</v>
      </c>
      <c r="N88" s="254" t="s">
        <v>1799</v>
      </c>
      <c r="O88" s="255" t="s">
        <v>1770</v>
      </c>
      <c r="P88" s="256" t="str">
        <f ca="1">IF(O88=0," ",IFERROR(IF(DATEDIF(TODAY(),O88,"M")&lt;=5,"ROJO",IF(DATEDIF(TODAY(),O88,"M")&gt;=12,"VERDE",IF(AND(DATEDIF(TODAY(),O88,"M")&gt;=6,DATEDIF(TODAY(),O88,"M")&lt;=11),"AMARILLO"))),Q88))</f>
        <v>VERDE</v>
      </c>
      <c r="Q88" s="262" t="str">
        <f ca="1">IF(O88=0," ",IF(O88&lt;=$L$6,"VENCIDO","NO VENCIDO"))</f>
        <v>NO VENCIDO</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1</v>
      </c>
      <c r="L90" s="491">
        <f>SUM(L85:L89)</f>
        <v>8597</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JUNIO!K91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JUNIO!K97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JUNIO!K103</f>
        <v>3870</v>
      </c>
      <c r="E103" s="601"/>
      <c r="F103" s="601"/>
      <c r="G103" s="708">
        <f t="shared" ref="G103" si="14">E103+F103</f>
        <v>0</v>
      </c>
      <c r="H103" s="601">
        <v>3870</v>
      </c>
      <c r="I103" s="601"/>
      <c r="J103" s="703">
        <f>AM103</f>
        <v>0</v>
      </c>
      <c r="K103" s="738">
        <f>+(D103+G103)-(H103+I103+J103)</f>
        <v>0</v>
      </c>
      <c r="L103" s="253"/>
      <c r="M103" s="254"/>
      <c r="N103" s="254"/>
      <c r="O103" s="255" t="s">
        <v>2106</v>
      </c>
      <c r="P103" s="256" t="str">
        <f ca="1">IF(O103=0," ",IFERROR(IF(DATEDIF(TODAY(),O103,"M")&lt;=5,"ROJO",IF(DATEDIF(TODAY(),O103,"M")&gt;=12,"VERDE",IF(AND(DATEDIF(TODAY(),O103,"M")&gt;=6,DATEDIF(TODAY(),O103,"M")&lt;=11),"AMARILLO"))),Q103))</f>
        <v>VERDE</v>
      </c>
      <c r="Q103" s="256" t="str">
        <f ca="1">IF(O103=0," ",IF(O103&lt;=$L$6,"VENCIDO","NO VENCIDO"))</f>
        <v>NO VENCIDO</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JUNIO!K109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JUNIO!K115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JUNIO!K121</f>
        <v>40190</v>
      </c>
      <c r="E121" s="601"/>
      <c r="F121" s="601"/>
      <c r="G121" s="708">
        <f t="shared" ref="G121" si="17">E121+F121</f>
        <v>0</v>
      </c>
      <c r="H121" s="601">
        <v>6450</v>
      </c>
      <c r="I121" s="601"/>
      <c r="J121" s="703">
        <f>AM121</f>
        <v>0</v>
      </c>
      <c r="K121" s="738">
        <f>+(D121+G121)-(H121+I121+J121)</f>
        <v>33740</v>
      </c>
      <c r="L121" s="253">
        <v>140</v>
      </c>
      <c r="M121" s="254" t="s">
        <v>1668</v>
      </c>
      <c r="N121" s="254" t="s">
        <v>1807</v>
      </c>
      <c r="O121" s="255" t="s">
        <v>1745</v>
      </c>
      <c r="P121" s="256" t="str">
        <f ca="1">IF(O121=0," ",IFERROR(IF(DATEDIF(TODAY(),O121,"M")&lt;=5,"ROJO",IF(DATEDIF(TODAY(),O121,"M")&gt;=12,"VERDE",IF(AND(DATEDIF(TODAY(),O121,"M")&gt;=6,DATEDIF(TODAY(),O121,"M")&lt;=11),"AMARILLO"))),Q121))</f>
        <v>AMARILLO</v>
      </c>
      <c r="Q121" s="256" t="str">
        <f ca="1">IF(O121=0," ",IF(O121&lt;=$L$6,"VENCIDO","NO VENCIDO"))</f>
        <v>NO VENCIDO</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v>23600</v>
      </c>
      <c r="M122" s="254" t="s">
        <v>1723</v>
      </c>
      <c r="N122" s="254" t="s">
        <v>1807</v>
      </c>
      <c r="O122" s="255" t="s">
        <v>1754</v>
      </c>
      <c r="P122" s="256" t="str">
        <f ca="1">IF(O122=0," ",IFERROR(IF(DATEDIF(TODAY(),O122,"M")&lt;=5,"ROJO",IF(DATEDIF(TODAY(),O122,"M")&gt;=12,"VERDE",IF(AND(DATEDIF(TODAY(),O122,"M")&gt;=6,DATEDIF(TODAY(),O122,"M")&lt;=11),"AMARILLO"))),Q122))</f>
        <v>VERDE</v>
      </c>
      <c r="Q122" s="262" t="str">
        <f ca="1">IF(O122=0," ",IF(O122&lt;=$L$6,"VENCIDO","NO VENCIDO"))</f>
        <v>NO VENCIDO</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v>10000</v>
      </c>
      <c r="M123" s="254" t="s">
        <v>2107</v>
      </c>
      <c r="N123" s="254"/>
      <c r="O123" s="255" t="s">
        <v>1773</v>
      </c>
      <c r="P123" s="256" t="str">
        <f ca="1">IF(O123=0," ",IFERROR(IF(DATEDIF(TODAY(),O123,"M")&lt;=5,"ROJO",IF(DATEDIF(TODAY(),O123,"M")&gt;=12,"VERDE",IF(AND(DATEDIF(TODAY(),O123,"M")&gt;=6,DATEDIF(TODAY(),O123,"M")&lt;=11),"AMARILLO"))),Q123))</f>
        <v>VERDE</v>
      </c>
      <c r="Q123" s="262" t="str">
        <f ca="1">IF(O123=0," ",IF(O123&lt;=$L$6,"VENCIDO","NO VENCIDO"))</f>
        <v>NO VENCIDO</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1</v>
      </c>
      <c r="L126" s="491">
        <f>SUM(L121:L125)</f>
        <v>33740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JUNIO!K127</f>
        <v>1541</v>
      </c>
      <c r="E127" s="601"/>
      <c r="F127" s="601"/>
      <c r="G127" s="708">
        <f t="shared" ref="G127" si="18">E127+F127</f>
        <v>0</v>
      </c>
      <c r="H127" s="601">
        <v>200</v>
      </c>
      <c r="I127" s="601"/>
      <c r="J127" s="703">
        <f>AM127</f>
        <v>0</v>
      </c>
      <c r="K127" s="738">
        <f>+(D127+G127)-(H127+I127+J127)</f>
        <v>1341</v>
      </c>
      <c r="L127" s="253">
        <v>1</v>
      </c>
      <c r="M127" s="254" t="s">
        <v>1670</v>
      </c>
      <c r="N127" s="254" t="s">
        <v>1812</v>
      </c>
      <c r="O127" s="255" t="s">
        <v>1742</v>
      </c>
      <c r="P127" s="256" t="str">
        <f ca="1">IF(O127=0," ",IFERROR(IF(DATEDIF(TODAY(),O127,"M")&lt;=5,"ROJO",IF(DATEDIF(TODAY(),O127,"M")&gt;=12,"VERDE",IF(AND(DATEDIF(TODAY(),O127,"M")&gt;=6,DATEDIF(TODAY(),O127,"M")&lt;=11),"AMARILLO"))),Q127))</f>
        <v>VERDE</v>
      </c>
      <c r="Q127" s="256" t="str">
        <f ca="1">IF(O127=0," ",IF(O127&lt;=$L$6,"VENCIDO","NO VENCIDO"))</f>
        <v>NO VENCIDO</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v>1000</v>
      </c>
      <c r="M128" s="254" t="s">
        <v>1852</v>
      </c>
      <c r="N128" s="254" t="s">
        <v>1812</v>
      </c>
      <c r="O128" s="255" t="s">
        <v>1867</v>
      </c>
      <c r="P128" s="256" t="str">
        <f ca="1">IF(O128=0," ",IFERROR(IF(DATEDIF(TODAY(),O128,"M")&lt;=5,"ROJO",IF(DATEDIF(TODAY(),O128,"M")&gt;=12,"VERDE",IF(AND(DATEDIF(TODAY(),O128,"M")&gt;=6,DATEDIF(TODAY(),O128,"M")&lt;=11),"AMARILLO"))),Q128))</f>
        <v>VERDE</v>
      </c>
      <c r="Q128" s="262" t="str">
        <f ca="1">IF(O128=0," ",IF(O128&lt;=$L$6,"VENCIDO","NO VENCIDO"))</f>
        <v>NO VENCIDO</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v>340</v>
      </c>
      <c r="M129" s="254" t="s">
        <v>2108</v>
      </c>
      <c r="N129" s="254" t="s">
        <v>1812</v>
      </c>
      <c r="O129" s="255" t="s">
        <v>2109</v>
      </c>
      <c r="P129" s="256" t="str">
        <f ca="1">IF(O129=0," ",IFERROR(IF(DATEDIF(TODAY(),O129,"M")&lt;=5,"ROJO",IF(DATEDIF(TODAY(),O129,"M")&gt;=12,"VERDE",IF(AND(DATEDIF(TODAY(),O129,"M")&gt;=6,DATEDIF(TODAY(),O129,"M")&lt;=11),"AMARILLO"))),Q129))</f>
        <v>VERDE</v>
      </c>
      <c r="Q129" s="262" t="str">
        <f ca="1">IF(O129=0," ",IF(O129&lt;=$L$6,"VENCIDO","NO VENCIDO"))</f>
        <v>NO VENCIDO</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1</v>
      </c>
      <c r="L132" s="491">
        <f>SUM(L127:L131)</f>
        <v>1341</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JUNIO!K133</f>
        <v>3642</v>
      </c>
      <c r="E133" s="601"/>
      <c r="F133" s="601"/>
      <c r="G133" s="708">
        <f t="shared" ref="G133" si="19">E133+F133</f>
        <v>0</v>
      </c>
      <c r="H133" s="601">
        <v>1122</v>
      </c>
      <c r="I133" s="601"/>
      <c r="J133" s="703">
        <f>AM133</f>
        <v>0</v>
      </c>
      <c r="K133" s="738">
        <f>+(D133+G133)-(H133+I133+J133)</f>
        <v>2520</v>
      </c>
      <c r="L133" s="253">
        <v>10</v>
      </c>
      <c r="M133" s="254" t="s">
        <v>1673</v>
      </c>
      <c r="N133" s="254" t="s">
        <v>1812</v>
      </c>
      <c r="O133" s="255" t="s">
        <v>1755</v>
      </c>
      <c r="P133" s="256" t="str">
        <f ca="1">IF(O133=0," ",IFERROR(IF(DATEDIF(TODAY(),O133,"M")&lt;=5,"ROJO",IF(DATEDIF(TODAY(),O133,"M")&gt;=12,"VERDE",IF(AND(DATEDIF(TODAY(),O133,"M")&gt;=6,DATEDIF(TODAY(),O133,"M")&lt;=11),"AMARILLO"))),Q133))</f>
        <v>AMARILLO</v>
      </c>
      <c r="Q133" s="256" t="str">
        <f ca="1">IF(O133=0," ",IF(O133&lt;=$L$6,"VENCIDO","NO VENCIDO"))</f>
        <v>NO VENCIDO</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v>70</v>
      </c>
      <c r="M134" s="254" t="s">
        <v>1859</v>
      </c>
      <c r="N134" s="254" t="s">
        <v>1812</v>
      </c>
      <c r="O134" s="255" t="s">
        <v>1869</v>
      </c>
      <c r="P134" s="256" t="str">
        <f ca="1">IF(O134=0," ",IFERROR(IF(DATEDIF(TODAY(),O134,"M")&lt;=5,"ROJO",IF(DATEDIF(TODAY(),O134,"M")&gt;=12,"VERDE",IF(AND(DATEDIF(TODAY(),O134,"M")&gt;=6,DATEDIF(TODAY(),O134,"M")&lt;=11),"AMARILLO"))),Q134))</f>
        <v>AMARILLO</v>
      </c>
      <c r="Q134" s="262" t="str">
        <f ca="1">IF(O134=0," ",IF(O134&lt;=$L$6,"VENCIDO","NO VENCIDO"))</f>
        <v>NO VENCIDO</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v>2440</v>
      </c>
      <c r="M135" s="254" t="s">
        <v>2110</v>
      </c>
      <c r="N135" s="254" t="s">
        <v>1812</v>
      </c>
      <c r="O135" s="255" t="s">
        <v>2111</v>
      </c>
      <c r="P135" s="256" t="str">
        <f ca="1">IF(O135=0," ",IFERROR(IF(DATEDIF(TODAY(),O135,"M")&lt;=5,"ROJO",IF(DATEDIF(TODAY(),O135,"M")&gt;=12,"VERDE",IF(AND(DATEDIF(TODAY(),O135,"M")&gt;=6,DATEDIF(TODAY(),O135,"M")&lt;=11),"AMARILLO"))),Q135))</f>
        <v>AMARILLO</v>
      </c>
      <c r="Q135" s="262" t="str">
        <f ca="1">IF(O135=0," ",IF(O135&lt;=$L$6,"VENCIDO","NO VENCIDO"))</f>
        <v>NO VENCIDO</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t="s">
        <v>1812</v>
      </c>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1</v>
      </c>
      <c r="L138" s="491">
        <f>SUM(L133:L137)</f>
        <v>2520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JUNIO!K139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JUNIO!K145</f>
        <v>5930</v>
      </c>
      <c r="E145" s="601"/>
      <c r="F145" s="601"/>
      <c r="G145" s="708">
        <f t="shared" ref="G145" si="21">E145+F145</f>
        <v>0</v>
      </c>
      <c r="H145" s="601">
        <v>1330</v>
      </c>
      <c r="I145" s="601"/>
      <c r="J145" s="703">
        <f>AM145</f>
        <v>0</v>
      </c>
      <c r="K145" s="738">
        <f>+(D145+G145)-(H145+I145+J145)</f>
        <v>4600</v>
      </c>
      <c r="L145" s="253"/>
      <c r="M145" s="254"/>
      <c r="N145" s="254" t="s">
        <v>1799</v>
      </c>
      <c r="O145" s="255" t="s">
        <v>1750</v>
      </c>
      <c r="P145" s="256" t="str">
        <f ca="1">IF(O145=0," ",IFERROR(IF(DATEDIF(TODAY(),O145,"M")&lt;=5,"ROJO",IF(DATEDIF(TODAY(),O145,"M")&gt;=12,"VERDE",IF(AND(DATEDIF(TODAY(),O145,"M")&gt;=6,DATEDIF(TODAY(),O145,"M")&lt;=11),"AMARILLO"))),Q145))</f>
        <v>AMARILLO</v>
      </c>
      <c r="Q145" s="256" t="str">
        <f ca="1">IF(O145=0," ",IF(O145&lt;=$L$6,"VENCIDO","NO VENCIDO"))</f>
        <v>NO VENCIDO</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v>4600</v>
      </c>
      <c r="M146" s="254" t="s">
        <v>1860</v>
      </c>
      <c r="N146" s="254" t="s">
        <v>1799</v>
      </c>
      <c r="O146" s="255" t="s">
        <v>1760</v>
      </c>
      <c r="P146" s="256" t="str">
        <f ca="1">IF(O146=0," ",IFERROR(IF(DATEDIF(TODAY(),O146,"M")&lt;=5,"ROJO",IF(DATEDIF(TODAY(),O146,"M")&gt;=12,"VERDE",IF(AND(DATEDIF(TODAY(),O146,"M")&gt;=6,DATEDIF(TODAY(),O146,"M")&lt;=11),"AMARILLO"))),Q146))</f>
        <v>VERDE</v>
      </c>
      <c r="Q146" s="262" t="str">
        <f ca="1">IF(O146=0," ",IF(O146&lt;=$L$6,"VENCIDO","NO VENCIDO"))</f>
        <v>NO VENCIDO</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1</v>
      </c>
      <c r="L150" s="491">
        <f>SUM(L145:L149)</f>
        <v>4600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JUNIO!K151</f>
        <v>1864</v>
      </c>
      <c r="E151" s="601"/>
      <c r="F151" s="601"/>
      <c r="G151" s="708">
        <f t="shared" ref="G151" si="22">E151+F151</f>
        <v>0</v>
      </c>
      <c r="H151" s="601">
        <v>450</v>
      </c>
      <c r="I151" s="601"/>
      <c r="J151" s="703">
        <f>AM151</f>
        <v>0</v>
      </c>
      <c r="K151" s="738">
        <f>+(D151+G151)-(H151+I151+J151)</f>
        <v>1414</v>
      </c>
      <c r="L151" s="253">
        <v>214</v>
      </c>
      <c r="M151" s="254" t="s">
        <v>1826</v>
      </c>
      <c r="N151" s="254" t="s">
        <v>1807</v>
      </c>
      <c r="O151" s="255" t="s">
        <v>1827</v>
      </c>
      <c r="P151" s="256" t="str">
        <f ca="1">IF(O151=0," ",IFERROR(IF(DATEDIF(TODAY(),O151,"M")&lt;=5,"ROJO",IF(DATEDIF(TODAY(),O151,"M")&gt;=12,"VERDE",IF(AND(DATEDIF(TODAY(),O151,"M")&gt;=6,DATEDIF(TODAY(),O151,"M")&lt;=11),"AMARILLO"))),Q151))</f>
        <v>VERDE</v>
      </c>
      <c r="Q151" s="256" t="str">
        <f ca="1">IF(O151=0," ",IF(O151&lt;=$L$6,"VENCIDO","NO VENCIDO"))</f>
        <v>NO VENCIDO</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v>1200</v>
      </c>
      <c r="M152" s="254" t="s">
        <v>2112</v>
      </c>
      <c r="N152" s="254" t="s">
        <v>1809</v>
      </c>
      <c r="O152" s="255" t="s">
        <v>2113</v>
      </c>
      <c r="P152" s="256" t="str">
        <f ca="1">IF(O152=0," ",IFERROR(IF(DATEDIF(TODAY(),O152,"M")&lt;=5,"ROJO",IF(DATEDIF(TODAY(),O152,"M")&gt;=12,"VERDE",IF(AND(DATEDIF(TODAY(),O152,"M")&gt;=6,DATEDIF(TODAY(),O152,"M")&lt;=11),"AMARILLO"))),Q152))</f>
        <v>VERDE</v>
      </c>
      <c r="Q152" s="262" t="str">
        <f ca="1">IF(O152=0," ",IF(O152&lt;=$L$6,"VENCIDO","NO VENCIDO"))</f>
        <v>NO VENCIDO</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1</v>
      </c>
      <c r="L156" s="491">
        <f>SUM(L151:L155)</f>
        <v>1414</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JUNIO!K157</f>
        <v>2800</v>
      </c>
      <c r="E157" s="601"/>
      <c r="F157" s="601"/>
      <c r="G157" s="708">
        <f t="shared" ref="G157" si="23">E157+F157</f>
        <v>0</v>
      </c>
      <c r="H157" s="601">
        <v>2320</v>
      </c>
      <c r="I157" s="601"/>
      <c r="J157" s="703">
        <f>AM157</f>
        <v>0</v>
      </c>
      <c r="K157" s="738">
        <f>+(D157+G157)-(H157+I157+J157)</f>
        <v>480</v>
      </c>
      <c r="L157" s="253">
        <v>480</v>
      </c>
      <c r="M157" s="254" t="s">
        <v>1888</v>
      </c>
      <c r="N157" s="254" t="s">
        <v>1876</v>
      </c>
      <c r="O157" s="255" t="s">
        <v>1881</v>
      </c>
      <c r="P157" s="256" t="str">
        <f ca="1">IF(O157=0," ",IFERROR(IF(DATEDIF(TODAY(),O157,"M")&lt;=5,"ROJO",IF(DATEDIF(TODAY(),O157,"M")&gt;=12,"VERDE",IF(AND(DATEDIF(TODAY(),O157,"M")&gt;=6,DATEDIF(TODAY(),O157,"M")&lt;=11),"AMARILLO"))),Q157))</f>
        <v>ROJO</v>
      </c>
      <c r="Q157" s="256" t="str">
        <f ca="1">IF(O157=0," ",IF(O157&lt;=$L$6,"VENCIDO","NO VENCIDO"))</f>
        <v>NO VENCIDO</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1</v>
      </c>
      <c r="L162" s="491">
        <f>SUM(L157:L161)</f>
        <v>480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JUNIO!K163</f>
        <v>19870</v>
      </c>
      <c r="E163" s="601">
        <v>15000</v>
      </c>
      <c r="F163" s="601"/>
      <c r="G163" s="708">
        <f t="shared" ref="G163" si="24">E163+F163</f>
        <v>15000</v>
      </c>
      <c r="H163" s="601">
        <v>12600</v>
      </c>
      <c r="I163" s="601"/>
      <c r="J163" s="703">
        <f>AM163</f>
        <v>0</v>
      </c>
      <c r="K163" s="738">
        <f>+(D163+G163)-(H163+I163+J163)</f>
        <v>22270</v>
      </c>
      <c r="L163" s="253">
        <v>270</v>
      </c>
      <c r="M163" s="254" t="s">
        <v>1875</v>
      </c>
      <c r="N163" s="254" t="s">
        <v>1876</v>
      </c>
      <c r="O163" s="255" t="s">
        <v>1881</v>
      </c>
      <c r="P163" s="256" t="str">
        <f ca="1">IF(O163=0," ",IFERROR(IF(DATEDIF(TODAY(),O163,"M")&lt;=5,"ROJO",IF(DATEDIF(TODAY(),O163,"M")&gt;=12,"VERDE",IF(AND(DATEDIF(TODAY(),O163,"M")&gt;=6,DATEDIF(TODAY(),O163,"M")&lt;=11),"AMARILLO"))),Q163))</f>
        <v>ROJO</v>
      </c>
      <c r="Q163" s="256" t="str">
        <f ca="1">IF(O163=0," ",IF(O163&lt;=$L$6,"VENCIDO","NO VENCIDO"))</f>
        <v>NO VENCIDO</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v>7000</v>
      </c>
      <c r="M164" s="254" t="s">
        <v>1880</v>
      </c>
      <c r="N164" s="254" t="s">
        <v>1878</v>
      </c>
      <c r="O164" s="255" t="s">
        <v>1788</v>
      </c>
      <c r="P164" s="256" t="str">
        <f ca="1">IF(O164=0," ",IFERROR(IF(DATEDIF(TODAY(),O164,"M")&lt;=5,"ROJO",IF(DATEDIF(TODAY(),O164,"M")&gt;=12,"VERDE",IF(AND(DATEDIF(TODAY(),O164,"M")&gt;=6,DATEDIF(TODAY(),O164,"M")&lt;=11),"AMARILLO"))),Q164))</f>
        <v>NO VENCIDO</v>
      </c>
      <c r="Q164" s="262" t="str">
        <f ca="1">IF(O164=0," ",IF(O164&lt;=$L$6,"VENCIDO","NO VENCIDO"))</f>
        <v>NO VENCIDO</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v>15000</v>
      </c>
      <c r="M165" s="254" t="s">
        <v>2140</v>
      </c>
      <c r="N165" s="254"/>
      <c r="O165" s="255" t="s">
        <v>1749</v>
      </c>
      <c r="P165" s="256" t="str">
        <f ca="1">IF(O165=0," ",IFERROR(IF(DATEDIF(TODAY(),O165,"M")&lt;=5,"ROJO",IF(DATEDIF(TODAY(),O165,"M")&gt;=12,"VERDE",IF(AND(DATEDIF(TODAY(),O165,"M")&gt;=6,DATEDIF(TODAY(),O165,"M")&lt;=11),"AMARILLO"))),Q165))</f>
        <v>AMARILLO</v>
      </c>
      <c r="Q165" s="262" t="str">
        <f ca="1">IF(O165=0," ",IF(O165&lt;=$L$6,"VENCIDO","NO VENCIDO"))</f>
        <v>NO VENCIDO</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1</v>
      </c>
      <c r="L168" s="491">
        <f>SUM(L163:L167)</f>
        <v>22270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JUNIO!K169</f>
        <v>1200</v>
      </c>
      <c r="E169" s="601"/>
      <c r="F169" s="601"/>
      <c r="G169" s="708">
        <f t="shared" ref="G169" si="25">E169+F169</f>
        <v>0</v>
      </c>
      <c r="H169" s="601">
        <v>690</v>
      </c>
      <c r="I169" s="601"/>
      <c r="J169" s="703">
        <f>AM169</f>
        <v>0</v>
      </c>
      <c r="K169" s="738">
        <f>+(D169+G169)-(H169+I169+J169)</f>
        <v>510</v>
      </c>
      <c r="L169" s="253">
        <v>510</v>
      </c>
      <c r="M169" s="254" t="s">
        <v>2091</v>
      </c>
      <c r="N169" s="254" t="s">
        <v>1810</v>
      </c>
      <c r="O169" s="255" t="s">
        <v>2114</v>
      </c>
      <c r="P169" s="256" t="str">
        <f ca="1">IF(O169=0," ",IFERROR(IF(DATEDIF(TODAY(),O169,"M")&lt;=5,"ROJO",IF(DATEDIF(TODAY(),O169,"M")&gt;=12,"VERDE",IF(AND(DATEDIF(TODAY(),O169,"M")&gt;=6,DATEDIF(TODAY(),O169,"M")&lt;=11),"AMARILLO"))),Q169))</f>
        <v>VERDE</v>
      </c>
      <c r="Q169" s="256" t="str">
        <f ca="1">IF(O169=0," ",IF(O169&lt;=$L$6,"VENCIDO","NO VENCIDO"))</f>
        <v>NO VENCIDO</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1</v>
      </c>
      <c r="L174" s="491">
        <f>SUM(L169:L173)</f>
        <v>510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JUNIO!K175</f>
        <v>3553</v>
      </c>
      <c r="E175" s="601"/>
      <c r="F175" s="601"/>
      <c r="G175" s="708">
        <f t="shared" ref="G175" si="26">E175+F175</f>
        <v>0</v>
      </c>
      <c r="H175" s="601">
        <v>930</v>
      </c>
      <c r="I175" s="601"/>
      <c r="J175" s="703">
        <f>AM175</f>
        <v>0</v>
      </c>
      <c r="K175" s="738">
        <f>+(D175+G175)-(H175+I175+J175)</f>
        <v>2623</v>
      </c>
      <c r="L175" s="253">
        <v>13</v>
      </c>
      <c r="M175" s="254" t="s">
        <v>1690</v>
      </c>
      <c r="N175" s="254" t="s">
        <v>1813</v>
      </c>
      <c r="O175" s="255" t="s">
        <v>1751</v>
      </c>
      <c r="P175" s="256" t="str">
        <f ca="1">IF(O175=0," ",IFERROR(IF(DATEDIF(TODAY(),O175,"M")&lt;=5,"ROJO",IF(DATEDIF(TODAY(),O175,"M")&gt;=12,"VERDE",IF(AND(DATEDIF(TODAY(),O175,"M")&gt;=6,DATEDIF(TODAY(),O175,"M")&lt;=11),"AMARILLO"))),Q175))</f>
        <v>AMARILLO</v>
      </c>
      <c r="Q175" s="256" t="str">
        <f ca="1">IF(O175=0," ",IF(O175&lt;=$L$6,"VENCIDO","NO VENCIDO"))</f>
        <v>NO VENCIDO</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v>350</v>
      </c>
      <c r="M176" s="254" t="s">
        <v>1861</v>
      </c>
      <c r="N176" s="254" t="s">
        <v>1813</v>
      </c>
      <c r="O176" s="255" t="s">
        <v>1870</v>
      </c>
      <c r="P176" s="256" t="str">
        <f ca="1">IF(O176=0," ",IFERROR(IF(DATEDIF(TODAY(),O176,"M")&lt;=5,"ROJO",IF(DATEDIF(TODAY(),O176,"M")&gt;=12,"VERDE",IF(AND(DATEDIF(TODAY(),O176,"M")&gt;=6,DATEDIF(TODAY(),O176,"M")&lt;=11),"AMARILLO"))),Q176))</f>
        <v>AMARILLO</v>
      </c>
      <c r="Q176" s="262" t="str">
        <f ca="1">IF(O176=0," ",IF(O176&lt;=$L$6,"VENCIDO","NO VENCIDO"))</f>
        <v>NO VENCIDO</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v>2260</v>
      </c>
      <c r="M177" s="254" t="s">
        <v>2115</v>
      </c>
      <c r="N177" s="254" t="s">
        <v>1814</v>
      </c>
      <c r="O177" s="255" t="s">
        <v>2116</v>
      </c>
      <c r="P177" s="256" t="str">
        <f ca="1">IF(O177=0," ",IFERROR(IF(DATEDIF(TODAY(),O177,"M")&lt;=5,"ROJO",IF(DATEDIF(TODAY(),O177,"M")&gt;=12,"VERDE",IF(AND(DATEDIF(TODAY(),O177,"M")&gt;=6,DATEDIF(TODAY(),O177,"M")&lt;=11),"AMARILLO"))),Q177))</f>
        <v>VERDE</v>
      </c>
      <c r="Q177" s="262" t="str">
        <f ca="1">IF(O177=0," ",IF(O177&lt;=$L$6,"VENCIDO","NO VENCIDO"))</f>
        <v>NO VENCIDO</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1</v>
      </c>
      <c r="L180" s="491">
        <f>SUM(L175:L179)</f>
        <v>2623</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JUNIO!K181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JUNIO!K187</f>
        <v>1300</v>
      </c>
      <c r="E187" s="601"/>
      <c r="F187" s="601"/>
      <c r="G187" s="708">
        <f t="shared" ref="G187" si="28">E187+F187</f>
        <v>0</v>
      </c>
      <c r="H187" s="601">
        <v>572</v>
      </c>
      <c r="I187" s="601"/>
      <c r="J187" s="703">
        <f>AM187</f>
        <v>0</v>
      </c>
      <c r="K187" s="738">
        <f>+(D187+G187)-(H187+I187+J187)</f>
        <v>728</v>
      </c>
      <c r="L187" s="253">
        <v>728</v>
      </c>
      <c r="M187" s="254" t="s">
        <v>2117</v>
      </c>
      <c r="N187" s="254" t="s">
        <v>1799</v>
      </c>
      <c r="O187" s="255" t="s">
        <v>1890</v>
      </c>
      <c r="P187" s="256" t="str">
        <f ca="1">IF(O187=0," ",IFERROR(IF(DATEDIF(TODAY(),O187,"M")&lt;=5,"ROJO",IF(DATEDIF(TODAY(),O187,"M")&gt;=12,"VERDE",IF(AND(DATEDIF(TODAY(),O187,"M")&gt;=6,DATEDIF(TODAY(),O187,"M")&lt;=11),"AMARILLO"))),Q187))</f>
        <v>VERDE</v>
      </c>
      <c r="Q187" s="256" t="str">
        <f ca="1">IF(O187=0," ",IF(O187&lt;=$L$6,"VENCIDO","NO VENCIDO"))</f>
        <v>NO VENCIDO</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1</v>
      </c>
      <c r="L192" s="491">
        <f>SUM(L187:L191)</f>
        <v>728</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JUNIO!K193</f>
        <v>78</v>
      </c>
      <c r="E193" s="601"/>
      <c r="F193" s="601"/>
      <c r="G193" s="708">
        <f t="shared" ref="G193" si="29">E193+F193</f>
        <v>0</v>
      </c>
      <c r="H193" s="601">
        <v>78</v>
      </c>
      <c r="I193" s="601"/>
      <c r="J193" s="703">
        <f>AM193</f>
        <v>0</v>
      </c>
      <c r="K193" s="738">
        <f>+(D193+G193)-(H193+I193+J193)</f>
        <v>0</v>
      </c>
      <c r="L193" s="253"/>
      <c r="M193" s="254"/>
      <c r="N193" s="254"/>
      <c r="O193" s="255" t="s">
        <v>1758</v>
      </c>
      <c r="P193" s="256" t="str">
        <f ca="1">IF(O193=0," ",IFERROR(IF(DATEDIF(TODAY(),O193,"M")&lt;=5,"ROJO",IF(DATEDIF(TODAY(),O193,"M")&gt;=12,"VERDE",IF(AND(DATEDIF(TODAY(),O193,"M")&gt;=6,DATEDIF(TODAY(),O193,"M")&lt;=11),"AMARILLO"))),Q193))</f>
        <v>VERDE</v>
      </c>
      <c r="Q193" s="256" t="str">
        <f ca="1">IF(O193=0," ",IF(O193&lt;=$L$6,"VENCIDO","NO VENCIDO"))</f>
        <v>NO VENCIDO</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JUNIO!K199</f>
        <v>265</v>
      </c>
      <c r="E199" s="601"/>
      <c r="F199" s="601"/>
      <c r="G199" s="708">
        <f t="shared" ref="G199" si="30">E199+F199</f>
        <v>0</v>
      </c>
      <c r="H199" s="601"/>
      <c r="I199" s="601"/>
      <c r="J199" s="703">
        <f>AM199</f>
        <v>0</v>
      </c>
      <c r="K199" s="738">
        <f>+(D199+G199)-(H199+I199+J199)</f>
        <v>265</v>
      </c>
      <c r="L199" s="253">
        <v>61</v>
      </c>
      <c r="M199" s="254" t="s">
        <v>1693</v>
      </c>
      <c r="N199" s="254" t="s">
        <v>1818</v>
      </c>
      <c r="O199" s="255" t="s">
        <v>1751</v>
      </c>
      <c r="P199" s="256" t="str">
        <f ca="1">IF(O199=0," ",IFERROR(IF(DATEDIF(TODAY(),O199,"M")&lt;=5,"ROJO",IF(DATEDIF(TODAY(),O199,"M")&gt;=12,"VERDE",IF(AND(DATEDIF(TODAY(),O199,"M")&gt;=6,DATEDIF(TODAY(),O199,"M")&lt;=11),"AMARILLO"))),Q199))</f>
        <v>AMARILLO</v>
      </c>
      <c r="Q199" s="256" t="str">
        <f ca="1">IF(O199=0," ",IF(O199&lt;=$L$6,"VENCIDO","NO VENCIDO"))</f>
        <v>NO VENCIDO</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v>204</v>
      </c>
      <c r="M200" s="254" t="s">
        <v>1862</v>
      </c>
      <c r="N200" s="254" t="s">
        <v>1818</v>
      </c>
      <c r="O200" s="255" t="s">
        <v>1871</v>
      </c>
      <c r="P200" s="256" t="str">
        <f ca="1">IF(O200=0," ",IFERROR(IF(DATEDIF(TODAY(),O200,"M")&lt;=5,"ROJO",IF(DATEDIF(TODAY(),O200,"M")&gt;=12,"VERDE",IF(AND(DATEDIF(TODAY(),O200,"M")&gt;=6,DATEDIF(TODAY(),O200,"M")&lt;=11),"AMARILLO"))),Q200))</f>
        <v>AMARILLO</v>
      </c>
      <c r="Q200" s="262" t="str">
        <f ca="1">IF(O200=0," ",IF(O200&lt;=$L$6,"VENCIDO","NO VENCIDO"))</f>
        <v>NO VENCIDO</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1</v>
      </c>
      <c r="L204" s="491">
        <f>SUM(L199:L203)</f>
        <v>265</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JUNIO!K205</f>
        <v>7</v>
      </c>
      <c r="E205" s="601"/>
      <c r="F205" s="601"/>
      <c r="G205" s="708">
        <f t="shared" ref="G205" si="31">E205+F205</f>
        <v>0</v>
      </c>
      <c r="H205" s="601">
        <v>7</v>
      </c>
      <c r="I205" s="601"/>
      <c r="J205" s="703">
        <f>AM205</f>
        <v>0</v>
      </c>
      <c r="K205" s="738">
        <f>+(D205+G205)-(H205+I205+J205)</f>
        <v>0</v>
      </c>
      <c r="L205" s="253"/>
      <c r="M205" s="254"/>
      <c r="N205" s="254"/>
      <c r="O205" s="255" t="s">
        <v>2119</v>
      </c>
      <c r="P205" s="256" t="str">
        <f ca="1">IF(O205=0," ",IFERROR(IF(DATEDIF(TODAY(),O205,"M")&lt;=5,"ROJO",IF(DATEDIF(TODAY(),O205,"M")&gt;=12,"VERDE",IF(AND(DATEDIF(TODAY(),O205,"M")&gt;=6,DATEDIF(TODAY(),O205,"M")&lt;=11),"AMARILLO"))),Q205))</f>
        <v>VERDE</v>
      </c>
      <c r="Q205" s="256" t="str">
        <f ca="1">IF(O205=0," ",IF(O205&lt;=$L$6,"VENCIDO","NO VENCIDO"))</f>
        <v>NO VENCIDO</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JUNIO!K211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JUNIO!K217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JUNIO!K223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JUNIO!K230</f>
        <v>7090</v>
      </c>
      <c r="E230" s="601"/>
      <c r="F230" s="601"/>
      <c r="G230" s="708">
        <f t="shared" ref="G230" si="35">E230+F230</f>
        <v>0</v>
      </c>
      <c r="H230" s="601">
        <v>1600</v>
      </c>
      <c r="I230" s="601"/>
      <c r="J230" s="703">
        <f>AM230</f>
        <v>0</v>
      </c>
      <c r="K230" s="738">
        <f>+(D230+G230)-(H230+I230+J230)</f>
        <v>5490</v>
      </c>
      <c r="L230" s="253">
        <v>20</v>
      </c>
      <c r="M230" s="254" t="s">
        <v>1633</v>
      </c>
      <c r="N230" s="254" t="s">
        <v>1799</v>
      </c>
      <c r="O230" s="255" t="s">
        <v>1771</v>
      </c>
      <c r="P230" s="256" t="str">
        <f ca="1">IF(O230=0," ",IFERROR(IF(DATEDIF(TODAY(),O230,"M")&lt;=5,"ROJO",IF(DATEDIF(TODAY(),O230,"M")&gt;=12,"VERDE",IF(AND(DATEDIF(TODAY(),O230,"M")&gt;=6,DATEDIF(TODAY(),O230,"M")&lt;=11),"AMARILLO"))),Q230))</f>
        <v>VERDE</v>
      </c>
      <c r="Q230" s="256" t="str">
        <f ca="1">IF(O230=0," ",IF(O230&lt;=$L$6,"VENCIDO","NO VENCIDO"))</f>
        <v>NO VENCIDO</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v>2470</v>
      </c>
      <c r="M231" s="254" t="s">
        <v>1863</v>
      </c>
      <c r="N231" s="254" t="s">
        <v>1799</v>
      </c>
      <c r="O231" s="255" t="s">
        <v>1762</v>
      </c>
      <c r="P231" s="256" t="str">
        <f ca="1">IF(O231=0," ",IFERROR(IF(DATEDIF(TODAY(),O231,"M")&lt;=5,"ROJO",IF(DATEDIF(TODAY(),O231,"M")&gt;=12,"VERDE",IF(AND(DATEDIF(TODAY(),O231,"M")&gt;=6,DATEDIF(TODAY(),O231,"M")&lt;=11),"AMARILLO"))),Q231))</f>
        <v>VERDE</v>
      </c>
      <c r="Q231" s="262" t="str">
        <f ca="1">IF(O231=0," ",IF(O231&lt;=$L$6,"VENCIDO","NO VENCIDO"))</f>
        <v>NO VENCIDO</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v>3000</v>
      </c>
      <c r="M232" s="254" t="s">
        <v>2120</v>
      </c>
      <c r="N232" s="254" t="s">
        <v>1799</v>
      </c>
      <c r="O232" s="255" t="s">
        <v>1827</v>
      </c>
      <c r="P232" s="256" t="str">
        <f ca="1">IF(O232=0," ",IFERROR(IF(DATEDIF(TODAY(),O232,"M")&lt;=5,"ROJO",IF(DATEDIF(TODAY(),O232,"M")&gt;=12,"VERDE",IF(AND(DATEDIF(TODAY(),O232,"M")&gt;=6,DATEDIF(TODAY(),O232,"M")&lt;=11),"AMARILLO"))),Q232))</f>
        <v>VERDE</v>
      </c>
      <c r="Q232" s="262" t="str">
        <f ca="1">IF(O232=0," ",IF(O232&lt;=$L$6,"VENCIDO","NO VENCIDO"))</f>
        <v>NO VENCIDO</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1</v>
      </c>
      <c r="L235" s="491">
        <f>SUM(L230:L234)</f>
        <v>5490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JUNIO!K236</f>
        <v>12744</v>
      </c>
      <c r="E236" s="601"/>
      <c r="F236" s="601"/>
      <c r="G236" s="708">
        <f t="shared" ref="G236" si="36">E236+F236</f>
        <v>0</v>
      </c>
      <c r="H236" s="601">
        <v>1041</v>
      </c>
      <c r="I236" s="601"/>
      <c r="J236" s="703">
        <f>AM236</f>
        <v>0</v>
      </c>
      <c r="K236" s="738">
        <f>+(D236+G236)-(H236+I236+J236)</f>
        <v>11703</v>
      </c>
      <c r="L236" s="253">
        <v>4</v>
      </c>
      <c r="M236" s="254" t="s">
        <v>1700</v>
      </c>
      <c r="N236" s="254" t="s">
        <v>1799</v>
      </c>
      <c r="O236" s="255" t="s">
        <v>1760</v>
      </c>
      <c r="P236" s="256" t="str">
        <f ca="1">IF(O236=0," ",IFERROR(IF(DATEDIF(TODAY(),O236,"M")&lt;=5,"ROJO",IF(DATEDIF(TODAY(),O236,"M")&gt;=12,"VERDE",IF(AND(DATEDIF(TODAY(),O236,"M")&gt;=6,DATEDIF(TODAY(),O236,"M")&lt;=11),"AMARILLO"))),Q236))</f>
        <v>VERDE</v>
      </c>
      <c r="Q236" s="256" t="str">
        <f ca="1">IF(O236=0," ",IF(O236&lt;=$L$6,"VENCIDO","NO VENCIDO"))</f>
        <v>NO VENCIDO</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v>7199</v>
      </c>
      <c r="M237" s="254" t="s">
        <v>1724</v>
      </c>
      <c r="N237" s="254" t="s">
        <v>1799</v>
      </c>
      <c r="O237" s="255" t="s">
        <v>1761</v>
      </c>
      <c r="P237" s="256" t="str">
        <f ca="1">IF(O237=0," ",IFERROR(IF(DATEDIF(TODAY(),O237,"M")&lt;=5,"ROJO",IF(DATEDIF(TODAY(),O237,"M")&gt;=12,"VERDE",IF(AND(DATEDIF(TODAY(),O237,"M")&gt;=6,DATEDIF(TODAY(),O237,"M")&lt;=11),"AMARILLO"))),Q237))</f>
        <v>VERDE</v>
      </c>
      <c r="Q237" s="262" t="str">
        <f ca="1">IF(O237=0," ",IF(O237&lt;=$L$6,"VENCIDO","NO VENCIDO"))</f>
        <v>NO VENCIDO</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v>4500</v>
      </c>
      <c r="M238" s="254" t="s">
        <v>1864</v>
      </c>
      <c r="N238" s="254" t="s">
        <v>1799</v>
      </c>
      <c r="O238" s="255" t="s">
        <v>1872</v>
      </c>
      <c r="P238" s="256" t="str">
        <f ca="1">IF(O238=0," ",IFERROR(IF(DATEDIF(TODAY(),O238,"M")&lt;=5,"ROJO",IF(DATEDIF(TODAY(),O238,"M")&gt;=12,"VERDE",IF(AND(DATEDIF(TODAY(),O238,"M")&gt;=6,DATEDIF(TODAY(),O238,"M")&lt;=11),"AMARILLO"))),Q238))</f>
        <v>VERDE</v>
      </c>
      <c r="Q238" s="262" t="str">
        <f ca="1">IF(O238=0," ",IF(O238&lt;=$L$6,"VENCIDO","NO VENCIDO"))</f>
        <v>NO VENCIDO</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1</v>
      </c>
      <c r="L241" s="491">
        <f>SUM(L236:L240)</f>
        <v>11703</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JUNIO!K242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JUNIO!K248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JUNIO!K254</f>
        <v>4517</v>
      </c>
      <c r="E254" s="601"/>
      <c r="F254" s="601"/>
      <c r="G254" s="708">
        <f t="shared" ref="G254" si="39">E254+F254</f>
        <v>0</v>
      </c>
      <c r="H254" s="601">
        <v>3966</v>
      </c>
      <c r="I254" s="601"/>
      <c r="J254" s="703">
        <f>AM254</f>
        <v>0</v>
      </c>
      <c r="K254" s="738">
        <f>+(D254+G254)-(H254+I254+J254)</f>
        <v>551</v>
      </c>
      <c r="L254" s="253">
        <v>4</v>
      </c>
      <c r="M254" s="254" t="s">
        <v>1666</v>
      </c>
      <c r="N254" s="254" t="s">
        <v>1799</v>
      </c>
      <c r="O254" s="255" t="s">
        <v>1760</v>
      </c>
      <c r="P254" s="256" t="str">
        <f ca="1">IF(O254=0," ",IFERROR(IF(DATEDIF(TODAY(),O254,"M")&lt;=5,"ROJO",IF(DATEDIF(TODAY(),O254,"M")&gt;=12,"VERDE",IF(AND(DATEDIF(TODAY(),O254,"M")&gt;=6,DATEDIF(TODAY(),O254,"M")&lt;=11),"AMARILLO"))),Q254))</f>
        <v>VERDE</v>
      </c>
      <c r="Q254" s="256" t="str">
        <f ca="1">IF(O254=0," ",IF(O254&lt;=$L$6,"VENCIDO","NO VENCIDO"))</f>
        <v>NO VENCIDO</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v>423</v>
      </c>
      <c r="M255" s="254" t="s">
        <v>1725</v>
      </c>
      <c r="N255" s="254" t="s">
        <v>1799</v>
      </c>
      <c r="O255" s="255" t="s">
        <v>1762</v>
      </c>
      <c r="P255" s="256" t="str">
        <f ca="1">IF(O255=0," ",IFERROR(IF(DATEDIF(TODAY(),O255,"M")&lt;=5,"ROJO",IF(DATEDIF(TODAY(),O255,"M")&gt;=12,"VERDE",IF(AND(DATEDIF(TODAY(),O255,"M")&gt;=6,DATEDIF(TODAY(),O255,"M")&lt;=11),"AMARILLO"))),Q255))</f>
        <v>VERDE</v>
      </c>
      <c r="Q255" s="262" t="str">
        <f ca="1">IF(O255=0," ",IF(O255&lt;=$L$6,"VENCIDO","NO VENCIDO"))</f>
        <v>NO VENCIDO</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v>124</v>
      </c>
      <c r="M256" s="254" t="s">
        <v>1895</v>
      </c>
      <c r="N256" s="254" t="s">
        <v>1799</v>
      </c>
      <c r="O256" s="255" t="s">
        <v>2122</v>
      </c>
      <c r="P256" s="256" t="str">
        <f ca="1">IF(O256=0," ",IFERROR(IF(DATEDIF(TODAY(),O256,"M")&lt;=5,"ROJO",IF(DATEDIF(TODAY(),O256,"M")&gt;=12,"VERDE",IF(AND(DATEDIF(TODAY(),O256,"M")&gt;=6,DATEDIF(TODAY(),O256,"M")&lt;=11),"AMARILLO"))),Q256))</f>
        <v>VERDE</v>
      </c>
      <c r="Q256" s="262" t="str">
        <f ca="1">IF(O256=0," ",IF(O256&lt;=$L$6,"VENCIDO","NO VENCIDO"))</f>
        <v>NO VENCIDO</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1</v>
      </c>
      <c r="L259" s="491">
        <f>SUM(L254:L258)</f>
        <v>551</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JUNIO!K260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JUNIO!K266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JUNIO!K272</f>
        <v>40790</v>
      </c>
      <c r="E272" s="601"/>
      <c r="F272" s="601"/>
      <c r="G272" s="708">
        <f t="shared" ref="G272" si="42">E272+F272</f>
        <v>0</v>
      </c>
      <c r="H272" s="601">
        <v>6450</v>
      </c>
      <c r="I272" s="601"/>
      <c r="J272" s="703">
        <f>AM272</f>
        <v>0</v>
      </c>
      <c r="K272" s="738">
        <f>+(D272+G272)-(H272+I272+J272)</f>
        <v>34340</v>
      </c>
      <c r="L272" s="253">
        <v>40</v>
      </c>
      <c r="M272" s="254" t="s">
        <v>1703</v>
      </c>
      <c r="N272" s="254" t="s">
        <v>1807</v>
      </c>
      <c r="O272" s="255" t="s">
        <v>1746</v>
      </c>
      <c r="P272" s="256" t="str">
        <f ca="1">IF(O272=0," ",IFERROR(IF(DATEDIF(TODAY(),O272,"M")&lt;=5,"ROJO",IF(DATEDIF(TODAY(),O272,"M")&gt;=12,"VERDE",IF(AND(DATEDIF(TODAY(),O272,"M")&gt;=6,DATEDIF(TODAY(),O272,"M")&lt;=11),"AMARILLO"))),Q272))</f>
        <v>AMARILLO</v>
      </c>
      <c r="Q272" s="256" t="str">
        <f ca="1">IF(O272=0," ",IF(O272&lt;=$L$6,"VENCIDO","NO VENCIDO"))</f>
        <v>NO VENCIDO</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v>24300</v>
      </c>
      <c r="M273" s="254" t="s">
        <v>1726</v>
      </c>
      <c r="N273" s="254" t="s">
        <v>1807</v>
      </c>
      <c r="O273" s="255" t="s">
        <v>1754</v>
      </c>
      <c r="P273" s="256" t="str">
        <f ca="1">IF(O273=0," ",IFERROR(IF(DATEDIF(TODAY(),O273,"M")&lt;=5,"ROJO",IF(DATEDIF(TODAY(),O273,"M")&gt;=12,"VERDE",IF(AND(DATEDIF(TODAY(),O273,"M")&gt;=6,DATEDIF(TODAY(),O273,"M")&lt;=11),"AMARILLO"))),Q273))</f>
        <v>VERDE</v>
      </c>
      <c r="Q273" s="262" t="str">
        <f ca="1">IF(O273=0," ",IF(O273&lt;=$L$6,"VENCIDO","NO VENCIDO"))</f>
        <v>NO VENCIDO</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v>10000</v>
      </c>
      <c r="M274" s="254" t="s">
        <v>2123</v>
      </c>
      <c r="N274" s="254" t="s">
        <v>1807</v>
      </c>
      <c r="O274" s="255" t="s">
        <v>1760</v>
      </c>
      <c r="P274" s="256" t="str">
        <f ca="1">IF(O274=0," ",IFERROR(IF(DATEDIF(TODAY(),O274,"M")&lt;=5,"ROJO",IF(DATEDIF(TODAY(),O274,"M")&gt;=12,"VERDE",IF(AND(DATEDIF(TODAY(),O274,"M")&gt;=6,DATEDIF(TODAY(),O274,"M")&lt;=11),"AMARILLO"))),Q274))</f>
        <v>VERDE</v>
      </c>
      <c r="Q274" s="262" t="str">
        <f ca="1">IF(O274=0," ",IF(O274&lt;=$L$6,"VENCIDO","NO VENCIDO"))</f>
        <v>NO VENCIDO</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1</v>
      </c>
      <c r="L277" s="491">
        <f>SUM(L272:L276)</f>
        <v>34340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JUNIO!K278</f>
        <v>2138</v>
      </c>
      <c r="E278" s="601"/>
      <c r="F278" s="601"/>
      <c r="G278" s="708">
        <f t="shared" ref="G278" si="43">E278+F278</f>
        <v>0</v>
      </c>
      <c r="H278" s="601">
        <v>1042</v>
      </c>
      <c r="I278" s="601"/>
      <c r="J278" s="703">
        <f>AM278</f>
        <v>0</v>
      </c>
      <c r="K278" s="738">
        <f>+(D278+G278)-(H278+I278+J278)</f>
        <v>1096</v>
      </c>
      <c r="L278" s="253">
        <v>1096</v>
      </c>
      <c r="M278" s="254" t="s">
        <v>1704</v>
      </c>
      <c r="N278" s="254" t="s">
        <v>1812</v>
      </c>
      <c r="O278" s="255" t="s">
        <v>1763</v>
      </c>
      <c r="P278" s="256" t="str">
        <f ca="1">IF(O278=0," ",IFERROR(IF(DATEDIF(TODAY(),O278,"M")&lt;=5,"ROJO",IF(DATEDIF(TODAY(),O278,"M")&gt;=12,"VERDE",IF(AND(DATEDIF(TODAY(),O278,"M")&gt;=6,DATEDIF(TODAY(),O278,"M")&lt;=11),"AMARILLO"))),Q278))</f>
        <v>VERDE</v>
      </c>
      <c r="Q278" s="256" t="str">
        <f ca="1">IF(O278=0," ",IF(O278&lt;=$L$6,"VENCIDO","NO VENCIDO"))</f>
        <v>NO VENCIDO</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1</v>
      </c>
      <c r="L283" s="491">
        <f>SUM(L278:L282)</f>
        <v>1096</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JUNIO!K284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JUNIO!K290</f>
        <v>1266</v>
      </c>
      <c r="E290" s="601"/>
      <c r="F290" s="601"/>
      <c r="G290" s="708">
        <f t="shared" ref="G290" si="45">E290+F290</f>
        <v>0</v>
      </c>
      <c r="H290" s="601">
        <v>572</v>
      </c>
      <c r="I290" s="601"/>
      <c r="J290" s="703">
        <f>AM290</f>
        <v>0</v>
      </c>
      <c r="K290" s="738">
        <f>+(D290+G290)-(H290+I290+J290)</f>
        <v>694</v>
      </c>
      <c r="L290" s="253">
        <v>26</v>
      </c>
      <c r="M290" s="254" t="s">
        <v>1839</v>
      </c>
      <c r="N290" s="254" t="s">
        <v>1799</v>
      </c>
      <c r="O290" s="255" t="s">
        <v>1764</v>
      </c>
      <c r="P290" s="256" t="str">
        <f ca="1">IF(O290=0," ",IFERROR(IF(DATEDIF(TODAY(),O290,"M")&lt;=5,"ROJO",IF(DATEDIF(TODAY(),O290,"M")&gt;=12,"VERDE",IF(AND(DATEDIF(TODAY(),O290,"M")&gt;=6,DATEDIF(TODAY(),O290,"M")&lt;=11),"AMARILLO"))),Q290))</f>
        <v>VERDE</v>
      </c>
      <c r="Q290" s="256" t="str">
        <f ca="1">IF(O290=0," ",IF(O290&lt;=$L$6,"VENCIDO","NO VENCIDO"))</f>
        <v>NO VENCIDO</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v>668</v>
      </c>
      <c r="M291" s="254" t="s">
        <v>2124</v>
      </c>
      <c r="N291" s="254" t="s">
        <v>1799</v>
      </c>
      <c r="O291" s="255" t="s">
        <v>1872</v>
      </c>
      <c r="P291" s="256" t="str">
        <f ca="1">IF(O291=0," ",IFERROR(IF(DATEDIF(TODAY(),O291,"M")&lt;=5,"ROJO",IF(DATEDIF(TODAY(),O291,"M")&gt;=12,"VERDE",IF(AND(DATEDIF(TODAY(),O291,"M")&gt;=6,DATEDIF(TODAY(),O291,"M")&lt;=11),"AMARILLO"))),Q291))</f>
        <v>VERDE</v>
      </c>
      <c r="Q291" s="262" t="str">
        <f ca="1">IF(O291=0," ",IF(O291&lt;=$L$6,"VENCIDO","NO VENCIDO"))</f>
        <v>NO VENCIDO</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1</v>
      </c>
      <c r="L295" s="491">
        <f>SUM(L290:L294)</f>
        <v>694</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JUNIO!K296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JUNIO!K303</f>
        <v>200</v>
      </c>
      <c r="E303" s="601"/>
      <c r="F303" s="731"/>
      <c r="G303" s="730">
        <f>E303+F303</f>
        <v>0</v>
      </c>
      <c r="H303" s="731"/>
      <c r="I303" s="731"/>
      <c r="J303" s="732">
        <f>+AM303</f>
        <v>0</v>
      </c>
      <c r="K303" s="706">
        <f>+(D303+G303)-(H303+I303+J303)</f>
        <v>200</v>
      </c>
      <c r="L303" s="253">
        <v>200</v>
      </c>
      <c r="M303" s="254" t="s">
        <v>1729</v>
      </c>
      <c r="N303" s="254" t="s">
        <v>2095</v>
      </c>
      <c r="O303" s="255" t="s">
        <v>1766</v>
      </c>
      <c r="P303" s="256" t="str">
        <f t="shared" ref="P303:P308" ca="1" si="47">IF(O303=0," ",IFERROR(IF(DATEDIF(TODAY(),O303,"M")&lt;=5,"ROJO",IF(DATEDIF(TODAY(),O303,"M")&gt;=12,"VERDE",IF(AND(DATEDIF(TODAY(),O303,"M")&gt;=6,DATEDIF(TODAY(),O303,"M")&lt;=11),"AMARILLO"))),Q303))</f>
        <v>VERDE</v>
      </c>
      <c r="Q303" s="262" t="str">
        <f t="shared" ref="Q303:Q308" ca="1" si="48">IF(O303=0," ",IF(O303&lt;=$L$6,"VENCIDO","NO VENCIDO"))</f>
        <v>NO VENCIDO</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1</v>
      </c>
      <c r="L309" s="491">
        <f>SUM(L303:L308)</f>
        <v>200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JUNIO!K310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JUNIO!K317</f>
        <v>26220</v>
      </c>
      <c r="E317" s="601"/>
      <c r="F317" s="731"/>
      <c r="G317" s="730">
        <f t="shared" ref="G317" si="52">E317+F317</f>
        <v>0</v>
      </c>
      <c r="H317" s="731">
        <v>5820</v>
      </c>
      <c r="I317" s="731"/>
      <c r="J317" s="732">
        <f>+AM317</f>
        <v>0</v>
      </c>
      <c r="K317" s="706">
        <f>+(D317+G317)-(H317+I317+J317)</f>
        <v>20400</v>
      </c>
      <c r="L317" s="253">
        <v>14400</v>
      </c>
      <c r="M317" s="254" t="s">
        <v>1897</v>
      </c>
      <c r="N317" s="254" t="s">
        <v>1874</v>
      </c>
      <c r="O317" s="255" t="s">
        <v>2125</v>
      </c>
      <c r="P317" s="256" t="str">
        <f t="shared" ref="P317:P322" ca="1" si="53">IF(O317=0," ",IFERROR(IF(DATEDIF(TODAY(),O317,"M")&lt;=5,"ROJO",IF(DATEDIF(TODAY(),O317,"M")&gt;=12,"VERDE",IF(AND(DATEDIF(TODAY(),O317,"M")&gt;=6,DATEDIF(TODAY(),O317,"M")&lt;=11),"AMARILLO"))),Q317))</f>
        <v>VERDE</v>
      </c>
      <c r="Q317" s="262" t="str">
        <f t="shared" ref="Q317:Q322" ca="1" si="54">IF(O317=0," ",IF(O317&lt;=$L$6,"VENCIDO","NO VENCIDO"))</f>
        <v>NO VENCIDO</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v>6000</v>
      </c>
      <c r="M318" s="254" t="s">
        <v>2126</v>
      </c>
      <c r="N318" s="254" t="s">
        <v>1840</v>
      </c>
      <c r="O318" s="255" t="s">
        <v>2113</v>
      </c>
      <c r="P318" s="256" t="str">
        <f t="shared" ca="1" si="53"/>
        <v>VERDE</v>
      </c>
      <c r="Q318" s="262" t="str">
        <f t="shared" ca="1" si="54"/>
        <v>NO VENCIDO</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1</v>
      </c>
      <c r="L323" s="491">
        <f>SUM(L317:L322)</f>
        <v>20400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JUNIO!K324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JUNIO!K331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JUNIO!K338</f>
        <v>34800</v>
      </c>
      <c r="E338" s="601"/>
      <c r="F338" s="731"/>
      <c r="G338" s="730">
        <f t="shared" ref="G338" si="61">E338+F338</f>
        <v>0</v>
      </c>
      <c r="H338" s="731">
        <v>11500</v>
      </c>
      <c r="I338" s="731"/>
      <c r="J338" s="732">
        <f>+AM338</f>
        <v>0</v>
      </c>
      <c r="K338" s="706">
        <f>+(D338+G338)-(H338+I338+J338)</f>
        <v>23300</v>
      </c>
      <c r="L338" s="253">
        <v>2300</v>
      </c>
      <c r="M338" s="254" t="s">
        <v>1713</v>
      </c>
      <c r="N338" s="254" t="s">
        <v>1842</v>
      </c>
      <c r="O338" s="255" t="s">
        <v>1750</v>
      </c>
      <c r="P338" s="256" t="str">
        <f t="shared" ref="P338:P343" ca="1" si="62">IF(O338=0," ",IFERROR(IF(DATEDIF(TODAY(),O338,"M")&lt;=5,"ROJO",IF(DATEDIF(TODAY(),O338,"M")&gt;=12,"VERDE",IF(AND(DATEDIF(TODAY(),O338,"M")&gt;=6,DATEDIF(TODAY(),O338,"M")&lt;=11),"AMARILLO"))),Q338))</f>
        <v>AMARILLO</v>
      </c>
      <c r="Q338" s="262" t="str">
        <f t="shared" ref="Q338:Q343" ca="1" si="63">IF(O338=0," ",IF(O338&lt;=$L$6,"VENCIDO","NO VENCIDO"))</f>
        <v>NO VENCIDO</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v>21000</v>
      </c>
      <c r="M339" s="254" t="s">
        <v>2127</v>
      </c>
      <c r="N339" s="254"/>
      <c r="O339" s="255" t="s">
        <v>2128</v>
      </c>
      <c r="P339" s="256" t="str">
        <f t="shared" ca="1" si="62"/>
        <v>AMARILLO</v>
      </c>
      <c r="Q339" s="262" t="str">
        <f t="shared" ca="1" si="63"/>
        <v>NO VENCIDO</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1</v>
      </c>
      <c r="L344" s="491">
        <f>SUM(L338:L343)</f>
        <v>23300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JUNIO!K345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JUNIO!K352</f>
        <v>4118</v>
      </c>
      <c r="E352" s="601">
        <v>51000</v>
      </c>
      <c r="F352" s="731"/>
      <c r="G352" s="730">
        <f t="shared" ref="G352" si="65">E352+F352</f>
        <v>51000</v>
      </c>
      <c r="H352" s="731">
        <v>6900</v>
      </c>
      <c r="I352" s="731"/>
      <c r="J352" s="732">
        <f>AM352</f>
        <v>0</v>
      </c>
      <c r="K352" s="706">
        <f>+(D352+G352)-(H352+I352+J352)</f>
        <v>48218</v>
      </c>
      <c r="L352" s="253">
        <v>2870</v>
      </c>
      <c r="M352" s="254" t="s">
        <v>1730</v>
      </c>
      <c r="N352" s="254" t="s">
        <v>1844</v>
      </c>
      <c r="O352" s="255" t="s">
        <v>1767</v>
      </c>
      <c r="P352" s="256" t="str">
        <f ca="1">IF(O352=0," ",IFERROR(IF(DATEDIF(TODAY(),O352,"M")&lt;=5,"ROJO",IF(DATEDIF(TODAY(),O352,"M")&gt;=12,"VERDE",IF(AND(DATEDIF(TODAY(),O352,"M")&gt;=6,DATEDIF(TODAY(),O352,"M")&lt;=11),"AMARILLO"))),Q352))</f>
        <v>VERDE</v>
      </c>
      <c r="Q352" s="262" t="str">
        <f ca="1">IF(O352=0," ",IF(O352&lt;=$L$6,"VENCIDO","NO VENCIDO"))</f>
        <v>NO VENCIDO</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v>48</v>
      </c>
      <c r="M353" s="254" t="s">
        <v>1712</v>
      </c>
      <c r="N353" s="254" t="s">
        <v>2096</v>
      </c>
      <c r="O353" s="255" t="s">
        <v>1768</v>
      </c>
      <c r="P353" s="256" t="str">
        <f ca="1">IF(O353=0," ",IFERROR(IF(DATEDIF(TODAY(),O353,"M")&lt;=5,"ROJO",IF(DATEDIF(TODAY(),O353,"M")&gt;=12,"VERDE",IF(AND(DATEDIF(TODAY(),O353,"M")&gt;=6,DATEDIF(TODAY(),O353,"M")&lt;=11),"AMARILLO"))),Q353))</f>
        <v>VERDE</v>
      </c>
      <c r="Q353" s="262" t="str">
        <f ca="1">IF(O353=0," ",IF(O353&lt;=$L$6,"VENCIDO","NO VENCIDO"))</f>
        <v>NO VENCIDO</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f>51000-5700</f>
        <v>45300</v>
      </c>
      <c r="M354" s="254" t="s">
        <v>2141</v>
      </c>
      <c r="N354" s="254" t="s">
        <v>1842</v>
      </c>
      <c r="O354" s="255">
        <v>47927</v>
      </c>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1</v>
      </c>
      <c r="L358" s="491">
        <f>SUM(L352:L357)</f>
        <v>48218</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JUNIO!K359</f>
        <v>12660</v>
      </c>
      <c r="E359" s="601"/>
      <c r="F359" s="731"/>
      <c r="G359" s="730">
        <f t="shared" ref="G359" si="66">E359+F359</f>
        <v>0</v>
      </c>
      <c r="H359" s="731">
        <v>700</v>
      </c>
      <c r="I359" s="731"/>
      <c r="J359" s="732">
        <f>AM359</f>
        <v>0</v>
      </c>
      <c r="K359" s="706">
        <f>+(D359+G359)-(H359+I359+J359)</f>
        <v>11960</v>
      </c>
      <c r="L359" s="253">
        <v>4090</v>
      </c>
      <c r="M359" s="254" t="s">
        <v>1731</v>
      </c>
      <c r="N359" s="254" t="s">
        <v>1850</v>
      </c>
      <c r="O359" s="255" t="s">
        <v>1749</v>
      </c>
      <c r="P359" s="256" t="str">
        <f ca="1">IF(O359=0," ",IFERROR(IF(DATEDIF(TODAY(),O359,"M")&lt;=5,"ROJO",IF(DATEDIF(TODAY(),O359,"M")&gt;=12,"VERDE",IF(AND(DATEDIF(TODAY(),O359,"M")&gt;=6,DATEDIF(TODAY(),O359,"M")&lt;=11),"AMARILLO"))),Q359))</f>
        <v>AMARILLO</v>
      </c>
      <c r="Q359" s="262" t="str">
        <f ca="1">IF(O359=0," ",IF(O359&lt;=$L$6,"VENCIDO","NO VENCIDO"))</f>
        <v>NO VENCIDO</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v>4800</v>
      </c>
      <c r="M360" s="254" t="s">
        <v>1732</v>
      </c>
      <c r="N360" s="254" t="s">
        <v>2095</v>
      </c>
      <c r="O360" s="255" t="s">
        <v>1756</v>
      </c>
      <c r="P360" s="256" t="str">
        <f ca="1">IF(O360=0," ",IFERROR(IF(DATEDIF(TODAY(),O360,"M")&lt;=5,"ROJO",IF(DATEDIF(TODAY(),O360,"M")&gt;=12,"VERDE",IF(AND(DATEDIF(TODAY(),O360,"M")&gt;=6,DATEDIF(TODAY(),O360,"M")&lt;=11),"AMARILLO"))),Q360))</f>
        <v>VERDE</v>
      </c>
      <c r="Q360" s="262" t="str">
        <f ca="1">IF(O360=0," ",IF(O360&lt;=$L$6,"VENCIDO","NO VENCIDO"))</f>
        <v>NO VENCIDO</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v>70</v>
      </c>
      <c r="M361" s="254" t="s">
        <v>1733</v>
      </c>
      <c r="N361" s="254" t="s">
        <v>1850</v>
      </c>
      <c r="O361" s="255" t="s">
        <v>1756</v>
      </c>
      <c r="P361" s="256" t="str">
        <f ca="1">IF(O361=0," ",IFERROR(IF(DATEDIF(TODAY(),O361,"M")&lt;=5,"ROJO",IF(DATEDIF(TODAY(),O361,"M")&gt;=12,"VERDE",IF(AND(DATEDIF(TODAY(),O361,"M")&gt;=6,DATEDIF(TODAY(),O361,"M")&lt;=11),"AMARILLO"))),Q361))</f>
        <v>VERDE</v>
      </c>
      <c r="Q361" s="262" t="str">
        <f ca="1">IF(O361=0," ",IF(O361&lt;=$L$6,"VENCIDO","NO VENCIDO"))</f>
        <v>NO VENCIDO</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v>3000</v>
      </c>
      <c r="M362" s="254" t="s">
        <v>1734</v>
      </c>
      <c r="N362" s="254" t="s">
        <v>1850</v>
      </c>
      <c r="O362" s="255" t="s">
        <v>1769</v>
      </c>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1</v>
      </c>
      <c r="L365" s="491">
        <f>SUM(L359:L364)</f>
        <v>11960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JUNIO!K366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JUNIO!K373</f>
        <v>9124</v>
      </c>
      <c r="E373" s="495"/>
      <c r="F373" s="495"/>
      <c r="G373" s="294">
        <f>E373+F373</f>
        <v>0</v>
      </c>
      <c r="H373" s="495">
        <v>610</v>
      </c>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JUNIO!K374</f>
        <v>14000</v>
      </c>
      <c r="E374" s="495"/>
      <c r="F374" s="495"/>
      <c r="G374" s="294">
        <f t="shared" ref="G374:G379" si="73">E374+F374</f>
        <v>0</v>
      </c>
      <c r="H374" s="495">
        <v>5600</v>
      </c>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JUNIO!K375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JUNIO!K376</f>
        <v>4055</v>
      </c>
      <c r="E376" s="495"/>
      <c r="F376" s="495"/>
      <c r="G376" s="294">
        <f t="shared" si="73"/>
        <v>0</v>
      </c>
      <c r="H376" s="495">
        <v>990</v>
      </c>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JUNIO!K377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JUNIO!K378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JUNIO!K379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JUNIO!K385</f>
        <v>120</v>
      </c>
      <c r="E385" s="601"/>
      <c r="F385" s="601"/>
      <c r="G385" s="708">
        <f>E385+F385</f>
        <v>0</v>
      </c>
      <c r="H385" s="601">
        <v>120</v>
      </c>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JUNIO!K390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JUNIO!K395</f>
        <v>66</v>
      </c>
      <c r="E395" s="601"/>
      <c r="F395" s="601"/>
      <c r="G395" s="708">
        <f t="shared" ref="G395" si="77">E395+F395</f>
        <v>0</v>
      </c>
      <c r="H395" s="601">
        <v>66</v>
      </c>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JUNIO!K400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JUNIO!K405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JUNIO!K417</f>
        <v>2310</v>
      </c>
      <c r="E417" s="595">
        <f>H13</f>
        <v>1600</v>
      </c>
      <c r="F417" s="644">
        <v>677</v>
      </c>
      <c r="G417" s="644">
        <v>40</v>
      </c>
      <c r="H417" s="574">
        <f>+F417+G417</f>
        <v>717</v>
      </c>
      <c r="I417" s="577">
        <f>+AM417</f>
        <v>1163</v>
      </c>
      <c r="J417" s="580">
        <f>+H417+I417</f>
        <v>1880</v>
      </c>
      <c r="K417" s="583">
        <f>+(D417+E417)-(J417)</f>
        <v>2030</v>
      </c>
      <c r="L417" s="253">
        <v>1340</v>
      </c>
      <c r="M417" s="254" t="s">
        <v>1851</v>
      </c>
      <c r="N417" s="254" t="s">
        <v>1799</v>
      </c>
      <c r="O417" s="255" t="s">
        <v>1753</v>
      </c>
      <c r="P417" s="256" t="str">
        <f ca="1">IF(O417=0," ",IFERROR(IF(DATEDIF(TODAY(),O417,"M")&lt;=5,"ROJO",IF(DATEDIF(TODAY(),O417,"M")&gt;=12,"VERDE",IF(AND(DATEDIF(TODAY(),O417,"M")&gt;=6,DATEDIF(TODAY(),O417,"M")&lt;=11),"AMARILLO"))),Q417))</f>
        <v>ROJO</v>
      </c>
      <c r="Q417" s="256" t="str">
        <f ca="1">IF(O417=0," ",IF(O417&lt;=$L$6,"VENCIDO","NO VENCIDO"))</f>
        <v>NO VENCIDO</v>
      </c>
      <c r="R417" s="257"/>
      <c r="S417" s="258"/>
      <c r="T417" s="258"/>
      <c r="U417" s="259"/>
      <c r="V417" s="259"/>
      <c r="W417" s="634">
        <f>+AR417</f>
        <v>2.6220362622036264</v>
      </c>
      <c r="X417" s="425"/>
      <c r="Y417" s="232"/>
      <c r="Z417" s="648">
        <v>887</v>
      </c>
      <c r="AA417" s="648">
        <v>276</v>
      </c>
      <c r="AB417" s="649">
        <f>+Z417+AA417</f>
        <v>1163</v>
      </c>
      <c r="AC417" s="648">
        <v>0</v>
      </c>
      <c r="AD417" s="648">
        <v>0</v>
      </c>
      <c r="AE417" s="648">
        <v>0</v>
      </c>
      <c r="AF417" s="648">
        <v>0</v>
      </c>
      <c r="AG417" s="648">
        <v>0</v>
      </c>
      <c r="AH417" s="648">
        <v>0</v>
      </c>
      <c r="AI417" s="648">
        <v>0</v>
      </c>
      <c r="AJ417" s="648">
        <v>0</v>
      </c>
      <c r="AK417" s="648">
        <v>0</v>
      </c>
      <c r="AL417" s="648">
        <v>0</v>
      </c>
      <c r="AM417" s="630">
        <f>SUM(AB417:AL421)</f>
        <v>1163</v>
      </c>
      <c r="AN417" s="460"/>
      <c r="AQ417" s="604">
        <f>IFERROR(I417/J417*100,"0")</f>
        <v>61.861702127659576</v>
      </c>
      <c r="AR417" s="650">
        <f>IFERROR(1/(1-(AQ417/100)),"0")</f>
        <v>2.6220362622036264</v>
      </c>
      <c r="AS417" s="653">
        <v>75</v>
      </c>
      <c r="AT417" s="607">
        <v>20</v>
      </c>
      <c r="AU417" s="334"/>
      <c r="AV417" s="656"/>
      <c r="AW417" s="659">
        <f>+H417-AV417</f>
        <v>717</v>
      </c>
    </row>
    <row r="418" spans="1:49" ht="17.25" customHeight="1">
      <c r="A418" s="666"/>
      <c r="B418" s="670"/>
      <c r="C418" s="671"/>
      <c r="D418" s="642"/>
      <c r="E418" s="596"/>
      <c r="F418" s="645"/>
      <c r="G418" s="645"/>
      <c r="H418" s="575"/>
      <c r="I418" s="578"/>
      <c r="J418" s="581"/>
      <c r="K418" s="584"/>
      <c r="L418" s="253">
        <v>530</v>
      </c>
      <c r="M418" s="254" t="s">
        <v>1716</v>
      </c>
      <c r="N418" s="254" t="s">
        <v>1799</v>
      </c>
      <c r="O418" s="255" t="s">
        <v>1740</v>
      </c>
      <c r="P418" s="256" t="str">
        <f ca="1">IF(O418=0," ",IFERROR(IF(DATEDIF(TODAY(),O418,"M")&lt;=5,"ROJO",IF(DATEDIF(TODAY(),O418,"M")&gt;=12,"VERDE",IF(AND(DATEDIF(TODAY(),O418,"M")&gt;=6,DATEDIF(TODAY(),O418,"M")&lt;=11),"AMARILLO"))),Q418))</f>
        <v>ROJO</v>
      </c>
      <c r="Q418" s="262" t="str">
        <f ca="1">IF(O418=0," ",IF(O418&lt;=$L$6,"VENCIDO","NO VENCIDO"))</f>
        <v>NO VENCIDO</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v>160</v>
      </c>
      <c r="M419" s="254" t="s">
        <v>1717</v>
      </c>
      <c r="N419" s="254" t="s">
        <v>1799</v>
      </c>
      <c r="O419" s="255" t="s">
        <v>1740</v>
      </c>
      <c r="P419" s="256" t="str">
        <f ca="1">IF(O419=0," ",IFERROR(IF(DATEDIF(TODAY(),O419,"M")&lt;=5,"ROJO",IF(DATEDIF(TODAY(),O419,"M")&gt;=12,"VERDE",IF(AND(DATEDIF(TODAY(),O419,"M")&gt;=6,DATEDIF(TODAY(),O419,"M")&lt;=11),"AMARILLO"))),Q419))</f>
        <v>ROJO</v>
      </c>
      <c r="Q419" s="262" t="str">
        <f ca="1">IF(O419=0," ",IF(O419&lt;=$L$6,"VENCIDO","NO VENCIDO"))</f>
        <v>NO VENCIDO</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1</v>
      </c>
      <c r="L422" s="491">
        <f>SUM(L417:L421)</f>
        <v>2030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JUNIO!K423</f>
        <v>830</v>
      </c>
      <c r="E423" s="595">
        <f>H19</f>
        <v>555</v>
      </c>
      <c r="F423" s="644">
        <v>673</v>
      </c>
      <c r="G423" s="644">
        <v>40</v>
      </c>
      <c r="H423" s="574">
        <f>+F423+G423</f>
        <v>713</v>
      </c>
      <c r="I423" s="577">
        <f>+AM423</f>
        <v>0</v>
      </c>
      <c r="J423" s="580">
        <f>+H423+I423</f>
        <v>713</v>
      </c>
      <c r="K423" s="583">
        <f>+(D423+E423)-(J423)</f>
        <v>672</v>
      </c>
      <c r="L423" s="253">
        <v>387</v>
      </c>
      <c r="M423" s="254" t="s">
        <v>2098</v>
      </c>
      <c r="N423" s="254" t="s">
        <v>1799</v>
      </c>
      <c r="O423" s="255" t="s">
        <v>1890</v>
      </c>
      <c r="P423" s="256" t="str">
        <f ca="1">IF(O423=0," ",IFERROR(IF(DATEDIF(TODAY(),O423,"M")&lt;=5,"ROJO",IF(DATEDIF(TODAY(),O423,"M")&gt;=12,"VERDE",IF(AND(DATEDIF(TODAY(),O423,"M")&gt;=6,DATEDIF(TODAY(),O423,"M")&lt;=11),"AMARILLO"))),Q423))</f>
        <v>VERDE</v>
      </c>
      <c r="Q423" s="256" t="str">
        <f ca="1">IF(O423=0," ",IF(O423&lt;=$L$6,"VENCIDO","NO VENCIDO"))</f>
        <v>NO VENCIDO</v>
      </c>
      <c r="R423" s="257"/>
      <c r="S423" s="258"/>
      <c r="T423" s="258"/>
      <c r="U423" s="259"/>
      <c r="V423" s="259"/>
      <c r="W423" s="634">
        <f>+AR423</f>
        <v>1</v>
      </c>
      <c r="X423" s="425"/>
      <c r="Y423" s="232"/>
      <c r="Z423" s="648">
        <v>0</v>
      </c>
      <c r="AA423" s="648">
        <v>0</v>
      </c>
      <c r="AB423" s="649">
        <f>+Z423+AA423</f>
        <v>0</v>
      </c>
      <c r="AC423" s="648">
        <v>0</v>
      </c>
      <c r="AD423" s="648">
        <v>0</v>
      </c>
      <c r="AE423" s="648">
        <v>0</v>
      </c>
      <c r="AF423" s="648">
        <v>0</v>
      </c>
      <c r="AG423" s="648">
        <v>0</v>
      </c>
      <c r="AH423" s="648">
        <v>0</v>
      </c>
      <c r="AI423" s="648">
        <v>0</v>
      </c>
      <c r="AJ423" s="648">
        <v>0</v>
      </c>
      <c r="AK423" s="648">
        <v>0</v>
      </c>
      <c r="AL423" s="648">
        <v>0</v>
      </c>
      <c r="AM423" s="630">
        <f>SUM(AB423:AL427)</f>
        <v>0</v>
      </c>
      <c r="AN423" s="460"/>
      <c r="AQ423" s="604">
        <f>IFERROR(I423/J423*100,"0")</f>
        <v>0</v>
      </c>
      <c r="AR423" s="650">
        <f>IFERROR(1/(1-(AQ423/100)),"0")</f>
        <v>1</v>
      </c>
      <c r="AS423" s="653">
        <v>0</v>
      </c>
      <c r="AT423" s="607">
        <v>1</v>
      </c>
      <c r="AU423" s="334"/>
      <c r="AV423" s="656"/>
      <c r="AW423" s="659">
        <f>+H423-AV423</f>
        <v>713</v>
      </c>
    </row>
    <row r="424" spans="1:49" ht="17.25" customHeight="1">
      <c r="A424" s="666"/>
      <c r="B424" s="670"/>
      <c r="C424" s="671"/>
      <c r="D424" s="642"/>
      <c r="E424" s="596"/>
      <c r="F424" s="645"/>
      <c r="G424" s="645"/>
      <c r="H424" s="575"/>
      <c r="I424" s="578"/>
      <c r="J424" s="581"/>
      <c r="K424" s="584"/>
      <c r="L424" s="253">
        <v>191</v>
      </c>
      <c r="M424" s="254" t="s">
        <v>1636</v>
      </c>
      <c r="N424" s="254" t="s">
        <v>1799</v>
      </c>
      <c r="O424" s="255" t="s">
        <v>1773</v>
      </c>
      <c r="P424" s="256" t="str">
        <f ca="1">IF(O424=0," ",IFERROR(IF(DATEDIF(TODAY(),O424,"M")&lt;=5,"ROJO",IF(DATEDIF(TODAY(),O424,"M")&gt;=12,"VERDE",IF(AND(DATEDIF(TODAY(),O424,"M")&gt;=6,DATEDIF(TODAY(),O424,"M")&lt;=11),"AMARILLO"))),Q424))</f>
        <v>VERDE</v>
      </c>
      <c r="Q424" s="262" t="str">
        <f ca="1">IF(O424=0," ",IF(O424&lt;=$L$6,"VENCIDO","NO VENCIDO"))</f>
        <v>NO VENCIDO</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v>54</v>
      </c>
      <c r="M425" s="254" t="s">
        <v>1635</v>
      </c>
      <c r="N425" s="254" t="s">
        <v>1799</v>
      </c>
      <c r="O425" s="255" t="s">
        <v>1773</v>
      </c>
      <c r="P425" s="256" t="str">
        <f ca="1">IF(O425=0," ",IFERROR(IF(DATEDIF(TODAY(),O425,"M")&lt;=5,"ROJO",IF(DATEDIF(TODAY(),O425,"M")&gt;=12,"VERDE",IF(AND(DATEDIF(TODAY(),O425,"M")&gt;=6,DATEDIF(TODAY(),O425,"M")&lt;=11),"AMARILLO"))),Q425))</f>
        <v>VERDE</v>
      </c>
      <c r="Q425" s="262" t="str">
        <f ca="1">IF(O425=0," ",IF(O425&lt;=$L$6,"VENCIDO","NO VENCIDO"))</f>
        <v>NO VENCIDO</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v>38</v>
      </c>
      <c r="M426" s="254" t="s">
        <v>1889</v>
      </c>
      <c r="N426" s="254" t="s">
        <v>1799</v>
      </c>
      <c r="O426" s="255" t="s">
        <v>1890</v>
      </c>
      <c r="P426" s="256" t="str">
        <f ca="1">IF(O426=0," ",IFERROR(IF(DATEDIF(TODAY(),O426,"M")&lt;=5,"ROJO",IF(DATEDIF(TODAY(),O426,"M")&gt;=12,"VERDE",IF(AND(DATEDIF(TODAY(),O426,"M")&gt;=6,DATEDIF(TODAY(),O426,"M")&lt;=11),"AMARILLO"))),Q426))</f>
        <v>VERDE</v>
      </c>
      <c r="Q426" s="262" t="str">
        <f ca="1">IF(O426=0," ",IF(O426&lt;=$L$6,"VENCIDO","NO VENCIDO"))</f>
        <v>NO VENCIDO</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v>2</v>
      </c>
      <c r="M427" s="254" t="s">
        <v>1637</v>
      </c>
      <c r="N427" s="254" t="s">
        <v>1799</v>
      </c>
      <c r="O427" s="255" t="s">
        <v>1751</v>
      </c>
      <c r="P427" s="256" t="str">
        <f ca="1">IF(O427=0," ",IFERROR(IF(DATEDIF(TODAY(),O427,"M")&lt;=5,"ROJO",IF(DATEDIF(TODAY(),O427,"M")&gt;=12,"VERDE",IF(AND(DATEDIF(TODAY(),O427,"M")&gt;=6,DATEDIF(TODAY(),O427,"M")&lt;=11),"AMARILLO"))),Q427))</f>
        <v>AMARILLO</v>
      </c>
      <c r="Q427" s="262" t="str">
        <f ca="1">IF(O427=0," ",IF(O427&lt;=$L$6,"VENCIDO","NO VENCIDO"))</f>
        <v>NO VENCIDO</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1</v>
      </c>
      <c r="L428" s="491">
        <f>SUM(L423:L427)</f>
        <v>672</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JUNIO!K429</f>
        <v>400</v>
      </c>
      <c r="E429" s="595">
        <f>H25</f>
        <v>67</v>
      </c>
      <c r="F429" s="644">
        <v>113</v>
      </c>
      <c r="G429" s="644">
        <v>0</v>
      </c>
      <c r="H429" s="574">
        <f>+F429+G429</f>
        <v>113</v>
      </c>
      <c r="I429" s="577">
        <f>+AM429</f>
        <v>0</v>
      </c>
      <c r="J429" s="580">
        <f>+H429+I429</f>
        <v>113</v>
      </c>
      <c r="K429" s="583">
        <f>+(D429+E429)-(J429)</f>
        <v>354</v>
      </c>
      <c r="L429" s="253">
        <v>189</v>
      </c>
      <c r="M429" s="254" t="s">
        <v>1640</v>
      </c>
      <c r="N429" s="254" t="s">
        <v>1799</v>
      </c>
      <c r="O429" s="255" t="s">
        <v>1746</v>
      </c>
      <c r="P429" s="256" t="str">
        <f ca="1">IF(O429=0," ",IFERROR(IF(DATEDIF(TODAY(),O429,"M")&lt;=5,"ROJO",IF(DATEDIF(TODAY(),O429,"M")&gt;=12,"VERDE",IF(AND(DATEDIF(TODAY(),O429,"M")&gt;=6,DATEDIF(TODAY(),O429,"M")&lt;=11),"AMARILLO"))),Q429))</f>
        <v>AMARILLO</v>
      </c>
      <c r="Q429" s="256" t="str">
        <f ca="1">IF(O429=0," ",IF(O429&lt;=$L$6,"VENCIDO","NO VENCIDO"))</f>
        <v>NO VENCIDO</v>
      </c>
      <c r="R429" s="257"/>
      <c r="S429" s="258"/>
      <c r="T429" s="258"/>
      <c r="U429" s="259"/>
      <c r="V429" s="259"/>
      <c r="W429" s="634">
        <f>+AR429</f>
        <v>1</v>
      </c>
      <c r="X429" s="425"/>
      <c r="Y429" s="232"/>
      <c r="Z429" s="648">
        <v>0</v>
      </c>
      <c r="AA429" s="648">
        <v>0</v>
      </c>
      <c r="AB429" s="649">
        <f>+Z429+AA429</f>
        <v>0</v>
      </c>
      <c r="AC429" s="648">
        <v>0</v>
      </c>
      <c r="AD429" s="648">
        <v>0</v>
      </c>
      <c r="AE429" s="648">
        <v>0</v>
      </c>
      <c r="AF429" s="648">
        <v>0</v>
      </c>
      <c r="AG429" s="648">
        <v>0</v>
      </c>
      <c r="AH429" s="648">
        <v>0</v>
      </c>
      <c r="AI429" s="648">
        <v>0</v>
      </c>
      <c r="AJ429" s="648">
        <v>0</v>
      </c>
      <c r="AK429" s="648">
        <v>0</v>
      </c>
      <c r="AL429" s="648">
        <v>0</v>
      </c>
      <c r="AM429" s="630">
        <f>SUM(AB429:AL433)</f>
        <v>0</v>
      </c>
      <c r="AN429" s="460"/>
      <c r="AQ429" s="604">
        <f>IFERROR(I429/J429*100,"0")</f>
        <v>0</v>
      </c>
      <c r="AR429" s="650">
        <f>IFERROR(1/(1-(AQ429/100)),"0")</f>
        <v>1</v>
      </c>
      <c r="AS429" s="653">
        <v>0</v>
      </c>
      <c r="AT429" s="607">
        <v>1</v>
      </c>
      <c r="AU429" s="334"/>
      <c r="AV429" s="656"/>
      <c r="AW429" s="659">
        <f>+H429-AV429</f>
        <v>113</v>
      </c>
    </row>
    <row r="430" spans="1:49" ht="17.25" customHeight="1">
      <c r="A430" s="666"/>
      <c r="B430" s="670"/>
      <c r="C430" s="671"/>
      <c r="D430" s="642"/>
      <c r="E430" s="596"/>
      <c r="F430" s="645"/>
      <c r="G430" s="645"/>
      <c r="H430" s="575"/>
      <c r="I430" s="578"/>
      <c r="J430" s="581"/>
      <c r="K430" s="584"/>
      <c r="L430" s="253">
        <v>165</v>
      </c>
      <c r="M430" s="254" t="s">
        <v>2099</v>
      </c>
      <c r="N430" s="254" t="s">
        <v>1799</v>
      </c>
      <c r="O430" s="255" t="s">
        <v>1770</v>
      </c>
      <c r="P430" s="256" t="str">
        <f ca="1">IF(O430=0," ",IFERROR(IF(DATEDIF(TODAY(),O430,"M")&lt;=5,"ROJO",IF(DATEDIF(TODAY(),O430,"M")&gt;=12,"VERDE",IF(AND(DATEDIF(TODAY(),O430,"M")&gt;=6,DATEDIF(TODAY(),O430,"M")&lt;=11),"AMARILLO"))),Q430))</f>
        <v>VERDE</v>
      </c>
      <c r="Q430" s="262" t="str">
        <f ca="1">IF(O430=0," ",IF(O430&lt;=$L$6,"VENCIDO","NO VENCIDO"))</f>
        <v>NO VENCIDO</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1</v>
      </c>
      <c r="L434" s="491">
        <f>SUM(L429:L433)</f>
        <v>354</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JUNIO!K435</f>
        <v>2576</v>
      </c>
      <c r="E435" s="595">
        <f>H31</f>
        <v>2365</v>
      </c>
      <c r="F435" s="644">
        <v>3055</v>
      </c>
      <c r="G435" s="644">
        <v>37</v>
      </c>
      <c r="H435" s="574">
        <f>+F435+G435</f>
        <v>3092</v>
      </c>
      <c r="I435" s="577">
        <f>+AM435</f>
        <v>34</v>
      </c>
      <c r="J435" s="580">
        <f>+H435+I435</f>
        <v>3126</v>
      </c>
      <c r="K435" s="583">
        <f>+(D435+E435)-(J435)</f>
        <v>1815</v>
      </c>
      <c r="L435" s="253">
        <v>1236</v>
      </c>
      <c r="M435" s="254" t="s">
        <v>1718</v>
      </c>
      <c r="N435" s="254" t="s">
        <v>1802</v>
      </c>
      <c r="O435" s="255" t="s">
        <v>1744</v>
      </c>
      <c r="P435" s="256" t="str">
        <f ca="1">IF(O435=0," ",IFERROR(IF(DATEDIF(TODAY(),O435,"M")&lt;=5,"ROJO",IF(DATEDIF(TODAY(),O435,"M")&gt;=12,"VERDE",IF(AND(DATEDIF(TODAY(),O435,"M")&gt;=6,DATEDIF(TODAY(),O435,"M")&lt;=11),"AMARILLO"))),Q435))</f>
        <v>VERDE</v>
      </c>
      <c r="Q435" s="256" t="str">
        <f ca="1">IF(O435=0," ",IF(O435&lt;=$L$6,"VENCIDO","NO VENCIDO"))</f>
        <v>NO VENCIDO</v>
      </c>
      <c r="R435" s="257"/>
      <c r="S435" s="258"/>
      <c r="T435" s="258"/>
      <c r="U435" s="259"/>
      <c r="V435" s="259"/>
      <c r="W435" s="634">
        <f>+AR435</f>
        <v>1.0109961190168175</v>
      </c>
      <c r="X435" s="425"/>
      <c r="Y435" s="232"/>
      <c r="Z435" s="648">
        <v>11</v>
      </c>
      <c r="AA435" s="648">
        <v>18</v>
      </c>
      <c r="AB435" s="649">
        <f>+Z435+AA435</f>
        <v>29</v>
      </c>
      <c r="AC435" s="648">
        <v>0</v>
      </c>
      <c r="AD435" s="648">
        <v>0</v>
      </c>
      <c r="AE435" s="648">
        <v>5</v>
      </c>
      <c r="AF435" s="648">
        <v>0</v>
      </c>
      <c r="AG435" s="648">
        <v>0</v>
      </c>
      <c r="AH435" s="648">
        <v>0</v>
      </c>
      <c r="AI435" s="648">
        <v>0</v>
      </c>
      <c r="AJ435" s="648">
        <v>0</v>
      </c>
      <c r="AK435" s="648">
        <v>0</v>
      </c>
      <c r="AL435" s="648">
        <v>0</v>
      </c>
      <c r="AM435" s="630">
        <f>SUM(AB435:AL439)</f>
        <v>34</v>
      </c>
      <c r="AN435" s="460"/>
      <c r="AQ435" s="604">
        <f>IFERROR(I435/J435*100,"0")</f>
        <v>1.0876519513755598</v>
      </c>
      <c r="AR435" s="650">
        <f>IFERROR(1/(1-(AQ435/100)),"0")</f>
        <v>1.0109961190168175</v>
      </c>
      <c r="AS435" s="653">
        <v>15</v>
      </c>
      <c r="AT435" s="607">
        <v>5</v>
      </c>
      <c r="AU435" s="334"/>
      <c r="AV435" s="656"/>
      <c r="AW435" s="659">
        <f>+H435-AV435</f>
        <v>3092</v>
      </c>
    </row>
    <row r="436" spans="1:49" ht="17.25" customHeight="1">
      <c r="A436" s="666"/>
      <c r="B436" s="670"/>
      <c r="C436" s="671"/>
      <c r="D436" s="642"/>
      <c r="E436" s="596"/>
      <c r="F436" s="645"/>
      <c r="G436" s="645"/>
      <c r="H436" s="575"/>
      <c r="I436" s="578"/>
      <c r="J436" s="581"/>
      <c r="K436" s="584"/>
      <c r="L436" s="253">
        <v>579</v>
      </c>
      <c r="M436" s="254" t="s">
        <v>1853</v>
      </c>
      <c r="N436" s="254" t="s">
        <v>1802</v>
      </c>
      <c r="O436" s="255" t="s">
        <v>1868</v>
      </c>
      <c r="P436" s="256" t="str">
        <f ca="1">IF(O436=0," ",IFERROR(IF(DATEDIF(TODAY(),O436,"M")&lt;=5,"ROJO",IF(DATEDIF(TODAY(),O436,"M")&gt;=12,"VERDE",IF(AND(DATEDIF(TODAY(),O436,"M")&gt;=6,DATEDIF(TODAY(),O436,"M")&lt;=11),"AMARILLO"))),Q436))</f>
        <v>VERDE</v>
      </c>
      <c r="Q436" s="262" t="str">
        <f ca="1">IF(O436=0," ",IF(O436&lt;=$L$6,"VENCIDO","NO VENCIDO"))</f>
        <v>NO VENCIDO</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1</v>
      </c>
      <c r="L440" s="491">
        <f>SUM(L435:L439)</f>
        <v>1815</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JUNIO!K441</f>
        <v>2161</v>
      </c>
      <c r="E441" s="595">
        <f>H37</f>
        <v>1590</v>
      </c>
      <c r="F441" s="644">
        <v>2203</v>
      </c>
      <c r="G441" s="644">
        <v>15</v>
      </c>
      <c r="H441" s="574">
        <f>+F441+G441</f>
        <v>2218</v>
      </c>
      <c r="I441" s="577">
        <f>+AM441</f>
        <v>0</v>
      </c>
      <c r="J441" s="580">
        <f>+H441+I441</f>
        <v>2218</v>
      </c>
      <c r="K441" s="583">
        <f>+(D441+E441)-(J441)</f>
        <v>1533</v>
      </c>
      <c r="L441" s="253">
        <v>974</v>
      </c>
      <c r="M441" s="254" t="s">
        <v>1647</v>
      </c>
      <c r="N441" s="254" t="s">
        <v>1799</v>
      </c>
      <c r="O441" s="255" t="s">
        <v>1746</v>
      </c>
      <c r="P441" s="256" t="str">
        <f ca="1">IF(O441=0," ",IFERROR(IF(DATEDIF(TODAY(),O441,"M")&lt;=5,"ROJO",IF(DATEDIF(TODAY(),O441,"M")&gt;=12,"VERDE",IF(AND(DATEDIF(TODAY(),O441,"M")&gt;=6,DATEDIF(TODAY(),O441,"M")&lt;=11),"AMARILLO"))),Q441))</f>
        <v>AMARILLO</v>
      </c>
      <c r="Q441" s="256" t="str">
        <f ca="1">IF(O441=0," ",IF(O441&lt;=$L$6,"VENCIDO","NO VENCIDO"))</f>
        <v>NO VENCIDO</v>
      </c>
      <c r="R441" s="257"/>
      <c r="S441" s="258"/>
      <c r="T441" s="258"/>
      <c r="U441" s="259"/>
      <c r="V441" s="259"/>
      <c r="W441" s="634">
        <f>+AR441</f>
        <v>1</v>
      </c>
      <c r="X441" s="425"/>
      <c r="Y441" s="232"/>
      <c r="Z441" s="648">
        <v>0</v>
      </c>
      <c r="AA441" s="648">
        <v>0</v>
      </c>
      <c r="AB441" s="649">
        <f>+Z441+AA441</f>
        <v>0</v>
      </c>
      <c r="AC441" s="648">
        <v>0</v>
      </c>
      <c r="AD441" s="648">
        <v>0</v>
      </c>
      <c r="AE441" s="648">
        <v>0</v>
      </c>
      <c r="AF441" s="648">
        <v>0</v>
      </c>
      <c r="AG441" s="648">
        <v>0</v>
      </c>
      <c r="AH441" s="648">
        <v>0</v>
      </c>
      <c r="AI441" s="648">
        <v>0</v>
      </c>
      <c r="AJ441" s="648">
        <v>0</v>
      </c>
      <c r="AK441" s="648">
        <v>0</v>
      </c>
      <c r="AL441" s="648">
        <v>0</v>
      </c>
      <c r="AM441" s="630">
        <f>SUM(AB441:AL445)</f>
        <v>0</v>
      </c>
      <c r="AN441" s="460"/>
      <c r="AQ441" s="604">
        <f>IFERROR(I441/J441*100,"0")</f>
        <v>0</v>
      </c>
      <c r="AR441" s="650">
        <f>IFERROR(1/(1-(AQ441/100)),"0")</f>
        <v>1</v>
      </c>
      <c r="AS441" s="653">
        <v>0</v>
      </c>
      <c r="AT441" s="607">
        <v>1</v>
      </c>
      <c r="AU441" s="334"/>
      <c r="AV441" s="656"/>
      <c r="AW441" s="659">
        <f>+H441-AV441</f>
        <v>2218</v>
      </c>
    </row>
    <row r="442" spans="1:49" ht="17.25" customHeight="1">
      <c r="A442" s="666"/>
      <c r="B442" s="640"/>
      <c r="C442" s="640"/>
      <c r="D442" s="642"/>
      <c r="E442" s="596"/>
      <c r="F442" s="645"/>
      <c r="G442" s="645"/>
      <c r="H442" s="575"/>
      <c r="I442" s="578"/>
      <c r="J442" s="581"/>
      <c r="K442" s="584"/>
      <c r="L442" s="253">
        <v>559</v>
      </c>
      <c r="M442" s="254" t="s">
        <v>1854</v>
      </c>
      <c r="N442" s="254" t="s">
        <v>1799</v>
      </c>
      <c r="O442" s="255" t="s">
        <v>1746</v>
      </c>
      <c r="P442" s="256" t="str">
        <f ca="1">IF(O442=0," ",IFERROR(IF(DATEDIF(TODAY(),O442,"M")&lt;=5,"ROJO",IF(DATEDIF(TODAY(),O442,"M")&gt;=12,"VERDE",IF(AND(DATEDIF(TODAY(),O442,"M")&gt;=6,DATEDIF(TODAY(),O442,"M")&lt;=11),"AMARILLO"))),Q442))</f>
        <v>AMARILLO</v>
      </c>
      <c r="Q442" s="262" t="str">
        <f ca="1">IF(O442=0," ",IF(O442&lt;=$L$6,"VENCIDO","NO VENCIDO"))</f>
        <v>NO VENCIDO</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t="s">
        <v>1799</v>
      </c>
      <c r="O443" s="255" t="s">
        <v>1745</v>
      </c>
      <c r="P443" s="256" t="str">
        <f ca="1">IF(O443=0," ",IFERROR(IF(DATEDIF(TODAY(),O443,"M")&lt;=5,"ROJO",IF(DATEDIF(TODAY(),O443,"M")&gt;=12,"VERDE",IF(AND(DATEDIF(TODAY(),O443,"M")&gt;=6,DATEDIF(TODAY(),O443,"M")&lt;=11),"AMARILLO"))),Q443))</f>
        <v>AMARILLO</v>
      </c>
      <c r="Q443" s="262" t="str">
        <f ca="1">IF(O443=0," ",IF(O443&lt;=$L$6,"VENCIDO","NO VENCIDO"))</f>
        <v>NO VENCIDO</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1</v>
      </c>
      <c r="L446" s="491">
        <f>SUM(L441:L445)</f>
        <v>1533</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JUNIO!K447</f>
        <v>71</v>
      </c>
      <c r="E447" s="595">
        <f>H43</f>
        <v>11</v>
      </c>
      <c r="F447" s="644">
        <v>27</v>
      </c>
      <c r="G447" s="644">
        <v>1</v>
      </c>
      <c r="H447" s="574">
        <f>+F447+G447</f>
        <v>28</v>
      </c>
      <c r="I447" s="577">
        <f>+AM447</f>
        <v>0</v>
      </c>
      <c r="J447" s="580">
        <f>+H447+I447</f>
        <v>28</v>
      </c>
      <c r="K447" s="583">
        <f>+(D447+E447)-(J447)</f>
        <v>54</v>
      </c>
      <c r="L447" s="253">
        <v>54</v>
      </c>
      <c r="M447" s="254" t="s">
        <v>1648</v>
      </c>
      <c r="N447" s="254" t="s">
        <v>1807</v>
      </c>
      <c r="O447" s="255" t="s">
        <v>1777</v>
      </c>
      <c r="P447" s="256" t="str">
        <f ca="1">IF(O447=0," ",IFERROR(IF(DATEDIF(TODAY(),O447,"M")&lt;=5,"ROJO",IF(DATEDIF(TODAY(),O447,"M")&gt;=12,"VERDE",IF(AND(DATEDIF(TODAY(),O447,"M")&gt;=6,DATEDIF(TODAY(),O447,"M")&lt;=11),"AMARILLO"))),Q447))</f>
        <v>VERDE</v>
      </c>
      <c r="Q447" s="256" t="str">
        <f ca="1">IF(O447=0," ",IF(O447&lt;=$L$6,"VENCIDO","NO VENCIDO"))</f>
        <v>NO VENCIDO</v>
      </c>
      <c r="R447" s="257"/>
      <c r="S447" s="258"/>
      <c r="T447" s="258"/>
      <c r="U447" s="259"/>
      <c r="V447" s="259"/>
      <c r="W447" s="634">
        <f>+AR447</f>
        <v>1</v>
      </c>
      <c r="X447" s="425"/>
      <c r="Y447" s="232"/>
      <c r="Z447" s="648">
        <v>0</v>
      </c>
      <c r="AA447" s="648">
        <v>0</v>
      </c>
      <c r="AB447" s="649">
        <f>+Z447+AA447</f>
        <v>0</v>
      </c>
      <c r="AC447" s="648">
        <v>0</v>
      </c>
      <c r="AD447" s="648">
        <v>0</v>
      </c>
      <c r="AE447" s="648">
        <v>0</v>
      </c>
      <c r="AF447" s="648">
        <v>0</v>
      </c>
      <c r="AG447" s="648">
        <v>0</v>
      </c>
      <c r="AH447" s="648">
        <v>0</v>
      </c>
      <c r="AI447" s="648">
        <v>0</v>
      </c>
      <c r="AJ447" s="648">
        <v>0</v>
      </c>
      <c r="AK447" s="648">
        <v>0</v>
      </c>
      <c r="AL447" s="648">
        <v>0</v>
      </c>
      <c r="AM447" s="630">
        <f>SUM(AB447:AL451)</f>
        <v>0</v>
      </c>
      <c r="AN447" s="460"/>
      <c r="AQ447" s="604">
        <f>IFERROR(I447/J447*100,"0")</f>
        <v>0</v>
      </c>
      <c r="AR447" s="650">
        <f>IFERROR(1/(1-(AQ447/100)),"0")</f>
        <v>1</v>
      </c>
      <c r="AS447" s="653">
        <v>0</v>
      </c>
      <c r="AT447" s="607">
        <v>1</v>
      </c>
      <c r="AU447" s="334"/>
      <c r="AV447" s="656"/>
      <c r="AW447" s="659">
        <f>+H447-AV447</f>
        <v>28</v>
      </c>
    </row>
    <row r="448" spans="1:49" ht="17.25" customHeight="1">
      <c r="A448" s="666"/>
      <c r="B448" s="640"/>
      <c r="C448" s="640"/>
      <c r="D448" s="642"/>
      <c r="E448" s="596"/>
      <c r="F448" s="645"/>
      <c r="G448" s="645"/>
      <c r="H448" s="575"/>
      <c r="I448" s="578"/>
      <c r="J448" s="581"/>
      <c r="K448" s="584"/>
      <c r="L448" s="253"/>
      <c r="M448" s="254"/>
      <c r="N448" s="254" t="s">
        <v>2129</v>
      </c>
      <c r="O448" s="255" t="s">
        <v>2129</v>
      </c>
      <c r="P448" s="256" t="str">
        <f ca="1">IF(O448=0," ",IFERROR(IF(DATEDIF(TODAY(),O448,"M")&lt;=5,"ROJO",IF(DATEDIF(TODAY(),O448,"M")&gt;=12,"VERDE",IF(AND(DATEDIF(TODAY(),O448,"M")&gt;=6,DATEDIF(TODAY(),O448,"M")&lt;=11),"AMARILLO"))),Q448))</f>
        <v>NO VENCIDO</v>
      </c>
      <c r="Q448" s="262" t="str">
        <f ca="1">IF(O448=0," ",IF(O448&lt;=$L$6,"VENCIDO","NO VENCIDO"))</f>
        <v>NO VENCIDO</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t="s">
        <v>2129</v>
      </c>
      <c r="O449" s="255" t="s">
        <v>2129</v>
      </c>
      <c r="P449" s="256" t="str">
        <f ca="1">IF(O449=0," ",IFERROR(IF(DATEDIF(TODAY(),O449,"M")&lt;=5,"ROJO",IF(DATEDIF(TODAY(),O449,"M")&gt;=12,"VERDE",IF(AND(DATEDIF(TODAY(),O449,"M")&gt;=6,DATEDIF(TODAY(),O449,"M")&lt;=11),"AMARILLO"))),Q449))</f>
        <v>NO VENCIDO</v>
      </c>
      <c r="Q449" s="262" t="str">
        <f ca="1">IF(O449=0," ",IF(O449&lt;=$L$6,"VENCIDO","NO VENCIDO"))</f>
        <v>NO VENCIDO</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t="s">
        <v>2129</v>
      </c>
      <c r="O450" s="255" t="s">
        <v>2129</v>
      </c>
      <c r="P450" s="256" t="str">
        <f ca="1">IF(O450=0," ",IFERROR(IF(DATEDIF(TODAY(),O450,"M")&lt;=5,"ROJO",IF(DATEDIF(TODAY(),O450,"M")&gt;=12,"VERDE",IF(AND(DATEDIF(TODAY(),O450,"M")&gt;=6,DATEDIF(TODAY(),O450,"M")&lt;=11),"AMARILLO"))),Q450))</f>
        <v>NO VENCIDO</v>
      </c>
      <c r="Q450" s="262" t="str">
        <f ca="1">IF(O450=0," ",IF(O450&lt;=$L$6,"VENCIDO","NO VENCIDO"))</f>
        <v>NO VENCIDO</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t="s">
        <v>2129</v>
      </c>
      <c r="O451" s="255" t="s">
        <v>2129</v>
      </c>
      <c r="P451" s="256" t="str">
        <f ca="1">IF(O451=0," ",IFERROR(IF(DATEDIF(TODAY(),O451,"M")&lt;=5,"ROJO",IF(DATEDIF(TODAY(),O451,"M")&gt;=12,"VERDE",IF(AND(DATEDIF(TODAY(),O451,"M")&gt;=6,DATEDIF(TODAY(),O451,"M")&lt;=11),"AMARILLO"))),Q451))</f>
        <v>NO VENCIDO</v>
      </c>
      <c r="Q451" s="262" t="str">
        <f ca="1">IF(O451=0," ",IF(O451&lt;=$L$6,"VENCIDO","NO VENCIDO"))</f>
        <v>NO VENCIDO</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1</v>
      </c>
      <c r="L452" s="491">
        <f>SUM(L447:L451)</f>
        <v>54</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JUNIO!K453</f>
        <v>0</v>
      </c>
      <c r="E453" s="595">
        <f>H49</f>
        <v>0</v>
      </c>
      <c r="F453" s="644">
        <v>0</v>
      </c>
      <c r="G453" s="644">
        <v>0</v>
      </c>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v>0</v>
      </c>
      <c r="AA453" s="648">
        <v>0</v>
      </c>
      <c r="AB453" s="649">
        <f>+Z453+AA453</f>
        <v>0</v>
      </c>
      <c r="AC453" s="648">
        <v>0</v>
      </c>
      <c r="AD453" s="648">
        <v>0</v>
      </c>
      <c r="AE453" s="648">
        <v>0</v>
      </c>
      <c r="AF453" s="648">
        <v>0</v>
      </c>
      <c r="AG453" s="648">
        <v>0</v>
      </c>
      <c r="AH453" s="648">
        <v>0</v>
      </c>
      <c r="AI453" s="648">
        <v>0</v>
      </c>
      <c r="AJ453" s="648">
        <v>0</v>
      </c>
      <c r="AK453" s="648">
        <v>0</v>
      </c>
      <c r="AL453" s="648">
        <v>0</v>
      </c>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JUNIO!K459</f>
        <v>2098</v>
      </c>
      <c r="E459" s="595">
        <f>H55</f>
        <v>440</v>
      </c>
      <c r="F459" s="644">
        <v>791</v>
      </c>
      <c r="G459" s="644">
        <v>21</v>
      </c>
      <c r="H459" s="574">
        <f>+F459+G459</f>
        <v>812</v>
      </c>
      <c r="I459" s="577">
        <f>+AM459</f>
        <v>181</v>
      </c>
      <c r="J459" s="580">
        <f>+H459+I459</f>
        <v>993</v>
      </c>
      <c r="K459" s="583">
        <f>+(D459+E459)-(J459)</f>
        <v>1545</v>
      </c>
      <c r="L459" s="253">
        <v>955</v>
      </c>
      <c r="M459" s="254" t="s">
        <v>1855</v>
      </c>
      <c r="N459" s="254" t="s">
        <v>1799</v>
      </c>
      <c r="O459" s="255" t="s">
        <v>1749</v>
      </c>
      <c r="P459" s="256" t="str">
        <f ca="1">IF(O459=0," ",IFERROR(IF(DATEDIF(TODAY(),O459,"M")&lt;=5,"ROJO",IF(DATEDIF(TODAY(),O459,"M")&gt;=12,"VERDE",IF(AND(DATEDIF(TODAY(),O459,"M")&gt;=6,DATEDIF(TODAY(),O459,"M")&lt;=11),"AMARILLO"))),Q459))</f>
        <v>AMARILLO</v>
      </c>
      <c r="Q459" s="256" t="str">
        <f ca="1">IF(O459=0," ",IF(O459&lt;=$L$6,"VENCIDO","NO VENCIDO"))</f>
        <v>NO VENCIDO</v>
      </c>
      <c r="R459" s="257"/>
      <c r="S459" s="258"/>
      <c r="T459" s="258"/>
      <c r="U459" s="259"/>
      <c r="V459" s="259"/>
      <c r="W459" s="634">
        <f>+AR459</f>
        <v>1.2229064039408866</v>
      </c>
      <c r="X459" s="425"/>
      <c r="Y459" s="232"/>
      <c r="Z459" s="648">
        <v>53</v>
      </c>
      <c r="AA459" s="648">
        <v>128</v>
      </c>
      <c r="AB459" s="649">
        <f>+Z459+AA459</f>
        <v>181</v>
      </c>
      <c r="AC459" s="648">
        <v>0</v>
      </c>
      <c r="AD459" s="648">
        <v>0</v>
      </c>
      <c r="AE459" s="648">
        <v>0</v>
      </c>
      <c r="AF459" s="648">
        <v>0</v>
      </c>
      <c r="AG459" s="648">
        <v>0</v>
      </c>
      <c r="AH459" s="648">
        <v>0</v>
      </c>
      <c r="AI459" s="648">
        <v>0</v>
      </c>
      <c r="AJ459" s="648">
        <v>0</v>
      </c>
      <c r="AK459" s="648">
        <v>0</v>
      </c>
      <c r="AL459" s="648">
        <v>0</v>
      </c>
      <c r="AM459" s="630">
        <f>SUM(AB459:AL463)</f>
        <v>181</v>
      </c>
      <c r="AN459" s="460"/>
      <c r="AQ459" s="604">
        <f>IFERROR(I459/J459*100,"0")</f>
        <v>18.227593152064451</v>
      </c>
      <c r="AR459" s="650">
        <f>IFERROR(1/(1-(AQ459/100)),"0")</f>
        <v>1.2229064039408866</v>
      </c>
      <c r="AS459" s="653">
        <v>30</v>
      </c>
      <c r="AT459" s="607">
        <v>10</v>
      </c>
      <c r="AU459" s="334"/>
      <c r="AV459" s="656"/>
      <c r="AW459" s="659">
        <f>+H459-AV459</f>
        <v>812</v>
      </c>
    </row>
    <row r="460" spans="1:49" ht="17.25" customHeight="1">
      <c r="A460" s="666"/>
      <c r="B460" s="670"/>
      <c r="C460" s="671"/>
      <c r="D460" s="642"/>
      <c r="E460" s="596"/>
      <c r="F460" s="645"/>
      <c r="G460" s="645"/>
      <c r="H460" s="575"/>
      <c r="I460" s="578"/>
      <c r="J460" s="581"/>
      <c r="K460" s="584"/>
      <c r="L460" s="253">
        <v>590</v>
      </c>
      <c r="M460" s="254" t="s">
        <v>1649</v>
      </c>
      <c r="N460" s="254" t="s">
        <v>1808</v>
      </c>
      <c r="O460" s="255" t="s">
        <v>1747</v>
      </c>
      <c r="P460" s="256" t="str">
        <f ca="1">IF(O460=0," ",IFERROR(IF(DATEDIF(TODAY(),O460,"M")&lt;=5,"ROJO",IF(DATEDIF(TODAY(),O460,"M")&gt;=12,"VERDE",IF(AND(DATEDIF(TODAY(),O460,"M")&gt;=6,DATEDIF(TODAY(),O460,"M")&lt;=11),"AMARILLO"))),Q460))</f>
        <v>ROJO</v>
      </c>
      <c r="Q460" s="262" t="str">
        <f ca="1">IF(O460=0," ",IF(O460&lt;=$L$6,"VENCIDO","NO VENCIDO"))</f>
        <v>NO VENCIDO</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1</v>
      </c>
      <c r="L464" s="491">
        <f>SUM(L459:L463)</f>
        <v>1545</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JUNIO!K465</f>
        <v>50</v>
      </c>
      <c r="E465" s="595">
        <f>H61</f>
        <v>10</v>
      </c>
      <c r="F465" s="644">
        <v>4</v>
      </c>
      <c r="G465" s="644">
        <v>0</v>
      </c>
      <c r="H465" s="574">
        <f>+F465+G465</f>
        <v>4</v>
      </c>
      <c r="I465" s="577">
        <f>+AM465</f>
        <v>0</v>
      </c>
      <c r="J465" s="580">
        <f>+H465+I465</f>
        <v>4</v>
      </c>
      <c r="K465" s="583">
        <f>+(D465+E465)-(J465)</f>
        <v>56</v>
      </c>
      <c r="L465" s="253">
        <v>48</v>
      </c>
      <c r="M465" s="254" t="s">
        <v>1650</v>
      </c>
      <c r="N465" s="254" t="s">
        <v>1807</v>
      </c>
      <c r="O465" s="255" t="s">
        <v>1748</v>
      </c>
      <c r="P465" s="256" t="str">
        <f ca="1">IF(O465=0," ",IFERROR(IF(DATEDIF(TODAY(),O465,"M")&lt;=5,"ROJO",IF(DATEDIF(TODAY(),O465,"M")&gt;=12,"VERDE",IF(AND(DATEDIF(TODAY(),O465,"M")&gt;=6,DATEDIF(TODAY(),O465,"M")&lt;=11),"AMARILLO"))),Q465))</f>
        <v>ROJO</v>
      </c>
      <c r="Q465" s="256" t="str">
        <f ca="1">IF(O465=0," ",IF(O465&lt;=$L$6,"VENCIDO","NO VENCIDO"))</f>
        <v>NO VENCIDO</v>
      </c>
      <c r="R465" s="257"/>
      <c r="S465" s="258"/>
      <c r="T465" s="258"/>
      <c r="U465" s="259"/>
      <c r="V465" s="259"/>
      <c r="W465" s="634">
        <f>+AR465</f>
        <v>1</v>
      </c>
      <c r="X465" s="425"/>
      <c r="Y465" s="232"/>
      <c r="Z465" s="648">
        <v>0</v>
      </c>
      <c r="AA465" s="648">
        <v>0</v>
      </c>
      <c r="AB465" s="649">
        <f>+Z465+AA465</f>
        <v>0</v>
      </c>
      <c r="AC465" s="648">
        <v>0</v>
      </c>
      <c r="AD465" s="648">
        <v>0</v>
      </c>
      <c r="AE465" s="648">
        <v>0</v>
      </c>
      <c r="AF465" s="648">
        <v>0</v>
      </c>
      <c r="AG465" s="648">
        <v>0</v>
      </c>
      <c r="AH465" s="648">
        <v>0</v>
      </c>
      <c r="AI465" s="648">
        <v>0</v>
      </c>
      <c r="AJ465" s="648">
        <v>0</v>
      </c>
      <c r="AK465" s="648">
        <v>0</v>
      </c>
      <c r="AL465" s="648">
        <v>0</v>
      </c>
      <c r="AM465" s="630">
        <f>SUM(AB465:AL469)</f>
        <v>0</v>
      </c>
      <c r="AN465" s="460"/>
      <c r="AQ465" s="604">
        <f>IFERROR(I465/J465*100,"0")</f>
        <v>0</v>
      </c>
      <c r="AR465" s="650">
        <f>IFERROR(1/(1-(AQ465/100)),"0")</f>
        <v>1</v>
      </c>
      <c r="AS465" s="653">
        <v>0</v>
      </c>
      <c r="AT465" s="607">
        <v>1</v>
      </c>
      <c r="AU465" s="334"/>
      <c r="AV465" s="656"/>
      <c r="AW465" s="659">
        <f>+H465-AV465</f>
        <v>4</v>
      </c>
    </row>
    <row r="466" spans="1:49" ht="17.25" customHeight="1">
      <c r="A466" s="666"/>
      <c r="B466" s="670"/>
      <c r="C466" s="671"/>
      <c r="D466" s="642"/>
      <c r="E466" s="596"/>
      <c r="F466" s="645"/>
      <c r="G466" s="645"/>
      <c r="H466" s="575"/>
      <c r="I466" s="578"/>
      <c r="J466" s="581"/>
      <c r="K466" s="584"/>
      <c r="L466" s="253"/>
      <c r="M466" s="254"/>
      <c r="N466" s="254" t="s">
        <v>2129</v>
      </c>
      <c r="O466" s="255" t="s">
        <v>2129</v>
      </c>
      <c r="P466" s="256" t="str">
        <f ca="1">IF(O466=0," ",IFERROR(IF(DATEDIF(TODAY(),O466,"M")&lt;=5,"ROJO",IF(DATEDIF(TODAY(),O466,"M")&gt;=12,"VERDE",IF(AND(DATEDIF(TODAY(),O466,"M")&gt;=6,DATEDIF(TODAY(),O466,"M")&lt;=11),"AMARILLO"))),Q466))</f>
        <v>NO VENCIDO</v>
      </c>
      <c r="Q466" s="262" t="str">
        <f ca="1">IF(O466=0," ",IF(O466&lt;=$L$6,"VENCIDO","NO VENCIDO"))</f>
        <v>NO VENCIDO</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v>8</v>
      </c>
      <c r="M467" s="254" t="s">
        <v>1856</v>
      </c>
      <c r="N467" s="254" t="s">
        <v>1807</v>
      </c>
      <c r="O467" s="255" t="s">
        <v>1751</v>
      </c>
      <c r="P467" s="256" t="str">
        <f ca="1">IF(O467=0," ",IFERROR(IF(DATEDIF(TODAY(),O467,"M")&lt;=5,"ROJO",IF(DATEDIF(TODAY(),O467,"M")&gt;=12,"VERDE",IF(AND(DATEDIF(TODAY(),O467,"M")&gt;=6,DATEDIF(TODAY(),O467,"M")&lt;=11),"AMARILLO"))),Q467))</f>
        <v>AMARILLO</v>
      </c>
      <c r="Q467" s="262" t="str">
        <f ca="1">IF(O467=0," ",IF(O467&lt;=$L$6,"VENCIDO","NO VENCIDO"))</f>
        <v>NO VENCIDO</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1</v>
      </c>
      <c r="L470" s="491">
        <f>SUM(L465:L469)</f>
        <v>56</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JUNIO!K471</f>
        <v>1632</v>
      </c>
      <c r="E471" s="595">
        <f>H67</f>
        <v>810</v>
      </c>
      <c r="F471" s="644">
        <v>1249</v>
      </c>
      <c r="G471" s="644">
        <v>7</v>
      </c>
      <c r="H471" s="574">
        <f>+F471+G471</f>
        <v>1256</v>
      </c>
      <c r="I471" s="577">
        <f>+AM471</f>
        <v>0</v>
      </c>
      <c r="J471" s="580">
        <f>+H471+I471</f>
        <v>1256</v>
      </c>
      <c r="K471" s="583">
        <f>+(D471+E471)-(J471)</f>
        <v>1186</v>
      </c>
      <c r="L471" s="253">
        <v>806</v>
      </c>
      <c r="M471" s="254" t="s">
        <v>1824</v>
      </c>
      <c r="N471" s="254" t="s">
        <v>1809</v>
      </c>
      <c r="O471" s="255" t="s">
        <v>1756</v>
      </c>
      <c r="P471" s="256" t="str">
        <f ca="1">IF(O471=0," ",IFERROR(IF(DATEDIF(TODAY(),O471,"M")&lt;=5,"ROJO",IF(DATEDIF(TODAY(),O471,"M")&gt;=12,"VERDE",IF(AND(DATEDIF(TODAY(),O471,"M")&gt;=6,DATEDIF(TODAY(),O471,"M")&lt;=11),"AMARILLO"))),Q471))</f>
        <v>VERDE</v>
      </c>
      <c r="Q471" s="256" t="str">
        <f ca="1">IF(O471=0," ",IF(O471&lt;=$L$6,"VENCIDO","NO VENCIDO"))</f>
        <v>NO VENCIDO</v>
      </c>
      <c r="R471" s="257"/>
      <c r="S471" s="258"/>
      <c r="T471" s="258"/>
      <c r="U471" s="259"/>
      <c r="V471" s="259"/>
      <c r="W471" s="634">
        <f>+AR471</f>
        <v>1</v>
      </c>
      <c r="X471" s="425"/>
      <c r="Y471" s="232"/>
      <c r="Z471" s="648">
        <v>0</v>
      </c>
      <c r="AA471" s="648">
        <v>0</v>
      </c>
      <c r="AB471" s="649">
        <f>+Z471+AA471</f>
        <v>0</v>
      </c>
      <c r="AC471" s="648">
        <v>0</v>
      </c>
      <c r="AD471" s="648">
        <v>0</v>
      </c>
      <c r="AE471" s="648">
        <v>0</v>
      </c>
      <c r="AF471" s="648">
        <v>0</v>
      </c>
      <c r="AG471" s="648">
        <v>0</v>
      </c>
      <c r="AH471" s="648">
        <v>0</v>
      </c>
      <c r="AI471" s="648">
        <v>0</v>
      </c>
      <c r="AJ471" s="648">
        <v>0</v>
      </c>
      <c r="AK471" s="648">
        <v>0</v>
      </c>
      <c r="AL471" s="648">
        <v>0</v>
      </c>
      <c r="AM471" s="630">
        <f>SUM(AB471:AL475)</f>
        <v>0</v>
      </c>
      <c r="AN471" s="460"/>
      <c r="AQ471" s="604">
        <f>IFERROR(I471/J471*100,"0")</f>
        <v>0</v>
      </c>
      <c r="AR471" s="650">
        <f>IFERROR(1/(1-(AQ471/100)),"0")</f>
        <v>1</v>
      </c>
      <c r="AS471" s="653">
        <v>0</v>
      </c>
      <c r="AT471" s="607">
        <v>1</v>
      </c>
      <c r="AU471" s="334"/>
      <c r="AV471" s="656"/>
      <c r="AW471" s="659">
        <f>+H471-AV471</f>
        <v>1256</v>
      </c>
    </row>
    <row r="472" spans="1:49" ht="17.25" customHeight="1">
      <c r="A472" s="666"/>
      <c r="B472" s="670"/>
      <c r="C472" s="671"/>
      <c r="D472" s="642"/>
      <c r="E472" s="596"/>
      <c r="F472" s="645"/>
      <c r="G472" s="645"/>
      <c r="H472" s="575"/>
      <c r="I472" s="578"/>
      <c r="J472" s="581"/>
      <c r="K472" s="584"/>
      <c r="L472" s="253">
        <v>380</v>
      </c>
      <c r="M472" s="254" t="s">
        <v>2104</v>
      </c>
      <c r="N472" s="254" t="s">
        <v>1809</v>
      </c>
      <c r="O472" s="255" t="s">
        <v>1833</v>
      </c>
      <c r="P472" s="256" t="str">
        <f ca="1">IF(O472=0," ",IFERROR(IF(DATEDIF(TODAY(),O472,"M")&lt;=5,"ROJO",IF(DATEDIF(TODAY(),O472,"M")&gt;=12,"VERDE",IF(AND(DATEDIF(TODAY(),O472,"M")&gt;=6,DATEDIF(TODAY(),O472,"M")&lt;=11),"AMARILLO"))),Q472))</f>
        <v>VERDE</v>
      </c>
      <c r="Q472" s="262" t="str">
        <f ca="1">IF(O472=0," ",IF(O472&lt;=$L$6,"VENCIDO","NO VENCIDO"))</f>
        <v>NO VENCIDO</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t="s">
        <v>1750</v>
      </c>
      <c r="P473" s="256" t="str">
        <f ca="1">IF(O473=0," ",IFERROR(IF(DATEDIF(TODAY(),O473,"M")&lt;=5,"ROJO",IF(DATEDIF(TODAY(),O473,"M")&gt;=12,"VERDE",IF(AND(DATEDIF(TODAY(),O473,"M")&gt;=6,DATEDIF(TODAY(),O473,"M")&lt;=11),"AMARILLO"))),Q473))</f>
        <v>AMARILLO</v>
      </c>
      <c r="Q473" s="262" t="str">
        <f ca="1">IF(O473=0," ",IF(O473&lt;=$L$6,"VENCIDO","NO VENCIDO"))</f>
        <v>NO VENCIDO</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t="s">
        <v>1748</v>
      </c>
      <c r="P474" s="256" t="str">
        <f ca="1">IF(O474=0," ",IFERROR(IF(DATEDIF(TODAY(),O474,"M")&lt;=5,"ROJO",IF(DATEDIF(TODAY(),O474,"M")&gt;=12,"VERDE",IF(AND(DATEDIF(TODAY(),O474,"M")&gt;=6,DATEDIF(TODAY(),O474,"M")&lt;=11),"AMARILLO"))),Q474))</f>
        <v>ROJO</v>
      </c>
      <c r="Q474" s="262" t="str">
        <f ca="1">IF(O474=0," ",IF(O474&lt;=$L$6,"VENCIDO","NO VENCIDO"))</f>
        <v>NO VENCIDO</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t="s">
        <v>1748</v>
      </c>
      <c r="P475" s="256" t="str">
        <f ca="1">IF(O475=0," ",IFERROR(IF(DATEDIF(TODAY(),O475,"M")&lt;=5,"ROJO",IF(DATEDIF(TODAY(),O475,"M")&gt;=12,"VERDE",IF(AND(DATEDIF(TODAY(),O475,"M")&gt;=6,DATEDIF(TODAY(),O475,"M")&lt;=11),"AMARILLO"))),Q475))</f>
        <v>ROJO</v>
      </c>
      <c r="Q475" s="262" t="str">
        <f ca="1">IF(O475=0," ",IF(O475&lt;=$L$6,"VENCIDO","NO VENCIDO"))</f>
        <v>NO VENCIDO</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1</v>
      </c>
      <c r="L476" s="491">
        <f>SUM(L471:L475)</f>
        <v>1186</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JUNIO!K477</f>
        <v>2165</v>
      </c>
      <c r="E477" s="595">
        <f>H73</f>
        <v>1400</v>
      </c>
      <c r="F477" s="644">
        <v>1844</v>
      </c>
      <c r="G477" s="644">
        <v>20</v>
      </c>
      <c r="H477" s="574">
        <f>+F477+G477</f>
        <v>1864</v>
      </c>
      <c r="I477" s="577">
        <f>+AM477</f>
        <v>0</v>
      </c>
      <c r="J477" s="580">
        <f>+H477+I477</f>
        <v>1864</v>
      </c>
      <c r="K477" s="583">
        <f>+(D477+E477)-(J477)</f>
        <v>1701</v>
      </c>
      <c r="L477" s="253">
        <v>1295</v>
      </c>
      <c r="M477" s="254" t="s">
        <v>1857</v>
      </c>
      <c r="N477" s="254" t="s">
        <v>1810</v>
      </c>
      <c r="O477" s="255" t="s">
        <v>1756</v>
      </c>
      <c r="P477" s="256" t="str">
        <f ca="1">IF(O477=0," ",IFERROR(IF(DATEDIF(TODAY(),O477,"M")&lt;=5,"ROJO",IF(DATEDIF(TODAY(),O477,"M")&gt;=12,"VERDE",IF(AND(DATEDIF(TODAY(),O477,"M")&gt;=6,DATEDIF(TODAY(),O477,"M")&lt;=11),"AMARILLO"))),Q477))</f>
        <v>VERDE</v>
      </c>
      <c r="Q477" s="256" t="str">
        <f ca="1">IF(O477=0," ",IF(O477&lt;=$L$6,"VENCIDO","NO VENCIDO"))</f>
        <v>NO VENCIDO</v>
      </c>
      <c r="R477" s="257"/>
      <c r="S477" s="258"/>
      <c r="T477" s="258"/>
      <c r="U477" s="259"/>
      <c r="V477" s="259"/>
      <c r="W477" s="634">
        <f>+AR477</f>
        <v>1</v>
      </c>
      <c r="X477" s="425"/>
      <c r="Y477" s="232"/>
      <c r="Z477" s="648">
        <v>0</v>
      </c>
      <c r="AA477" s="648">
        <v>0</v>
      </c>
      <c r="AB477" s="649">
        <f>+Z477+AA477</f>
        <v>0</v>
      </c>
      <c r="AC477" s="648">
        <v>0</v>
      </c>
      <c r="AD477" s="648">
        <v>0</v>
      </c>
      <c r="AE477" s="648">
        <v>0</v>
      </c>
      <c r="AF477" s="648">
        <v>0</v>
      </c>
      <c r="AG477" s="648">
        <v>0</v>
      </c>
      <c r="AH477" s="648">
        <v>0</v>
      </c>
      <c r="AI477" s="648">
        <v>0</v>
      </c>
      <c r="AJ477" s="648">
        <v>0</v>
      </c>
      <c r="AK477" s="648">
        <v>0</v>
      </c>
      <c r="AL477" s="648">
        <v>0</v>
      </c>
      <c r="AM477" s="630">
        <f>SUM(AB477:AL481)</f>
        <v>0</v>
      </c>
      <c r="AN477" s="460"/>
      <c r="AQ477" s="604">
        <f>IFERROR(I477/J477*100,"0")</f>
        <v>0</v>
      </c>
      <c r="AR477" s="650">
        <f>IFERROR(1/(1-(AQ477/100)),"0")</f>
        <v>1</v>
      </c>
      <c r="AS477" s="653">
        <v>0</v>
      </c>
      <c r="AT477" s="607">
        <v>1</v>
      </c>
      <c r="AU477" s="334"/>
      <c r="AV477" s="656"/>
      <c r="AW477" s="659">
        <f>+H477-AV477</f>
        <v>1864</v>
      </c>
    </row>
    <row r="478" spans="1:49" ht="17.25" customHeight="1">
      <c r="A478" s="666"/>
      <c r="B478" s="670"/>
      <c r="C478" s="671"/>
      <c r="D478" s="642"/>
      <c r="E478" s="596"/>
      <c r="F478" s="645"/>
      <c r="G478" s="645"/>
      <c r="H478" s="575"/>
      <c r="I478" s="578"/>
      <c r="J478" s="581"/>
      <c r="K478" s="584"/>
      <c r="L478" s="253">
        <v>406</v>
      </c>
      <c r="M478" s="254" t="s">
        <v>1660</v>
      </c>
      <c r="N478" s="254" t="s">
        <v>1810</v>
      </c>
      <c r="O478" s="255" t="s">
        <v>1751</v>
      </c>
      <c r="P478" s="256" t="str">
        <f ca="1">IF(O478=0," ",IFERROR(IF(DATEDIF(TODAY(),O478,"M")&lt;=5,"ROJO",IF(DATEDIF(TODAY(),O478,"M")&gt;=12,"VERDE",IF(AND(DATEDIF(TODAY(),O478,"M")&gt;=6,DATEDIF(TODAY(),O478,"M")&lt;=11),"AMARILLO"))),Q478))</f>
        <v>AMARILLO</v>
      </c>
      <c r="Q478" s="262" t="str">
        <f ca="1">IF(O478=0," ",IF(O478&lt;=$L$6,"VENCIDO","NO VENCIDO"))</f>
        <v>NO VENCIDO</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t="s">
        <v>2129</v>
      </c>
      <c r="O479" s="255" t="s">
        <v>2129</v>
      </c>
      <c r="P479" s="256" t="str">
        <f ca="1">IF(O479=0," ",IFERROR(IF(DATEDIF(TODAY(),O479,"M")&lt;=5,"ROJO",IF(DATEDIF(TODAY(),O479,"M")&gt;=12,"VERDE",IF(AND(DATEDIF(TODAY(),O479,"M")&gt;=6,DATEDIF(TODAY(),O479,"M")&lt;=11),"AMARILLO"))),Q479))</f>
        <v>NO VENCIDO</v>
      </c>
      <c r="Q479" s="262" t="str">
        <f ca="1">IF(O479=0," ",IF(O479&lt;=$L$6,"VENCIDO","NO VENCIDO"))</f>
        <v>NO VENCIDO</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t="s">
        <v>2129</v>
      </c>
      <c r="O480" s="255" t="s">
        <v>2129</v>
      </c>
      <c r="P480" s="256" t="str">
        <f ca="1">IF(O480=0," ",IFERROR(IF(DATEDIF(TODAY(),O480,"M")&lt;=5,"ROJO",IF(DATEDIF(TODAY(),O480,"M")&gt;=12,"VERDE",IF(AND(DATEDIF(TODAY(),O480,"M")&gt;=6,DATEDIF(TODAY(),O480,"M")&lt;=11),"AMARILLO"))),Q480))</f>
        <v>NO VENCIDO</v>
      </c>
      <c r="Q480" s="262" t="str">
        <f ca="1">IF(O480=0," ",IF(O480&lt;=$L$6,"VENCIDO","NO VENCIDO"))</f>
        <v>NO VENCIDO</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1</v>
      </c>
      <c r="L482" s="491">
        <f>SUM(L477:L481)</f>
        <v>1701</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JUNIO!K483</f>
        <v>0</v>
      </c>
      <c r="E483" s="595">
        <f>H79</f>
        <v>0</v>
      </c>
      <c r="F483" s="644">
        <v>0</v>
      </c>
      <c r="G483" s="644">
        <v>0</v>
      </c>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v>0</v>
      </c>
      <c r="AA483" s="648">
        <v>0</v>
      </c>
      <c r="AB483" s="649">
        <f>+Z483+AA483</f>
        <v>0</v>
      </c>
      <c r="AC483" s="648">
        <v>0</v>
      </c>
      <c r="AD483" s="648">
        <v>0</v>
      </c>
      <c r="AE483" s="648">
        <v>0</v>
      </c>
      <c r="AF483" s="648">
        <v>0</v>
      </c>
      <c r="AG483" s="648">
        <v>0</v>
      </c>
      <c r="AH483" s="648">
        <v>0</v>
      </c>
      <c r="AI483" s="648">
        <v>0</v>
      </c>
      <c r="AJ483" s="648">
        <v>0</v>
      </c>
      <c r="AK483" s="648">
        <v>0</v>
      </c>
      <c r="AL483" s="648">
        <v>0</v>
      </c>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JUNIO!K489</f>
        <v>2414</v>
      </c>
      <c r="E489" s="595">
        <f>H85</f>
        <v>1041</v>
      </c>
      <c r="F489" s="644">
        <v>1620</v>
      </c>
      <c r="G489" s="644">
        <v>39</v>
      </c>
      <c r="H489" s="574">
        <f>+F489+G489</f>
        <v>1659</v>
      </c>
      <c r="I489" s="577">
        <f>+AM489</f>
        <v>0</v>
      </c>
      <c r="J489" s="580">
        <f>+H489+I489</f>
        <v>1659</v>
      </c>
      <c r="K489" s="583">
        <f>+(D489+E489)-(J489)</f>
        <v>1796</v>
      </c>
      <c r="L489" s="253">
        <v>800</v>
      </c>
      <c r="M489" s="254" t="s">
        <v>1719</v>
      </c>
      <c r="N489" s="254" t="s">
        <v>1799</v>
      </c>
      <c r="O489" s="255" t="s">
        <v>1745</v>
      </c>
      <c r="P489" s="256" t="str">
        <f ca="1">IF(O489=0," ",IFERROR(IF(DATEDIF(TODAY(),O489,"M")&lt;=5,"ROJO",IF(DATEDIF(TODAY(),O489,"M")&gt;=12,"VERDE",IF(AND(DATEDIF(TODAY(),O489,"M")&gt;=6,DATEDIF(TODAY(),O489,"M")&lt;=11),"AMARILLO"))),Q489))</f>
        <v>AMARILLO</v>
      </c>
      <c r="Q489" s="256" t="str">
        <f ca="1">IF(O489=0," ",IF(O489&lt;=$L$6,"VENCIDO","NO VENCIDO"))</f>
        <v>NO VENCIDO</v>
      </c>
      <c r="R489" s="257"/>
      <c r="S489" s="258"/>
      <c r="T489" s="258"/>
      <c r="U489" s="259"/>
      <c r="V489" s="259"/>
      <c r="W489" s="634">
        <f>+AR489</f>
        <v>1</v>
      </c>
      <c r="X489" s="425"/>
      <c r="Y489" s="232"/>
      <c r="Z489" s="648">
        <v>0</v>
      </c>
      <c r="AA489" s="648">
        <v>0</v>
      </c>
      <c r="AB489" s="649">
        <f>+Z489+AA489</f>
        <v>0</v>
      </c>
      <c r="AC489" s="648">
        <v>0</v>
      </c>
      <c r="AD489" s="648">
        <v>0</v>
      </c>
      <c r="AE489" s="648">
        <v>0</v>
      </c>
      <c r="AF489" s="648">
        <v>0</v>
      </c>
      <c r="AG489" s="648">
        <v>0</v>
      </c>
      <c r="AH489" s="648">
        <v>0</v>
      </c>
      <c r="AI489" s="648">
        <v>0</v>
      </c>
      <c r="AJ489" s="648">
        <v>0</v>
      </c>
      <c r="AK489" s="648">
        <v>0</v>
      </c>
      <c r="AL489" s="648">
        <v>0</v>
      </c>
      <c r="AM489" s="630">
        <f>SUM(AB489:AL493)</f>
        <v>0</v>
      </c>
      <c r="AN489" s="460"/>
      <c r="AQ489" s="604">
        <f>IFERROR(I489/J489*100,"0")</f>
        <v>0</v>
      </c>
      <c r="AR489" s="650">
        <f>IFERROR(1/(1-(AQ489/100)),"0")</f>
        <v>1</v>
      </c>
      <c r="AS489" s="653">
        <v>0</v>
      </c>
      <c r="AT489" s="607">
        <v>1</v>
      </c>
      <c r="AU489" s="334"/>
      <c r="AV489" s="656"/>
      <c r="AW489" s="659">
        <f>+H489-AV489</f>
        <v>1659</v>
      </c>
    </row>
    <row r="490" spans="1:49" ht="17.25" customHeight="1">
      <c r="A490" s="666"/>
      <c r="B490" s="640"/>
      <c r="C490" s="640"/>
      <c r="D490" s="642"/>
      <c r="E490" s="596"/>
      <c r="F490" s="645"/>
      <c r="G490" s="645"/>
      <c r="H490" s="575"/>
      <c r="I490" s="578"/>
      <c r="J490" s="581"/>
      <c r="K490" s="584"/>
      <c r="L490" s="253">
        <v>499</v>
      </c>
      <c r="M490" s="254" t="s">
        <v>1858</v>
      </c>
      <c r="N490" s="254" t="s">
        <v>1799</v>
      </c>
      <c r="O490" s="255" t="s">
        <v>1770</v>
      </c>
      <c r="P490" s="256" t="str">
        <f ca="1">IF(O490=0," ",IFERROR(IF(DATEDIF(TODAY(),O490,"M")&lt;=5,"ROJO",IF(DATEDIF(TODAY(),O490,"M")&gt;=12,"VERDE",IF(AND(DATEDIF(TODAY(),O490,"M")&gt;=6,DATEDIF(TODAY(),O490,"M")&lt;=11),"AMARILLO"))),Q490))</f>
        <v>VERDE</v>
      </c>
      <c r="Q490" s="262" t="str">
        <f ca="1">IF(O490=0," ",IF(O490&lt;=$L$6,"VENCIDO","NO VENCIDO"))</f>
        <v>NO VENCIDO</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v>419</v>
      </c>
      <c r="M491" s="254" t="s">
        <v>1720</v>
      </c>
      <c r="N491" s="254" t="s">
        <v>1799</v>
      </c>
      <c r="O491" s="255" t="s">
        <v>1745</v>
      </c>
      <c r="P491" s="256" t="str">
        <f ca="1">IF(O491=0," ",IFERROR(IF(DATEDIF(TODAY(),O491,"M")&lt;=5,"ROJO",IF(DATEDIF(TODAY(),O491,"M")&gt;=12,"VERDE",IF(AND(DATEDIF(TODAY(),O491,"M")&gt;=6,DATEDIF(TODAY(),O491,"M")&lt;=11),"AMARILLO"))),Q491))</f>
        <v>AMARILLO</v>
      </c>
      <c r="Q491" s="262" t="str">
        <f ca="1">IF(O491=0," ",IF(O491&lt;=$L$6,"VENCIDO","NO VENCIDO"))</f>
        <v>NO VENCIDO</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v>78</v>
      </c>
      <c r="M492" s="254" t="s">
        <v>1662</v>
      </c>
      <c r="N492" s="254" t="s">
        <v>1799</v>
      </c>
      <c r="O492" s="255" t="s">
        <v>1752</v>
      </c>
      <c r="P492" s="256" t="str">
        <f ca="1">IF(O492=0," ",IFERROR(IF(DATEDIF(TODAY(),O492,"M")&lt;=5,"ROJO",IF(DATEDIF(TODAY(),O492,"M")&gt;=12,"VERDE",IF(AND(DATEDIF(TODAY(),O492,"M")&gt;=6,DATEDIF(TODAY(),O492,"M")&lt;=11),"AMARILLO"))),Q492))</f>
        <v>ROJO</v>
      </c>
      <c r="Q492" s="262" t="str">
        <f ca="1">IF(O492=0," ",IF(O492&lt;=$L$6,"VENCIDO","NO VENCIDO"))</f>
        <v>NO VENCIDO</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t="s">
        <v>2129</v>
      </c>
      <c r="O493" s="255" t="s">
        <v>2129</v>
      </c>
      <c r="P493" s="256" t="str">
        <f ca="1">IF(O493=0," ",IFERROR(IF(DATEDIF(TODAY(),O493,"M")&lt;=5,"ROJO",IF(DATEDIF(TODAY(),O493,"M")&gt;=12,"VERDE",IF(AND(DATEDIF(TODAY(),O493,"M")&gt;=6,DATEDIF(TODAY(),O493,"M")&lt;=11),"AMARILLO"))),Q493))</f>
        <v>NO VENCIDO</v>
      </c>
      <c r="Q493" s="262" t="str">
        <f ca="1">IF(O493=0," ",IF(O493&lt;=$L$6,"VENCIDO","NO VENCIDO"))</f>
        <v>NO VENCIDO</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1</v>
      </c>
      <c r="L494" s="491">
        <f>SUM(L489:L493)</f>
        <v>1796</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JUNIO!K495</f>
        <v>0</v>
      </c>
      <c r="E495" s="595">
        <f>H91</f>
        <v>0</v>
      </c>
      <c r="F495" s="644">
        <v>0</v>
      </c>
      <c r="G495" s="644">
        <v>0</v>
      </c>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v>0</v>
      </c>
      <c r="AA495" s="648">
        <v>0</v>
      </c>
      <c r="AB495" s="649">
        <f>+Z495+AA495</f>
        <v>0</v>
      </c>
      <c r="AC495" s="648">
        <v>0</v>
      </c>
      <c r="AD495" s="648">
        <v>0</v>
      </c>
      <c r="AE495" s="648">
        <v>0</v>
      </c>
      <c r="AF495" s="648">
        <v>0</v>
      </c>
      <c r="AG495" s="648">
        <v>0</v>
      </c>
      <c r="AH495" s="648">
        <v>0</v>
      </c>
      <c r="AI495" s="648">
        <v>0</v>
      </c>
      <c r="AJ495" s="648">
        <v>0</v>
      </c>
      <c r="AK495" s="648">
        <v>0</v>
      </c>
      <c r="AL495" s="648">
        <v>0</v>
      </c>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JUNIO!K501</f>
        <v>0</v>
      </c>
      <c r="E501" s="595">
        <f>H97</f>
        <v>0</v>
      </c>
      <c r="F501" s="644">
        <v>0</v>
      </c>
      <c r="G501" s="644">
        <v>0</v>
      </c>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v>0</v>
      </c>
      <c r="AA501" s="648">
        <v>0</v>
      </c>
      <c r="AB501" s="649">
        <f>+Z501+AA501</f>
        <v>0</v>
      </c>
      <c r="AC501" s="648">
        <v>0</v>
      </c>
      <c r="AD501" s="648">
        <v>0</v>
      </c>
      <c r="AE501" s="648">
        <v>0</v>
      </c>
      <c r="AF501" s="648">
        <v>0</v>
      </c>
      <c r="AG501" s="648">
        <v>0</v>
      </c>
      <c r="AH501" s="648">
        <v>0</v>
      </c>
      <c r="AI501" s="648">
        <v>0</v>
      </c>
      <c r="AJ501" s="648">
        <v>0</v>
      </c>
      <c r="AK501" s="648">
        <v>0</v>
      </c>
      <c r="AL501" s="648">
        <v>0</v>
      </c>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JUNIO!K507</f>
        <v>2528</v>
      </c>
      <c r="E507" s="595">
        <f>H103</f>
        <v>3870</v>
      </c>
      <c r="F507" s="644">
        <v>2884</v>
      </c>
      <c r="G507" s="644">
        <v>35</v>
      </c>
      <c r="H507" s="574">
        <f>+F507+G507</f>
        <v>2919</v>
      </c>
      <c r="I507" s="577">
        <f>+AM507</f>
        <v>1450</v>
      </c>
      <c r="J507" s="580">
        <f>+H507+I507</f>
        <v>4369</v>
      </c>
      <c r="K507" s="583">
        <f>+(D507+E507)-(J507)</f>
        <v>2029</v>
      </c>
      <c r="L507" s="253">
        <v>1630</v>
      </c>
      <c r="M507" s="254" t="s">
        <v>2090</v>
      </c>
      <c r="N507" s="254" t="s">
        <v>1799</v>
      </c>
      <c r="O507" s="255" t="s">
        <v>1892</v>
      </c>
      <c r="P507" s="256" t="str">
        <f ca="1">IF(O507=0," ",IFERROR(IF(DATEDIF(TODAY(),O507,"M")&lt;=5,"ROJO",IF(DATEDIF(TODAY(),O507,"M")&gt;=12,"VERDE",IF(AND(DATEDIF(TODAY(),O507,"M")&gt;=6,DATEDIF(TODAY(),O507,"M")&lt;=11),"AMARILLO"))),Q507))</f>
        <v>VERDE</v>
      </c>
      <c r="Q507" s="256" t="str">
        <f ca="1">IF(O507=0," ",IF(O507&lt;=$L$6,"VENCIDO","NO VENCIDO"))</f>
        <v>NO VENCIDO</v>
      </c>
      <c r="R507" s="257"/>
      <c r="S507" s="258"/>
      <c r="T507" s="258"/>
      <c r="U507" s="259"/>
      <c r="V507" s="259"/>
      <c r="W507" s="634">
        <f>+AR507</f>
        <v>1.4967454607742376</v>
      </c>
      <c r="X507" s="425"/>
      <c r="Y507" s="232"/>
      <c r="Z507" s="648">
        <v>1250</v>
      </c>
      <c r="AA507" s="648">
        <v>200</v>
      </c>
      <c r="AB507" s="649">
        <f>+Z507+AA507</f>
        <v>1450</v>
      </c>
      <c r="AC507" s="648">
        <v>0</v>
      </c>
      <c r="AD507" s="648">
        <v>0</v>
      </c>
      <c r="AE507" s="648">
        <v>0</v>
      </c>
      <c r="AF507" s="648">
        <v>0</v>
      </c>
      <c r="AG507" s="648">
        <v>0</v>
      </c>
      <c r="AH507" s="648">
        <v>0</v>
      </c>
      <c r="AI507" s="648">
        <v>0</v>
      </c>
      <c r="AJ507" s="648">
        <v>0</v>
      </c>
      <c r="AK507" s="648">
        <v>0</v>
      </c>
      <c r="AL507" s="648">
        <v>0</v>
      </c>
      <c r="AM507" s="630">
        <f>SUM(AB507:AL511)</f>
        <v>1450</v>
      </c>
      <c r="AN507" s="460"/>
      <c r="AQ507" s="604">
        <f>IFERROR(I507/J507*100,"0")</f>
        <v>33.188372625314713</v>
      </c>
      <c r="AR507" s="650">
        <f>IFERROR(1/(1-(AQ507/100)),"0")</f>
        <v>1.4967454607742376</v>
      </c>
      <c r="AS507" s="653">
        <v>0</v>
      </c>
      <c r="AT507" s="607">
        <v>1</v>
      </c>
      <c r="AU507" s="334"/>
      <c r="AV507" s="656"/>
      <c r="AW507" s="659">
        <f>+H507-AV507</f>
        <v>2919</v>
      </c>
    </row>
    <row r="508" spans="1:49" ht="17.25" customHeight="1">
      <c r="A508" s="666"/>
      <c r="B508" s="670"/>
      <c r="C508" s="671"/>
      <c r="D508" s="642"/>
      <c r="E508" s="596"/>
      <c r="F508" s="645"/>
      <c r="G508" s="645"/>
      <c r="H508" s="575"/>
      <c r="I508" s="578"/>
      <c r="J508" s="581"/>
      <c r="K508" s="584"/>
      <c r="L508" s="253">
        <v>215</v>
      </c>
      <c r="M508" s="254" t="s">
        <v>1891</v>
      </c>
      <c r="N508" s="254" t="s">
        <v>1799</v>
      </c>
      <c r="O508" s="255" t="s">
        <v>1892</v>
      </c>
      <c r="P508" s="256" t="str">
        <f ca="1">IF(O508=0," ",IFERROR(IF(DATEDIF(TODAY(),O508,"M")&lt;=5,"ROJO",IF(DATEDIF(TODAY(),O508,"M")&gt;=12,"VERDE",IF(AND(DATEDIF(TODAY(),O508,"M")&gt;=6,DATEDIF(TODAY(),O508,"M")&lt;=11),"AMARILLO"))),Q508))</f>
        <v>VERDE</v>
      </c>
      <c r="Q508" s="262" t="str">
        <f ca="1">IF(O508=0," ",IF(O508&lt;=$L$6,"VENCIDO","NO VENCIDO"))</f>
        <v>NO VENCIDO</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v>158</v>
      </c>
      <c r="M509" s="254" t="s">
        <v>1825</v>
      </c>
      <c r="N509" s="254" t="s">
        <v>1799</v>
      </c>
      <c r="O509" s="255" t="s">
        <v>1773</v>
      </c>
      <c r="P509" s="256" t="str">
        <f ca="1">IF(O509=0," ",IFERROR(IF(DATEDIF(TODAY(),O509,"M")&lt;=5,"ROJO",IF(DATEDIF(TODAY(),O509,"M")&gt;=12,"VERDE",IF(AND(DATEDIF(TODAY(),O509,"M")&gt;=6,DATEDIF(TODAY(),O509,"M")&lt;=11),"AMARILLO"))),Q509))</f>
        <v>VERDE</v>
      </c>
      <c r="Q509" s="262" t="str">
        <f ca="1">IF(O509=0," ",IF(O509&lt;=$L$6,"VENCIDO","NO VENCIDO"))</f>
        <v>NO VENCIDO</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v>16</v>
      </c>
      <c r="M510" s="254" t="s">
        <v>1722</v>
      </c>
      <c r="N510" s="254" t="s">
        <v>1799</v>
      </c>
      <c r="O510" s="255" t="s">
        <v>1753</v>
      </c>
      <c r="P510" s="256" t="str">
        <f ca="1">IF(O510=0," ",IFERROR(IF(DATEDIF(TODAY(),O510,"M")&lt;=5,"ROJO",IF(DATEDIF(TODAY(),O510,"M")&gt;=12,"VERDE",IF(AND(DATEDIF(TODAY(),O510,"M")&gt;=6,DATEDIF(TODAY(),O510,"M")&lt;=11),"AMARILLO"))),Q510))</f>
        <v>ROJO</v>
      </c>
      <c r="Q510" s="262" t="str">
        <f ca="1">IF(O510=0," ",IF(O510&lt;=$L$6,"VENCIDO","NO VENCIDO"))</f>
        <v>NO VENCIDO</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v>10</v>
      </c>
      <c r="M511" s="254" t="s">
        <v>1721</v>
      </c>
      <c r="N511" s="254" t="s">
        <v>1799</v>
      </c>
      <c r="O511" s="255" t="s">
        <v>1747</v>
      </c>
      <c r="P511" s="256" t="str">
        <f ca="1">IF(O511=0," ",IFERROR(IF(DATEDIF(TODAY(),O511,"M")&lt;=5,"ROJO",IF(DATEDIF(TODAY(),O511,"M")&gt;=12,"VERDE",IF(AND(DATEDIF(TODAY(),O511,"M")&gt;=6,DATEDIF(TODAY(),O511,"M")&lt;=11),"AMARILLO"))),Q511))</f>
        <v>ROJO</v>
      </c>
      <c r="Q511" s="262" t="str">
        <f ca="1">IF(O511=0," ",IF(O511&lt;=$L$6,"VENCIDO","NO VENCIDO"))</f>
        <v>NO VENCIDO</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1</v>
      </c>
      <c r="L512" s="491">
        <f>SUM(L507:L511)</f>
        <v>2029</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JUNIO!K513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v>0</v>
      </c>
      <c r="AA513" s="648">
        <v>0</v>
      </c>
      <c r="AB513" s="649">
        <f>+Z513+AA513</f>
        <v>0</v>
      </c>
      <c r="AC513" s="648">
        <v>0</v>
      </c>
      <c r="AD513" s="648">
        <v>0</v>
      </c>
      <c r="AE513" s="648">
        <v>0</v>
      </c>
      <c r="AF513" s="648">
        <v>0</v>
      </c>
      <c r="AG513" s="648">
        <v>0</v>
      </c>
      <c r="AH513" s="648">
        <v>0</v>
      </c>
      <c r="AI513" s="648">
        <v>0</v>
      </c>
      <c r="AJ513" s="648">
        <v>0</v>
      </c>
      <c r="AK513" s="648">
        <v>0</v>
      </c>
      <c r="AL513" s="648">
        <v>0</v>
      </c>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JUNIO!K519</f>
        <v>0</v>
      </c>
      <c r="E519" s="595">
        <f>H115</f>
        <v>0</v>
      </c>
      <c r="F519" s="644">
        <v>0</v>
      </c>
      <c r="G519" s="644">
        <v>0</v>
      </c>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v>0</v>
      </c>
      <c r="AA519" s="648">
        <v>0</v>
      </c>
      <c r="AB519" s="649">
        <f>+Z519+AA519</f>
        <v>0</v>
      </c>
      <c r="AC519" s="648">
        <v>0</v>
      </c>
      <c r="AD519" s="648">
        <v>0</v>
      </c>
      <c r="AE519" s="648">
        <v>0</v>
      </c>
      <c r="AF519" s="648">
        <v>0</v>
      </c>
      <c r="AG519" s="648">
        <v>0</v>
      </c>
      <c r="AH519" s="648">
        <v>0</v>
      </c>
      <c r="AI519" s="648">
        <v>0</v>
      </c>
      <c r="AJ519" s="648">
        <v>0</v>
      </c>
      <c r="AK519" s="648">
        <v>0</v>
      </c>
      <c r="AL519" s="648">
        <v>0</v>
      </c>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JUNIO!K525</f>
        <v>6539</v>
      </c>
      <c r="E525" s="595">
        <f>H121</f>
        <v>6450</v>
      </c>
      <c r="F525" s="644">
        <v>2468</v>
      </c>
      <c r="G525" s="644">
        <v>44</v>
      </c>
      <c r="H525" s="574">
        <f>+F525+G525</f>
        <v>2512</v>
      </c>
      <c r="I525" s="577">
        <f>+AM525</f>
        <v>3659</v>
      </c>
      <c r="J525" s="580">
        <f>+H525+I525</f>
        <v>6171</v>
      </c>
      <c r="K525" s="583">
        <f>+(D525+E525)-(J525)</f>
        <v>6818</v>
      </c>
      <c r="L525" s="253">
        <v>5500</v>
      </c>
      <c r="M525" s="254" t="s">
        <v>1668</v>
      </c>
      <c r="N525" s="254" t="s">
        <v>1807</v>
      </c>
      <c r="O525" s="255" t="s">
        <v>1745</v>
      </c>
      <c r="P525" s="256" t="str">
        <f ca="1">IF(O525=0," ",IFERROR(IF(DATEDIF(TODAY(),O525,"M")&lt;=5,"ROJO",IF(DATEDIF(TODAY(),O525,"M")&gt;=12,"VERDE",IF(AND(DATEDIF(TODAY(),O525,"M")&gt;=6,DATEDIF(TODAY(),O525,"M")&lt;=11),"AMARILLO"))),Q525))</f>
        <v>AMARILLO</v>
      </c>
      <c r="Q525" s="256" t="str">
        <f ca="1">IF(O525=0," ",IF(O525&lt;=$L$6,"VENCIDO","NO VENCIDO"))</f>
        <v>NO VENCIDO</v>
      </c>
      <c r="R525" s="257"/>
      <c r="S525" s="258"/>
      <c r="T525" s="258"/>
      <c r="U525" s="259"/>
      <c r="V525" s="259"/>
      <c r="W525" s="634">
        <f>+AR525</f>
        <v>2.4566082802547773</v>
      </c>
      <c r="X525" s="425"/>
      <c r="Y525" s="232"/>
      <c r="Z525" s="648">
        <v>2912</v>
      </c>
      <c r="AA525" s="648">
        <v>747</v>
      </c>
      <c r="AB525" s="649">
        <f>+Z525+AA525</f>
        <v>3659</v>
      </c>
      <c r="AC525" s="648">
        <v>0</v>
      </c>
      <c r="AD525" s="648">
        <v>0</v>
      </c>
      <c r="AE525" s="648">
        <v>0</v>
      </c>
      <c r="AF525" s="648">
        <v>0</v>
      </c>
      <c r="AG525" s="648">
        <v>0</v>
      </c>
      <c r="AH525" s="648">
        <v>0</v>
      </c>
      <c r="AI525" s="648">
        <v>0</v>
      </c>
      <c r="AJ525" s="648">
        <v>0</v>
      </c>
      <c r="AK525" s="648">
        <v>0</v>
      </c>
      <c r="AL525" s="648">
        <v>0</v>
      </c>
      <c r="AM525" s="630">
        <f>SUM(AB525:AL529)</f>
        <v>3659</v>
      </c>
      <c r="AN525" s="460"/>
      <c r="AQ525" s="604">
        <f>IFERROR(I525/J525*100,"0")</f>
        <v>59.293469453897259</v>
      </c>
      <c r="AR525" s="650">
        <f>IFERROR(1/(1-(AQ525/100)),"0")</f>
        <v>2.4566082802547773</v>
      </c>
      <c r="AS525" s="653">
        <v>70</v>
      </c>
      <c r="AT525" s="607">
        <v>10</v>
      </c>
      <c r="AU525" s="334"/>
      <c r="AV525" s="656"/>
      <c r="AW525" s="659">
        <f>+H525-AV525</f>
        <v>2512</v>
      </c>
    </row>
    <row r="526" spans="1:49" ht="17.25" customHeight="1">
      <c r="A526" s="666"/>
      <c r="B526" s="670"/>
      <c r="C526" s="671"/>
      <c r="D526" s="642"/>
      <c r="E526" s="596"/>
      <c r="F526" s="645"/>
      <c r="G526" s="645"/>
      <c r="H526" s="575"/>
      <c r="I526" s="578"/>
      <c r="J526" s="581"/>
      <c r="K526" s="584"/>
      <c r="L526" s="253"/>
      <c r="M526" s="254"/>
      <c r="N526" s="254" t="s">
        <v>2129</v>
      </c>
      <c r="O526" s="255" t="s">
        <v>2129</v>
      </c>
      <c r="P526" s="256" t="str">
        <f ca="1">IF(O526=0," ",IFERROR(IF(DATEDIF(TODAY(),O526,"M")&lt;=5,"ROJO",IF(DATEDIF(TODAY(),O526,"M")&gt;=12,"VERDE",IF(AND(DATEDIF(TODAY(),O526,"M")&gt;=6,DATEDIF(TODAY(),O526,"M")&lt;=11),"AMARILLO"))),Q526))</f>
        <v>NO VENCIDO</v>
      </c>
      <c r="Q526" s="262" t="str">
        <f ca="1">IF(O526=0," ",IF(O526&lt;=$L$6,"VENCIDO","NO VENCIDO"))</f>
        <v>NO VENCIDO</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v>1318</v>
      </c>
      <c r="M527" s="254" t="s">
        <v>1739</v>
      </c>
      <c r="N527" s="254" t="s">
        <v>1811</v>
      </c>
      <c r="O527" s="255" t="s">
        <v>1751</v>
      </c>
      <c r="P527" s="256" t="str">
        <f ca="1">IF(O527=0," ",IFERROR(IF(DATEDIF(TODAY(),O527,"M")&lt;=5,"ROJO",IF(DATEDIF(TODAY(),O527,"M")&gt;=12,"VERDE",IF(AND(DATEDIF(TODAY(),O527,"M")&gt;=6,DATEDIF(TODAY(),O527,"M")&lt;=11),"AMARILLO"))),Q527))</f>
        <v>AMARILLO</v>
      </c>
      <c r="Q527" s="262" t="str">
        <f ca="1">IF(O527=0," ",IF(O527&lt;=$L$6,"VENCIDO","NO VENCIDO"))</f>
        <v>NO VENCIDO</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t="s">
        <v>2129</v>
      </c>
      <c r="O528" s="255" t="s">
        <v>2129</v>
      </c>
      <c r="P528" s="256" t="str">
        <f ca="1">IF(O528=0," ",IFERROR(IF(DATEDIF(TODAY(),O528,"M")&lt;=5,"ROJO",IF(DATEDIF(TODAY(),O528,"M")&gt;=12,"VERDE",IF(AND(DATEDIF(TODAY(),O528,"M")&gt;=6,DATEDIF(TODAY(),O528,"M")&lt;=11),"AMARILLO"))),Q528))</f>
        <v>NO VENCIDO</v>
      </c>
      <c r="Q528" s="262" t="str">
        <f ca="1">IF(O528=0," ",IF(O528&lt;=$L$6,"VENCIDO","NO VENCIDO"))</f>
        <v>NO VENCIDO</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t="s">
        <v>2129</v>
      </c>
      <c r="O529" s="255" t="s">
        <v>2129</v>
      </c>
      <c r="P529" s="256" t="str">
        <f ca="1">IF(O529=0," ",IFERROR(IF(DATEDIF(TODAY(),O529,"M")&lt;=5,"ROJO",IF(DATEDIF(TODAY(),O529,"M")&gt;=12,"VERDE",IF(AND(DATEDIF(TODAY(),O529,"M")&gt;=6,DATEDIF(TODAY(),O529,"M")&lt;=11),"AMARILLO"))),Q529))</f>
        <v>NO VENCIDO</v>
      </c>
      <c r="Q529" s="262" t="str">
        <f ca="1">IF(O529=0," ",IF(O529&lt;=$L$6,"VENCIDO","NO VENCIDO"))</f>
        <v>NO VENCIDO</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1</v>
      </c>
      <c r="L530" s="491">
        <f>SUM(L525:L529)</f>
        <v>6818</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JUNIO!K531</f>
        <v>2027</v>
      </c>
      <c r="E531" s="595">
        <f>H127</f>
        <v>200</v>
      </c>
      <c r="F531" s="644">
        <v>612</v>
      </c>
      <c r="G531" s="644">
        <v>24</v>
      </c>
      <c r="H531" s="574">
        <f>+F531+G531</f>
        <v>636</v>
      </c>
      <c r="I531" s="577">
        <f>+AM531</f>
        <v>0</v>
      </c>
      <c r="J531" s="580">
        <f>+H531+I531</f>
        <v>636</v>
      </c>
      <c r="K531" s="583">
        <f>+(D531+E531)-(J531)</f>
        <v>1591</v>
      </c>
      <c r="L531" s="253">
        <v>900</v>
      </c>
      <c r="M531" s="254" t="s">
        <v>1670</v>
      </c>
      <c r="N531" s="254" t="s">
        <v>1812</v>
      </c>
      <c r="O531" s="255" t="s">
        <v>1742</v>
      </c>
      <c r="P531" s="256" t="str">
        <f ca="1">IF(O531=0," ",IFERROR(IF(DATEDIF(TODAY(),O531,"M")&lt;=5,"ROJO",IF(DATEDIF(TODAY(),O531,"M")&gt;=12,"VERDE",IF(AND(DATEDIF(TODAY(),O531,"M")&gt;=6,DATEDIF(TODAY(),O531,"M")&lt;=11),"AMARILLO"))),Q531))</f>
        <v>VERDE</v>
      </c>
      <c r="Q531" s="256" t="str">
        <f ca="1">IF(O531=0," ",IF(O531&lt;=$L$6,"VENCIDO","NO VENCIDO"))</f>
        <v>NO VENCIDO</v>
      </c>
      <c r="R531" s="257"/>
      <c r="S531" s="258"/>
      <c r="T531" s="258"/>
      <c r="U531" s="259"/>
      <c r="V531" s="259"/>
      <c r="W531" s="634">
        <f>+AR531</f>
        <v>1</v>
      </c>
      <c r="X531" s="425"/>
      <c r="Y531" s="232"/>
      <c r="Z531" s="648">
        <v>0</v>
      </c>
      <c r="AA531" s="648">
        <v>0</v>
      </c>
      <c r="AB531" s="649">
        <f>+Z531+AA531</f>
        <v>0</v>
      </c>
      <c r="AC531" s="648">
        <v>0</v>
      </c>
      <c r="AD531" s="648">
        <v>0</v>
      </c>
      <c r="AE531" s="648">
        <v>0</v>
      </c>
      <c r="AF531" s="648">
        <v>0</v>
      </c>
      <c r="AG531" s="648">
        <v>0</v>
      </c>
      <c r="AH531" s="648">
        <v>0</v>
      </c>
      <c r="AI531" s="648">
        <v>0</v>
      </c>
      <c r="AJ531" s="648">
        <v>0</v>
      </c>
      <c r="AK531" s="648">
        <v>0</v>
      </c>
      <c r="AL531" s="648">
        <v>0</v>
      </c>
      <c r="AM531" s="630">
        <f>SUM(AB531:AL535)</f>
        <v>0</v>
      </c>
      <c r="AN531" s="460"/>
      <c r="AQ531" s="604">
        <f>IFERROR(I531/J531*100,"0")</f>
        <v>0</v>
      </c>
      <c r="AR531" s="650">
        <f>IFERROR(1/(1-(AQ531/100)),"0")</f>
        <v>1</v>
      </c>
      <c r="AS531" s="653">
        <v>0</v>
      </c>
      <c r="AT531" s="607">
        <v>1</v>
      </c>
      <c r="AU531" s="334"/>
      <c r="AV531" s="656"/>
      <c r="AW531" s="659">
        <f>+H531-AV531</f>
        <v>636</v>
      </c>
    </row>
    <row r="532" spans="1:49" ht="17.25" customHeight="1">
      <c r="A532" s="666"/>
      <c r="B532" s="670"/>
      <c r="C532" s="671"/>
      <c r="D532" s="642"/>
      <c r="E532" s="596"/>
      <c r="F532" s="645"/>
      <c r="G532" s="645"/>
      <c r="H532" s="575"/>
      <c r="I532" s="578"/>
      <c r="J532" s="581"/>
      <c r="K532" s="584"/>
      <c r="L532" s="253">
        <v>460</v>
      </c>
      <c r="M532" s="254" t="s">
        <v>1737</v>
      </c>
      <c r="N532" s="254" t="s">
        <v>1812</v>
      </c>
      <c r="O532" s="255" t="s">
        <v>1741</v>
      </c>
      <c r="P532" s="256" t="str">
        <f ca="1">IF(O532=0," ",IFERROR(IF(DATEDIF(TODAY(),O532,"M")&lt;=5,"ROJO",IF(DATEDIF(TODAY(),O532,"M")&gt;=12,"VERDE",IF(AND(DATEDIF(TODAY(),O532,"M")&gt;=6,DATEDIF(TODAY(),O532,"M")&lt;=11),"AMARILLO"))),Q532))</f>
        <v>VERDE</v>
      </c>
      <c r="Q532" s="262" t="str">
        <f ca="1">IF(O532=0," ",IF(O532&lt;=$L$6,"VENCIDO","NO VENCIDO"))</f>
        <v>NO VENCIDO</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v>105</v>
      </c>
      <c r="M533" s="254" t="s">
        <v>1852</v>
      </c>
      <c r="N533" s="254" t="s">
        <v>1812</v>
      </c>
      <c r="O533" s="255" t="s">
        <v>1867</v>
      </c>
      <c r="P533" s="256" t="str">
        <f ca="1">IF(O533=0," ",IFERROR(IF(DATEDIF(TODAY(),O533,"M")&lt;=5,"ROJO",IF(DATEDIF(TODAY(),O533,"M")&gt;=12,"VERDE",IF(AND(DATEDIF(TODAY(),O533,"M")&gt;=6,DATEDIF(TODAY(),O533,"M")&lt;=11),"AMARILLO"))),Q533))</f>
        <v>VERDE</v>
      </c>
      <c r="Q533" s="262" t="str">
        <f ca="1">IF(O533=0," ",IF(O533&lt;=$L$6,"VENCIDO","NO VENCIDO"))</f>
        <v>NO VENCIDO</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v>97</v>
      </c>
      <c r="M534" s="254" t="s">
        <v>1669</v>
      </c>
      <c r="N534" s="254" t="s">
        <v>1812</v>
      </c>
      <c r="O534" s="255" t="s">
        <v>1741</v>
      </c>
      <c r="P534" s="256" t="str">
        <f ca="1">IF(O534=0," ",IFERROR(IF(DATEDIF(TODAY(),O534,"M")&lt;=5,"ROJO",IF(DATEDIF(TODAY(),O534,"M")&gt;=12,"VERDE",IF(AND(DATEDIF(TODAY(),O534,"M")&gt;=6,DATEDIF(TODAY(),O534,"M")&lt;=11),"AMARILLO"))),Q534))</f>
        <v>VERDE</v>
      </c>
      <c r="Q534" s="262" t="str">
        <f ca="1">IF(O534=0," ",IF(O534&lt;=$L$6,"VENCIDO","NO VENCIDO"))</f>
        <v>NO VENCIDO</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v>29</v>
      </c>
      <c r="M535" s="254" t="s">
        <v>2138</v>
      </c>
      <c r="N535" s="254" t="s">
        <v>1812</v>
      </c>
      <c r="O535" s="255" t="s">
        <v>2109</v>
      </c>
      <c r="P535" s="256" t="str">
        <f ca="1">IF(O535=0," ",IFERROR(IF(DATEDIF(TODAY(),O535,"M")&lt;=5,"ROJO",IF(DATEDIF(TODAY(),O535,"M")&gt;=12,"VERDE",IF(AND(DATEDIF(TODAY(),O535,"M")&gt;=6,DATEDIF(TODAY(),O535,"M")&lt;=11),"AMARILLO"))),Q535))</f>
        <v>VERDE</v>
      </c>
      <c r="Q535" s="262" t="str">
        <f ca="1">IF(O535=0," ",IF(O535&lt;=$L$6,"VENCIDO","NO VENCIDO"))</f>
        <v>NO VENCIDO</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1</v>
      </c>
      <c r="L536" s="491">
        <f>SUM(L531:L535)</f>
        <v>1591</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JUNIO!K537</f>
        <v>1785</v>
      </c>
      <c r="E537" s="595">
        <f>H133</f>
        <v>1122</v>
      </c>
      <c r="F537" s="644">
        <v>1415</v>
      </c>
      <c r="G537" s="644">
        <v>42</v>
      </c>
      <c r="H537" s="574">
        <f>+F537+G537</f>
        <v>1457</v>
      </c>
      <c r="I537" s="577">
        <f>+AM537</f>
        <v>1</v>
      </c>
      <c r="J537" s="580">
        <f>+H537+I537</f>
        <v>1458</v>
      </c>
      <c r="K537" s="583">
        <f>+(D537+E537)-(J537)</f>
        <v>1449</v>
      </c>
      <c r="L537" s="253">
        <v>994</v>
      </c>
      <c r="M537" s="254" t="s">
        <v>1673</v>
      </c>
      <c r="N537" s="254" t="s">
        <v>1812</v>
      </c>
      <c r="O537" s="255" t="s">
        <v>1755</v>
      </c>
      <c r="P537" s="256" t="str">
        <f ca="1">IF(O537=0," ",IFERROR(IF(DATEDIF(TODAY(),O537,"M")&lt;=5,"ROJO",IF(DATEDIF(TODAY(),O537,"M")&gt;=12,"VERDE",IF(AND(DATEDIF(TODAY(),O537,"M")&gt;=6,DATEDIF(TODAY(),O537,"M")&lt;=11),"AMARILLO"))),Q537))</f>
        <v>AMARILLO</v>
      </c>
      <c r="Q537" s="256" t="str">
        <f ca="1">IF(O537=0," ",IF(O537&lt;=$L$6,"VENCIDO","NO VENCIDO"))</f>
        <v>NO VENCIDO</v>
      </c>
      <c r="R537" s="257"/>
      <c r="S537" s="258"/>
      <c r="T537" s="258"/>
      <c r="U537" s="259"/>
      <c r="V537" s="259"/>
      <c r="W537" s="634">
        <f>+AR537</f>
        <v>1.0006863417982155</v>
      </c>
      <c r="X537" s="425"/>
      <c r="Y537" s="232"/>
      <c r="Z537" s="648">
        <v>0</v>
      </c>
      <c r="AA537" s="648">
        <v>0</v>
      </c>
      <c r="AB537" s="649">
        <f>+Z537+AA537</f>
        <v>0</v>
      </c>
      <c r="AC537" s="648">
        <v>0</v>
      </c>
      <c r="AD537" s="648">
        <v>0</v>
      </c>
      <c r="AE537" s="648">
        <v>0</v>
      </c>
      <c r="AF537" s="648">
        <v>1</v>
      </c>
      <c r="AG537" s="648">
        <v>0</v>
      </c>
      <c r="AH537" s="648">
        <v>0</v>
      </c>
      <c r="AI537" s="648">
        <v>0</v>
      </c>
      <c r="AJ537" s="648">
        <v>0</v>
      </c>
      <c r="AK537" s="648">
        <v>0</v>
      </c>
      <c r="AL537" s="648">
        <v>0</v>
      </c>
      <c r="AM537" s="630">
        <f>SUM(AB537:AL541)</f>
        <v>1</v>
      </c>
      <c r="AN537" s="460"/>
      <c r="AQ537" s="604">
        <f>IFERROR(I537/J537*100,"0")</f>
        <v>6.858710562414265E-2</v>
      </c>
      <c r="AR537" s="650">
        <f>IFERROR(1/(1-(AQ537/100)),"0")</f>
        <v>1.0006863417982155</v>
      </c>
      <c r="AS537" s="653">
        <v>0</v>
      </c>
      <c r="AT537" s="607">
        <v>1</v>
      </c>
      <c r="AU537" s="334"/>
      <c r="AV537" s="656"/>
      <c r="AW537" s="659">
        <f>+H537-AV537</f>
        <v>1457</v>
      </c>
    </row>
    <row r="538" spans="1:49" ht="17.25" customHeight="1">
      <c r="A538" s="666"/>
      <c r="B538" s="670"/>
      <c r="C538" s="671"/>
      <c r="D538" s="642"/>
      <c r="E538" s="596"/>
      <c r="F538" s="645"/>
      <c r="G538" s="645"/>
      <c r="H538" s="575"/>
      <c r="I538" s="578"/>
      <c r="J538" s="581"/>
      <c r="K538" s="584"/>
      <c r="L538" s="253">
        <v>370</v>
      </c>
      <c r="M538" s="254" t="s">
        <v>1859</v>
      </c>
      <c r="N538" s="254" t="s">
        <v>1812</v>
      </c>
      <c r="O538" s="255" t="s">
        <v>1869</v>
      </c>
      <c r="P538" s="256" t="str">
        <f ca="1">IF(O538=0," ",IFERROR(IF(DATEDIF(TODAY(),O538,"M")&lt;=5,"ROJO",IF(DATEDIF(TODAY(),O538,"M")&gt;=12,"VERDE",IF(AND(DATEDIF(TODAY(),O538,"M")&gt;=6,DATEDIF(TODAY(),O538,"M")&lt;=11),"AMARILLO"))),Q538))</f>
        <v>AMARILLO</v>
      </c>
      <c r="Q538" s="262" t="str">
        <f ca="1">IF(O538=0," ",IF(O538&lt;=$L$6,"VENCIDO","NO VENCIDO"))</f>
        <v>NO VENCIDO</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v>44</v>
      </c>
      <c r="M539" s="254" t="s">
        <v>1815</v>
      </c>
      <c r="N539" s="254" t="s">
        <v>1814</v>
      </c>
      <c r="O539" s="255" t="s">
        <v>1816</v>
      </c>
      <c r="P539" s="256" t="str">
        <f ca="1">IF(O539=0," ",IFERROR(IF(DATEDIF(TODAY(),O539,"M")&lt;=5,"ROJO",IF(DATEDIF(TODAY(),O539,"M")&gt;=12,"VERDE",IF(AND(DATEDIF(TODAY(),O539,"M")&gt;=6,DATEDIF(TODAY(),O539,"M")&lt;=11),"AMARILLO"))),Q539))</f>
        <v>ROJO</v>
      </c>
      <c r="Q539" s="262" t="str">
        <f ca="1">IF(O539=0," ",IF(O539&lt;=$L$6,"VENCIDO","NO VENCIDO"))</f>
        <v>NO VENCIDO</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v>27</v>
      </c>
      <c r="M540" s="254" t="s">
        <v>1676</v>
      </c>
      <c r="N540" s="254" t="s">
        <v>1814</v>
      </c>
      <c r="O540" s="255" t="s">
        <v>1786</v>
      </c>
      <c r="P540" s="256" t="str">
        <f ca="1">IF(O540=0," ",IFERROR(IF(DATEDIF(TODAY(),O540,"M")&lt;=5,"ROJO",IF(DATEDIF(TODAY(),O540,"M")&gt;=12,"VERDE",IF(AND(DATEDIF(TODAY(),O540,"M")&gt;=6,DATEDIF(TODAY(),O540,"M")&lt;=11),"AMARILLO"))),Q540))</f>
        <v>ROJO</v>
      </c>
      <c r="Q540" s="262" t="str">
        <f ca="1">IF(O540=0," ",IF(O540&lt;=$L$6,"VENCIDO","NO VENCIDO"))</f>
        <v>NO VENCIDO</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v>14</v>
      </c>
      <c r="M541" s="254" t="s">
        <v>1675</v>
      </c>
      <c r="N541" s="254" t="s">
        <v>1814</v>
      </c>
      <c r="O541" s="255" t="s">
        <v>1785</v>
      </c>
      <c r="P541" s="256" t="str">
        <f ca="1">IF(O541=0," ",IFERROR(IF(DATEDIF(TODAY(),O541,"M")&lt;=5,"ROJO",IF(DATEDIF(TODAY(),O541,"M")&gt;=12,"VERDE",IF(AND(DATEDIF(TODAY(),O541,"M")&gt;=6,DATEDIF(TODAY(),O541,"M")&lt;=11),"AMARILLO"))),Q541))</f>
        <v>ROJO</v>
      </c>
      <c r="Q541" s="262" t="str">
        <f ca="1">IF(O541=0," ",IF(O541&lt;=$L$6,"VENCIDO","NO VENCIDO"))</f>
        <v>NO VENCIDO</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1</v>
      </c>
      <c r="L542" s="491">
        <f>SUM(L537:L541)</f>
        <v>1449</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JUNIO!K543</f>
        <v>0</v>
      </c>
      <c r="E543" s="595">
        <f>H139</f>
        <v>0</v>
      </c>
      <c r="F543" s="644">
        <v>0</v>
      </c>
      <c r="G543" s="644">
        <v>0</v>
      </c>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v>0</v>
      </c>
      <c r="AA543" s="648">
        <v>0</v>
      </c>
      <c r="AB543" s="649">
        <f>+Z543+AA543</f>
        <v>0</v>
      </c>
      <c r="AC543" s="648">
        <v>0</v>
      </c>
      <c r="AD543" s="648">
        <v>0</v>
      </c>
      <c r="AE543" s="648">
        <v>0</v>
      </c>
      <c r="AF543" s="648">
        <v>0</v>
      </c>
      <c r="AG543" s="648">
        <v>0</v>
      </c>
      <c r="AH543" s="648">
        <v>0</v>
      </c>
      <c r="AI543" s="648">
        <v>0</v>
      </c>
      <c r="AJ543" s="648">
        <v>0</v>
      </c>
      <c r="AK543" s="648">
        <v>0</v>
      </c>
      <c r="AL543" s="648">
        <v>0</v>
      </c>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JUNIO!K549</f>
        <v>2015</v>
      </c>
      <c r="E549" s="595">
        <f>H145</f>
        <v>1330</v>
      </c>
      <c r="F549" s="644">
        <v>1053</v>
      </c>
      <c r="G549" s="644">
        <v>22</v>
      </c>
      <c r="H549" s="574">
        <f>+F549+G549</f>
        <v>1075</v>
      </c>
      <c r="I549" s="577">
        <f>+AM549</f>
        <v>169</v>
      </c>
      <c r="J549" s="580">
        <f>+H549+I549</f>
        <v>1244</v>
      </c>
      <c r="K549" s="583">
        <f>+(D549+E549)-(J549)</f>
        <v>2101</v>
      </c>
      <c r="L549" s="253">
        <v>1440</v>
      </c>
      <c r="M549" s="254" t="s">
        <v>1860</v>
      </c>
      <c r="N549" s="254" t="s">
        <v>1799</v>
      </c>
      <c r="O549" s="255" t="s">
        <v>1760</v>
      </c>
      <c r="P549" s="256" t="str">
        <f ca="1">IF(O549=0," ",IFERROR(IF(DATEDIF(TODAY(),O549,"M")&lt;=5,"ROJO",IF(DATEDIF(TODAY(),O549,"M")&gt;=12,"VERDE",IF(AND(DATEDIF(TODAY(),O549,"M")&gt;=6,DATEDIF(TODAY(),O549,"M")&lt;=11),"AMARILLO"))),Q549))</f>
        <v>VERDE</v>
      </c>
      <c r="Q549" s="256" t="str">
        <f ca="1">IF(O549=0," ",IF(O549&lt;=$L$6,"VENCIDO","NO VENCIDO"))</f>
        <v>NO VENCIDO</v>
      </c>
      <c r="R549" s="257"/>
      <c r="S549" s="258"/>
      <c r="T549" s="258"/>
      <c r="U549" s="259"/>
      <c r="V549" s="259"/>
      <c r="W549" s="634">
        <f>+AR549</f>
        <v>1.1572093023255814</v>
      </c>
      <c r="X549" s="425"/>
      <c r="Y549" s="232"/>
      <c r="Z549" s="648">
        <v>29</v>
      </c>
      <c r="AA549" s="648">
        <v>140</v>
      </c>
      <c r="AB549" s="649">
        <f>+Z549+AA549</f>
        <v>169</v>
      </c>
      <c r="AC549" s="648">
        <v>0</v>
      </c>
      <c r="AD549" s="648">
        <v>0</v>
      </c>
      <c r="AE549" s="648">
        <v>0</v>
      </c>
      <c r="AF549" s="648">
        <v>0</v>
      </c>
      <c r="AG549" s="648">
        <v>0</v>
      </c>
      <c r="AH549" s="648">
        <v>0</v>
      </c>
      <c r="AI549" s="648">
        <v>0</v>
      </c>
      <c r="AJ549" s="648">
        <v>0</v>
      </c>
      <c r="AK549" s="648">
        <v>0</v>
      </c>
      <c r="AL549" s="648">
        <v>0</v>
      </c>
      <c r="AM549" s="630">
        <f>SUM(AB549:AL553)</f>
        <v>169</v>
      </c>
      <c r="AN549" s="460"/>
      <c r="AQ549" s="604">
        <f>IFERROR(I549/J549*100,"0")</f>
        <v>13.585209003215434</v>
      </c>
      <c r="AR549" s="650">
        <f>IFERROR(1/(1-(AQ549/100)),"0")</f>
        <v>1.1572093023255814</v>
      </c>
      <c r="AS549" s="653">
        <v>15</v>
      </c>
      <c r="AT549" s="607">
        <v>10</v>
      </c>
      <c r="AU549" s="334"/>
      <c r="AV549" s="656"/>
      <c r="AW549" s="659">
        <f>+H549-AV549</f>
        <v>1075</v>
      </c>
    </row>
    <row r="550" spans="1:49" ht="17.25" customHeight="1">
      <c r="A550" s="666"/>
      <c r="B550" s="670"/>
      <c r="C550" s="671"/>
      <c r="D550" s="642"/>
      <c r="E550" s="596"/>
      <c r="F550" s="645"/>
      <c r="G550" s="645"/>
      <c r="H550" s="575"/>
      <c r="I550" s="578"/>
      <c r="J550" s="581"/>
      <c r="K550" s="584"/>
      <c r="L550" s="253">
        <v>542</v>
      </c>
      <c r="M550" s="254" t="s">
        <v>1679</v>
      </c>
      <c r="N550" s="254" t="s">
        <v>1799</v>
      </c>
      <c r="O550" s="255" t="s">
        <v>1750</v>
      </c>
      <c r="P550" s="256" t="str">
        <f ca="1">IF(O550=0," ",IFERROR(IF(DATEDIF(TODAY(),O550,"M")&lt;=5,"ROJO",IF(DATEDIF(TODAY(),O550,"M")&gt;=12,"VERDE",IF(AND(DATEDIF(TODAY(),O550,"M")&gt;=6,DATEDIF(TODAY(),O550,"M")&lt;=11),"AMARILLO"))),Q550))</f>
        <v>AMARILLO</v>
      </c>
      <c r="Q550" s="262" t="str">
        <f ca="1">IF(O550=0," ",IF(O550&lt;=$L$6,"VENCIDO","NO VENCIDO"))</f>
        <v>NO VENCIDO</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v>61</v>
      </c>
      <c r="M551" s="254" t="s">
        <v>1678</v>
      </c>
      <c r="N551" s="254" t="s">
        <v>1799</v>
      </c>
      <c r="O551" s="255" t="s">
        <v>1753</v>
      </c>
      <c r="P551" s="256" t="str">
        <f ca="1">IF(O551=0," ",IFERROR(IF(DATEDIF(TODAY(),O551,"M")&lt;=5,"ROJO",IF(DATEDIF(TODAY(),O551,"M")&gt;=12,"VERDE",IF(AND(DATEDIF(TODAY(),O551,"M")&gt;=6,DATEDIF(TODAY(),O551,"M")&lt;=11),"AMARILLO"))),Q551))</f>
        <v>ROJO</v>
      </c>
      <c r="Q551" s="262" t="str">
        <f ca="1">IF(O551=0," ",IF(O551&lt;=$L$6,"VENCIDO","NO VENCIDO"))</f>
        <v>NO VENCIDO</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v>58</v>
      </c>
      <c r="M552" s="254" t="s">
        <v>1677</v>
      </c>
      <c r="N552" s="254" t="s">
        <v>1799</v>
      </c>
      <c r="O552" s="255" t="s">
        <v>1748</v>
      </c>
      <c r="P552" s="256" t="str">
        <f ca="1">IF(O552=0," ",IFERROR(IF(DATEDIF(TODAY(),O552,"M")&lt;=5,"ROJO",IF(DATEDIF(TODAY(),O552,"M")&gt;=12,"VERDE",IF(AND(DATEDIF(TODAY(),O552,"M")&gt;=6,DATEDIF(TODAY(),O552,"M")&lt;=11),"AMARILLO"))),Q552))</f>
        <v>ROJO</v>
      </c>
      <c r="Q552" s="262" t="str">
        <f ca="1">IF(O552=0," ",IF(O552&lt;=$L$6,"VENCIDO","NO VENCIDO"))</f>
        <v>NO VENCIDO</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1</v>
      </c>
      <c r="L554" s="491">
        <f>SUM(L549:L553)</f>
        <v>2101</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JUNIO!K555</f>
        <v>1207</v>
      </c>
      <c r="E555" s="595">
        <f>H151</f>
        <v>450</v>
      </c>
      <c r="F555" s="644">
        <v>657</v>
      </c>
      <c r="G555" s="644">
        <v>32</v>
      </c>
      <c r="H555" s="574">
        <f>+F555+G555</f>
        <v>689</v>
      </c>
      <c r="I555" s="577">
        <f>+AM555</f>
        <v>0</v>
      </c>
      <c r="J555" s="580">
        <f>+H555+I555</f>
        <v>689</v>
      </c>
      <c r="K555" s="583">
        <f>+(D555+E555)-(J555)</f>
        <v>968</v>
      </c>
      <c r="L555" s="253">
        <v>584</v>
      </c>
      <c r="M555" s="254" t="s">
        <v>1681</v>
      </c>
      <c r="N555" s="254" t="s">
        <v>1807</v>
      </c>
      <c r="O555" s="255" t="s">
        <v>1756</v>
      </c>
      <c r="P555" s="256" t="str">
        <f ca="1">IF(O555=0," ",IFERROR(IF(DATEDIF(TODAY(),O555,"M")&lt;=5,"ROJO",IF(DATEDIF(TODAY(),O555,"M")&gt;=12,"VERDE",IF(AND(DATEDIF(TODAY(),O555,"M")&gt;=6,DATEDIF(TODAY(),O555,"M")&lt;=11),"AMARILLO"))),Q555))</f>
        <v>VERDE</v>
      </c>
      <c r="Q555" s="256" t="str">
        <f ca="1">IF(O555=0," ",IF(O555&lt;=$L$6,"VENCIDO","NO VENCIDO"))</f>
        <v>NO VENCIDO</v>
      </c>
      <c r="R555" s="257"/>
      <c r="S555" s="258"/>
      <c r="T555" s="258"/>
      <c r="U555" s="259"/>
      <c r="V555" s="259"/>
      <c r="W555" s="634">
        <f>+AR555</f>
        <v>1</v>
      </c>
      <c r="X555" s="425"/>
      <c r="Y555" s="232"/>
      <c r="Z555" s="648">
        <v>0</v>
      </c>
      <c r="AA555" s="648">
        <v>0</v>
      </c>
      <c r="AB555" s="649">
        <f>+Z555+AA555</f>
        <v>0</v>
      </c>
      <c r="AC555" s="648">
        <v>0</v>
      </c>
      <c r="AD555" s="648">
        <v>0</v>
      </c>
      <c r="AE555" s="648">
        <v>0</v>
      </c>
      <c r="AF555" s="648">
        <v>0</v>
      </c>
      <c r="AG555" s="648">
        <v>0</v>
      </c>
      <c r="AH555" s="648">
        <v>0</v>
      </c>
      <c r="AI555" s="648">
        <v>0</v>
      </c>
      <c r="AJ555" s="648">
        <v>0</v>
      </c>
      <c r="AK555" s="648">
        <v>0</v>
      </c>
      <c r="AL555" s="648">
        <v>0</v>
      </c>
      <c r="AM555" s="630">
        <f>SUM(AB555:AL559)</f>
        <v>0</v>
      </c>
      <c r="AN555" s="460"/>
      <c r="AQ555" s="604">
        <f>IFERROR(I555/J555*100,"0")</f>
        <v>0</v>
      </c>
      <c r="AR555" s="650">
        <f>IFERROR(1/(1-(AQ555/100)),"0")</f>
        <v>1</v>
      </c>
      <c r="AS555" s="653">
        <v>0</v>
      </c>
      <c r="AT555" s="607">
        <v>1</v>
      </c>
      <c r="AU555" s="334"/>
      <c r="AV555" s="656"/>
      <c r="AW555" s="659">
        <f>+H555-AV555</f>
        <v>689</v>
      </c>
    </row>
    <row r="556" spans="1:49" ht="17.25" customHeight="1">
      <c r="A556" s="666"/>
      <c r="B556" s="670"/>
      <c r="C556" s="671"/>
      <c r="D556" s="642"/>
      <c r="E556" s="596"/>
      <c r="F556" s="645"/>
      <c r="G556" s="645"/>
      <c r="H556" s="575"/>
      <c r="I556" s="578"/>
      <c r="J556" s="581"/>
      <c r="K556" s="584"/>
      <c r="L556" s="253">
        <v>317</v>
      </c>
      <c r="M556" s="254" t="s">
        <v>1826</v>
      </c>
      <c r="N556" s="254" t="s">
        <v>1807</v>
      </c>
      <c r="O556" s="255" t="s">
        <v>1827</v>
      </c>
      <c r="P556" s="256" t="str">
        <f ca="1">IF(O556=0," ",IFERROR(IF(DATEDIF(TODAY(),O556,"M")&lt;=5,"ROJO",IF(DATEDIF(TODAY(),O556,"M")&gt;=12,"VERDE",IF(AND(DATEDIF(TODAY(),O556,"M")&gt;=6,DATEDIF(TODAY(),O556,"M")&lt;=11),"AMARILLO"))),Q556))</f>
        <v>VERDE</v>
      </c>
      <c r="Q556" s="262" t="str">
        <f ca="1">IF(O556=0," ",IF(O556&lt;=$L$6,"VENCIDO","NO VENCIDO"))</f>
        <v>NO VENCIDO</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v>67</v>
      </c>
      <c r="M557" s="254" t="s">
        <v>1684</v>
      </c>
      <c r="N557" s="254" t="s">
        <v>1809</v>
      </c>
      <c r="O557" s="255" t="s">
        <v>1750</v>
      </c>
      <c r="P557" s="256" t="str">
        <f ca="1">IF(O557=0," ",IFERROR(IF(DATEDIF(TODAY(),O557,"M")&lt;=5,"ROJO",IF(DATEDIF(TODAY(),O557,"M")&gt;=12,"VERDE",IF(AND(DATEDIF(TODAY(),O557,"M")&gt;=6,DATEDIF(TODAY(),O557,"M")&lt;=11),"AMARILLO"))),Q557))</f>
        <v>AMARILLO</v>
      </c>
      <c r="Q557" s="262" t="str">
        <f ca="1">IF(O557=0," ",IF(O557&lt;=$L$6,"VENCIDO","NO VENCIDO"))</f>
        <v>NO VENCIDO</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t="s">
        <v>2129</v>
      </c>
      <c r="O558" s="255" t="s">
        <v>2129</v>
      </c>
      <c r="P558" s="256" t="str">
        <f ca="1">IF(O558=0," ",IFERROR(IF(DATEDIF(TODAY(),O558,"M")&lt;=5,"ROJO",IF(DATEDIF(TODAY(),O558,"M")&gt;=12,"VERDE",IF(AND(DATEDIF(TODAY(),O558,"M")&gt;=6,DATEDIF(TODAY(),O558,"M")&lt;=11),"AMARILLO"))),Q558))</f>
        <v>NO VENCIDO</v>
      </c>
      <c r="Q558" s="262" t="str">
        <f ca="1">IF(O558=0," ",IF(O558&lt;=$L$6,"VENCIDO","NO VENCIDO"))</f>
        <v>NO VENCIDO</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1</v>
      </c>
      <c r="L560" s="491">
        <f>SUM(L555:L559)</f>
        <v>968</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JUNIO!K561</f>
        <v>1339</v>
      </c>
      <c r="E561" s="595">
        <f>H157</f>
        <v>2320</v>
      </c>
      <c r="F561" s="644">
        <v>2857</v>
      </c>
      <c r="G561" s="644">
        <v>35</v>
      </c>
      <c r="H561" s="574">
        <f>+F561+G561</f>
        <v>2892</v>
      </c>
      <c r="I561" s="577">
        <f>+AM561</f>
        <v>212</v>
      </c>
      <c r="J561" s="580">
        <f>+H561+I561</f>
        <v>3104</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1.0733056708160442</v>
      </c>
      <c r="X561" s="425"/>
      <c r="Y561" s="232"/>
      <c r="Z561" s="648">
        <v>91</v>
      </c>
      <c r="AA561" s="648">
        <v>101</v>
      </c>
      <c r="AB561" s="649">
        <f>+Z561+AA561</f>
        <v>192</v>
      </c>
      <c r="AC561" s="648">
        <v>0</v>
      </c>
      <c r="AD561" s="648">
        <v>0</v>
      </c>
      <c r="AE561" s="648">
        <v>20</v>
      </c>
      <c r="AF561" s="648">
        <v>0</v>
      </c>
      <c r="AG561" s="648">
        <v>0</v>
      </c>
      <c r="AH561" s="648">
        <v>0</v>
      </c>
      <c r="AI561" s="648">
        <v>0</v>
      </c>
      <c r="AJ561" s="648">
        <v>0</v>
      </c>
      <c r="AK561" s="648">
        <v>0</v>
      </c>
      <c r="AL561" s="648">
        <v>0</v>
      </c>
      <c r="AM561" s="630">
        <f>SUM(AB561:AL565)</f>
        <v>212</v>
      </c>
      <c r="AN561" s="460"/>
      <c r="AQ561" s="604">
        <f>IFERROR(I561/J561*100,"0")</f>
        <v>6.8298969072164946</v>
      </c>
      <c r="AR561" s="650">
        <f>IFERROR(1/(1-(AQ561/100)),"0")</f>
        <v>1.0733056708160442</v>
      </c>
      <c r="AS561" s="653">
        <v>15</v>
      </c>
      <c r="AT561" s="607">
        <v>20</v>
      </c>
      <c r="AU561" s="334"/>
      <c r="AV561" s="656"/>
      <c r="AW561" s="659">
        <f>+H561-AV561</f>
        <v>2892</v>
      </c>
    </row>
    <row r="562" spans="1:49" ht="19.5" customHeight="1">
      <c r="A562" s="666"/>
      <c r="B562" s="678"/>
      <c r="C562" s="678"/>
      <c r="D562" s="680"/>
      <c r="E562" s="596"/>
      <c r="F562" s="645"/>
      <c r="G562" s="645"/>
      <c r="H562" s="575"/>
      <c r="I562" s="578"/>
      <c r="J562" s="581"/>
      <c r="K562" s="584"/>
      <c r="L562" s="253"/>
      <c r="M562" s="254"/>
      <c r="N562" s="254" t="s">
        <v>2129</v>
      </c>
      <c r="O562" s="255" t="s">
        <v>2129</v>
      </c>
      <c r="P562" s="256" t="str">
        <f ca="1">IF(O562=0," ",IFERROR(IF(DATEDIF(TODAY(),O562,"M")&lt;=5,"ROJO",IF(DATEDIF(TODAY(),O562,"M")&gt;=12,"VERDE",IF(AND(DATEDIF(TODAY(),O562,"M")&gt;=6,DATEDIF(TODAY(),O562,"M")&lt;=11),"AMARILLO"))),Q562))</f>
        <v>NO VENCIDO</v>
      </c>
      <c r="Q562" s="262" t="str">
        <f ca="1">IF(O562=0," ",IF(O562&lt;=$L$6,"VENCIDO","NO VENCIDO"))</f>
        <v>NO VENCIDO</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v>370</v>
      </c>
      <c r="M563" s="254" t="s">
        <v>2139</v>
      </c>
      <c r="N563" s="254" t="s">
        <v>2129</v>
      </c>
      <c r="O563" s="255" t="s">
        <v>2129</v>
      </c>
      <c r="P563" s="256" t="str">
        <f ca="1">IF(O563=0," ",IFERROR(IF(DATEDIF(TODAY(),O563,"M")&lt;=5,"ROJO",IF(DATEDIF(TODAY(),O563,"M")&gt;=12,"VERDE",IF(AND(DATEDIF(TODAY(),O563,"M")&gt;=6,DATEDIF(TODAY(),O563,"M")&lt;=11),"AMARILLO"))),Q563))</f>
        <v>NO VENCIDO</v>
      </c>
      <c r="Q563" s="262" t="str">
        <f ca="1">IF(O563=0," ",IF(O563&lt;=$L$6,"VENCIDO","NO VENCIDO"))</f>
        <v>NO VENCIDO</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v>185</v>
      </c>
      <c r="M564" s="254" t="s">
        <v>1877</v>
      </c>
      <c r="N564" s="254" t="s">
        <v>2129</v>
      </c>
      <c r="O564" s="255" t="s">
        <v>2129</v>
      </c>
      <c r="P564" s="256" t="str">
        <f ca="1">IF(O564=0," ",IFERROR(IF(DATEDIF(TODAY(),O564,"M")&lt;=5,"ROJO",IF(DATEDIF(TODAY(),O564,"M")&gt;=12,"VERDE",IF(AND(DATEDIF(TODAY(),O564,"M")&gt;=6,DATEDIF(TODAY(),O564,"M")&lt;=11),"AMARILLO"))),Q564))</f>
        <v>NO VENCIDO</v>
      </c>
      <c r="Q564" s="262" t="str">
        <f ca="1">IF(O564=0," ",IF(O564&lt;=$L$6,"VENCIDO","NO VENCIDO"))</f>
        <v>NO VENCIDO</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1339</v>
      </c>
      <c r="E566" s="597"/>
      <c r="F566" s="646"/>
      <c r="G566" s="646"/>
      <c r="H566" s="576"/>
      <c r="I566" s="579"/>
      <c r="J566" s="582"/>
      <c r="K566" s="447" t="b">
        <f>K561=L566</f>
        <v>1</v>
      </c>
      <c r="L566" s="491">
        <f>SUM(L561:L565)</f>
        <v>555</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JUNIO!K567</f>
        <v>20615</v>
      </c>
      <c r="E567" s="682">
        <f>H163</f>
        <v>12600</v>
      </c>
      <c r="F567" s="644">
        <v>8905</v>
      </c>
      <c r="G567" s="644">
        <v>115</v>
      </c>
      <c r="H567" s="574">
        <f>+F567+G567</f>
        <v>9020</v>
      </c>
      <c r="I567" s="577">
        <f>+AM567</f>
        <v>700</v>
      </c>
      <c r="J567" s="580">
        <f>+H567+I567</f>
        <v>9720</v>
      </c>
      <c r="K567" s="583">
        <f>(D567-D570+D571+E567)-(J567)</f>
        <v>23495</v>
      </c>
      <c r="L567" s="253">
        <v>13870</v>
      </c>
      <c r="M567" s="254" t="s">
        <v>1877</v>
      </c>
      <c r="N567" s="254" t="s">
        <v>1878</v>
      </c>
      <c r="O567" s="255" t="s">
        <v>1879</v>
      </c>
      <c r="P567" s="256" t="str">
        <f ca="1">IF(O567=0," ",IFERROR(IF(DATEDIF(TODAY(),O567,"M")&lt;=5,"ROJO",IF(DATEDIF(TODAY(),O567,"M")&gt;=12,"VERDE",IF(AND(DATEDIF(TODAY(),O567,"M")&gt;=6,DATEDIF(TODAY(),O567,"M")&lt;=11),"AMARILLO"))),Q567))</f>
        <v>ROJO</v>
      </c>
      <c r="Q567" s="256" t="str">
        <f ca="1">IF(O567=0," ",IF(O567&lt;=$L$6,"VENCIDO","NO VENCIDO"))</f>
        <v>NO VENCIDO</v>
      </c>
      <c r="R567" s="257"/>
      <c r="S567" s="258"/>
      <c r="T567" s="258"/>
      <c r="U567" s="259"/>
      <c r="V567" s="259"/>
      <c r="W567" s="634">
        <f>+AR567</f>
        <v>1.0776053215077606</v>
      </c>
      <c r="X567" s="425"/>
      <c r="Y567" s="232"/>
      <c r="Z567" s="648">
        <v>400</v>
      </c>
      <c r="AA567" s="648">
        <v>300</v>
      </c>
      <c r="AB567" s="649">
        <f>+Z567+AA567</f>
        <v>700</v>
      </c>
      <c r="AC567" s="648">
        <v>0</v>
      </c>
      <c r="AD567" s="648">
        <v>0</v>
      </c>
      <c r="AE567" s="648">
        <v>0</v>
      </c>
      <c r="AF567" s="648">
        <v>0</v>
      </c>
      <c r="AG567" s="648">
        <v>0</v>
      </c>
      <c r="AH567" s="648">
        <v>0</v>
      </c>
      <c r="AI567" s="648">
        <v>0</v>
      </c>
      <c r="AJ567" s="648">
        <v>0</v>
      </c>
      <c r="AK567" s="648">
        <v>0</v>
      </c>
      <c r="AL567" s="648">
        <v>0</v>
      </c>
      <c r="AM567" s="630">
        <f>SUM(AB567:AL571)</f>
        <v>700</v>
      </c>
      <c r="AN567" s="460"/>
      <c r="AQ567" s="604">
        <f>IFERROR(I567/J567*100,"0")</f>
        <v>7.2016460905349797</v>
      </c>
      <c r="AR567" s="650">
        <f>IFERROR(1/(1-(AQ567/100)),"0")</f>
        <v>1.0776053215077606</v>
      </c>
      <c r="AS567" s="653">
        <v>10</v>
      </c>
      <c r="AT567" s="607">
        <v>10</v>
      </c>
      <c r="AU567" s="334"/>
      <c r="AV567" s="656"/>
      <c r="AW567" s="659">
        <f>+H567-AV567</f>
        <v>9020</v>
      </c>
    </row>
    <row r="568" spans="1:49" ht="19.5" customHeight="1">
      <c r="A568" s="585"/>
      <c r="B568" s="678"/>
      <c r="C568" s="678"/>
      <c r="D568" s="680"/>
      <c r="E568" s="683"/>
      <c r="F568" s="645"/>
      <c r="G568" s="645"/>
      <c r="H568" s="575"/>
      <c r="I568" s="578"/>
      <c r="J568" s="581"/>
      <c r="K568" s="584"/>
      <c r="L568" s="253">
        <v>9504</v>
      </c>
      <c r="M568" s="254" t="s">
        <v>1875</v>
      </c>
      <c r="N568" s="254" t="s">
        <v>1876</v>
      </c>
      <c r="O568" s="255" t="s">
        <v>1753</v>
      </c>
      <c r="P568" s="256" t="str">
        <f ca="1">IF(O568=0," ",IFERROR(IF(DATEDIF(TODAY(),O568,"M")&lt;=5,"ROJO",IF(DATEDIF(TODAY(),O568,"M")&gt;=12,"VERDE",IF(AND(DATEDIF(TODAY(),O568,"M")&gt;=6,DATEDIF(TODAY(),O568,"M")&lt;=11),"AMARILLO"))),Q568))</f>
        <v>ROJO</v>
      </c>
      <c r="Q568" s="262" t="str">
        <f ca="1">IF(O568=0," ",IF(O568&lt;=$L$6,"VENCIDO","NO VENCIDO"))</f>
        <v>NO VENCIDO</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t="s">
        <v>2129</v>
      </c>
      <c r="O569" s="255" t="s">
        <v>2129</v>
      </c>
      <c r="P569" s="256" t="str">
        <f ca="1">IF(O569=0," ",IFERROR(IF(DATEDIF(TODAY(),O569,"M")&lt;=5,"ROJO",IF(DATEDIF(TODAY(),O569,"M")&gt;=12,"VERDE",IF(AND(DATEDIF(TODAY(),O569,"M")&gt;=6,DATEDIF(TODAY(),O569,"M")&lt;=11),"AMARILLO"))),Q569))</f>
        <v>NO VENCIDO</v>
      </c>
      <c r="Q569" s="262" t="str">
        <f ca="1">IF(O569=0," ",IF(O569&lt;=$L$6,"VENCIDO","NO VENCIDO"))</f>
        <v>NO VENCIDO</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v>121</v>
      </c>
      <c r="M570" s="254" t="s">
        <v>1880</v>
      </c>
      <c r="N570" s="254" t="s">
        <v>1878</v>
      </c>
      <c r="O570" s="255" t="s">
        <v>1881</v>
      </c>
      <c r="P570" s="256" t="str">
        <f ca="1">IF(O570=0," ",IFERROR(IF(DATEDIF(TODAY(),O570,"M")&lt;=5,"ROJO",IF(DATEDIF(TODAY(),O570,"M")&gt;=12,"VERDE",IF(AND(DATEDIF(TODAY(),O570,"M")&gt;=6,DATEDIF(TODAY(),O570,"M")&lt;=11),"AMARILLO"))),Q570))</f>
        <v>ROJO</v>
      </c>
      <c r="Q570" s="262" t="str">
        <f ca="1">IF(O570=0," ",IF(O570&lt;=$L$6,"VENCIDO","NO VENCIDO"))</f>
        <v>NO VENCIDO</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20615</v>
      </c>
      <c r="E572" s="684"/>
      <c r="F572" s="646"/>
      <c r="G572" s="646"/>
      <c r="H572" s="576"/>
      <c r="I572" s="579"/>
      <c r="J572" s="582"/>
      <c r="K572" s="447" t="b">
        <f>K567=L572</f>
        <v>1</v>
      </c>
      <c r="L572" s="491">
        <f>SUM(L567:L571)</f>
        <v>23495</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JUNIO!K573</f>
        <v>577</v>
      </c>
      <c r="E573" s="595">
        <f>H169</f>
        <v>690</v>
      </c>
      <c r="F573" s="644">
        <v>646</v>
      </c>
      <c r="G573" s="644">
        <v>25</v>
      </c>
      <c r="H573" s="574">
        <f>+F573+G573</f>
        <v>671</v>
      </c>
      <c r="I573" s="577">
        <f>+AM573</f>
        <v>0</v>
      </c>
      <c r="J573" s="580">
        <f>+H573+I573</f>
        <v>671</v>
      </c>
      <c r="K573" s="583">
        <f>+(D573+E573)-(J573)</f>
        <v>596</v>
      </c>
      <c r="L573" s="253">
        <v>278</v>
      </c>
      <c r="M573" s="254" t="s">
        <v>1685</v>
      </c>
      <c r="N573" s="254" t="s">
        <v>1810</v>
      </c>
      <c r="O573" s="255" t="s">
        <v>1746</v>
      </c>
      <c r="P573" s="256" t="str">
        <f ca="1">IF(O573=0," ",IFERROR(IF(DATEDIF(TODAY(),O573,"M")&lt;=5,"ROJO",IF(DATEDIF(TODAY(),O573,"M")&gt;=12,"VERDE",IF(AND(DATEDIF(TODAY(),O573,"M")&gt;=6,DATEDIF(TODAY(),O573,"M")&lt;=11),"AMARILLO"))),Q573))</f>
        <v>AMARILLO</v>
      </c>
      <c r="Q573" s="256" t="str">
        <f ca="1">IF(O573=0," ",IF(O573&lt;=$L$6,"VENCIDO","NO VENCIDO"))</f>
        <v>NO VENCIDO</v>
      </c>
      <c r="R573" s="257"/>
      <c r="S573" s="258"/>
      <c r="T573" s="258"/>
      <c r="U573" s="259"/>
      <c r="V573" s="259"/>
      <c r="W573" s="634">
        <f>+AR573</f>
        <v>1</v>
      </c>
      <c r="X573" s="425"/>
      <c r="Y573" s="232"/>
      <c r="Z573" s="648">
        <v>0</v>
      </c>
      <c r="AA573" s="648">
        <v>0</v>
      </c>
      <c r="AB573" s="649">
        <f>+Z573+AA573</f>
        <v>0</v>
      </c>
      <c r="AC573" s="648">
        <v>0</v>
      </c>
      <c r="AD573" s="648">
        <v>0</v>
      </c>
      <c r="AE573" s="648">
        <v>0</v>
      </c>
      <c r="AF573" s="648">
        <v>0</v>
      </c>
      <c r="AG573" s="648">
        <v>0</v>
      </c>
      <c r="AH573" s="648">
        <v>0</v>
      </c>
      <c r="AI573" s="648">
        <v>0</v>
      </c>
      <c r="AJ573" s="648">
        <v>0</v>
      </c>
      <c r="AK573" s="648">
        <v>0</v>
      </c>
      <c r="AL573" s="648">
        <v>0</v>
      </c>
      <c r="AM573" s="630">
        <f>SUM(AB573:AL577)</f>
        <v>0</v>
      </c>
      <c r="AN573" s="460"/>
      <c r="AQ573" s="604">
        <f>IFERROR(I573/J573*100,"0")</f>
        <v>0</v>
      </c>
      <c r="AR573" s="650">
        <f>IFERROR(1/(1-(AQ573/100)),"0")</f>
        <v>1</v>
      </c>
      <c r="AS573" s="653">
        <v>0</v>
      </c>
      <c r="AT573" s="607">
        <v>1</v>
      </c>
      <c r="AU573" s="334"/>
      <c r="AV573" s="656"/>
      <c r="AW573" s="659">
        <f>+H573-AV573</f>
        <v>671</v>
      </c>
    </row>
    <row r="574" spans="1:49" ht="17.25" customHeight="1">
      <c r="A574" s="666"/>
      <c r="B574" s="670"/>
      <c r="C574" s="671"/>
      <c r="D574" s="642"/>
      <c r="E574" s="596"/>
      <c r="F574" s="645"/>
      <c r="G574" s="645"/>
      <c r="H574" s="575"/>
      <c r="I574" s="578"/>
      <c r="J574" s="581"/>
      <c r="K574" s="584"/>
      <c r="L574" s="253">
        <v>250</v>
      </c>
      <c r="M574" s="254" t="s">
        <v>1882</v>
      </c>
      <c r="N574" s="254" t="s">
        <v>1810</v>
      </c>
      <c r="O574" s="255" t="s">
        <v>1883</v>
      </c>
      <c r="P574" s="256" t="str">
        <f ca="1">IF(O574=0," ",IFERROR(IF(DATEDIF(TODAY(),O574,"M")&lt;=5,"ROJO",IF(DATEDIF(TODAY(),O574,"M")&gt;=12,"VERDE",IF(AND(DATEDIF(TODAY(),O574,"M")&gt;=6,DATEDIF(TODAY(),O574,"M")&lt;=11),"AMARILLO"))),Q574))</f>
        <v>VERDE</v>
      </c>
      <c r="Q574" s="262" t="str">
        <f ca="1">IF(O574=0," ",IF(O574&lt;=$L$6,"VENCIDO","NO VENCIDO"))</f>
        <v>NO VENCIDO</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v>68</v>
      </c>
      <c r="M575" s="254" t="s">
        <v>1830</v>
      </c>
      <c r="N575" s="254" t="s">
        <v>1810</v>
      </c>
      <c r="O575" s="255" t="s">
        <v>1757</v>
      </c>
      <c r="P575" s="256" t="str">
        <f ca="1">IF(O575=0," ",IFERROR(IF(DATEDIF(TODAY(),O575,"M")&lt;=5,"ROJO",IF(DATEDIF(TODAY(),O575,"M")&gt;=12,"VERDE",IF(AND(DATEDIF(TODAY(),O575,"M")&gt;=6,DATEDIF(TODAY(),O575,"M")&lt;=11),"AMARILLO"))),Q575))</f>
        <v>VERDE</v>
      </c>
      <c r="Q575" s="262" t="str">
        <f ca="1">IF(O575=0," ",IF(O575&lt;=$L$6,"VENCIDO","NO VENCIDO"))</f>
        <v>NO VENCIDO</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t="s">
        <v>2129</v>
      </c>
      <c r="O576" s="255" t="s">
        <v>2129</v>
      </c>
      <c r="P576" s="256" t="str">
        <f ca="1">IF(O576=0," ",IFERROR(IF(DATEDIF(TODAY(),O576,"M")&lt;=5,"ROJO",IF(DATEDIF(TODAY(),O576,"M")&gt;=12,"VERDE",IF(AND(DATEDIF(TODAY(),O576,"M")&gt;=6,DATEDIF(TODAY(),O576,"M")&lt;=11),"AMARILLO"))),Q576))</f>
        <v>NO VENCIDO</v>
      </c>
      <c r="Q576" s="262" t="str">
        <f ca="1">IF(O576=0," ",IF(O576&lt;=$L$6,"VENCIDO","NO VENCIDO"))</f>
        <v>NO VENCIDO</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t="s">
        <v>2129</v>
      </c>
      <c r="O577" s="255" t="s">
        <v>2129</v>
      </c>
      <c r="P577" s="256" t="str">
        <f ca="1">IF(O577=0," ",IFERROR(IF(DATEDIF(TODAY(),O577,"M")&lt;=5,"ROJO",IF(DATEDIF(TODAY(),O577,"M")&gt;=12,"VERDE",IF(AND(DATEDIF(TODAY(),O577,"M")&gt;=6,DATEDIF(TODAY(),O577,"M")&lt;=11),"AMARILLO"))),Q577))</f>
        <v>NO VENCIDO</v>
      </c>
      <c r="Q577" s="262" t="str">
        <f ca="1">IF(O577=0," ",IF(O577&lt;=$L$6,"VENCIDO","NO VENCIDO"))</f>
        <v>NO VENCIDO</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1</v>
      </c>
      <c r="L578" s="491">
        <f>SUM(L573:L577)</f>
        <v>596</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JUNIO!K579</f>
        <v>3633</v>
      </c>
      <c r="E579" s="595">
        <f>H175</f>
        <v>930</v>
      </c>
      <c r="F579" s="644">
        <v>990</v>
      </c>
      <c r="G579" s="644">
        <v>33</v>
      </c>
      <c r="H579" s="574">
        <f>+F579+G579</f>
        <v>1023</v>
      </c>
      <c r="I579" s="577">
        <f>+AM579</f>
        <v>1</v>
      </c>
      <c r="J579" s="580">
        <f>+H579+I579</f>
        <v>1024</v>
      </c>
      <c r="K579" s="583">
        <f>+(D579+E579)-(J579)</f>
        <v>3539</v>
      </c>
      <c r="L579" s="253">
        <v>1356</v>
      </c>
      <c r="M579" s="254" t="s">
        <v>2115</v>
      </c>
      <c r="N579" s="254" t="s">
        <v>1814</v>
      </c>
      <c r="O579" s="255" t="s">
        <v>2116</v>
      </c>
      <c r="P579" s="256" t="str">
        <f ca="1">IF(O579=0," ",IFERROR(IF(DATEDIF(TODAY(),O579,"M")&lt;=5,"ROJO",IF(DATEDIF(TODAY(),O579,"M")&gt;=12,"VERDE",IF(AND(DATEDIF(TODAY(),O579,"M")&gt;=6,DATEDIF(TODAY(),O579,"M")&lt;=11),"AMARILLO"))),Q579))</f>
        <v>VERDE</v>
      </c>
      <c r="Q579" s="256" t="str">
        <f ca="1">IF(O579=0," ",IF(O579&lt;=$L$6,"VENCIDO","NO VENCIDO"))</f>
        <v>NO VENCIDO</v>
      </c>
      <c r="R579" s="257"/>
      <c r="S579" s="258"/>
      <c r="T579" s="258"/>
      <c r="U579" s="259"/>
      <c r="V579" s="259"/>
      <c r="W579" s="634">
        <f>+AR579</f>
        <v>1.0009775171065494</v>
      </c>
      <c r="X579" s="425"/>
      <c r="Y579" s="232"/>
      <c r="Z579" s="648">
        <v>0</v>
      </c>
      <c r="AA579" s="648">
        <v>0</v>
      </c>
      <c r="AB579" s="649">
        <f>+Z579+AA579</f>
        <v>0</v>
      </c>
      <c r="AC579" s="648">
        <v>0</v>
      </c>
      <c r="AD579" s="648">
        <v>0</v>
      </c>
      <c r="AE579" s="648">
        <v>0</v>
      </c>
      <c r="AF579" s="648">
        <v>0</v>
      </c>
      <c r="AG579" s="648">
        <v>0</v>
      </c>
      <c r="AH579" s="648">
        <v>0</v>
      </c>
      <c r="AI579" s="648">
        <v>0</v>
      </c>
      <c r="AJ579" s="648">
        <v>0</v>
      </c>
      <c r="AK579" s="648">
        <v>1</v>
      </c>
      <c r="AL579" s="648">
        <v>0</v>
      </c>
      <c r="AM579" s="630">
        <f>SUM(AB579:AL583)</f>
        <v>1</v>
      </c>
      <c r="AN579" s="460"/>
      <c r="AQ579" s="604">
        <f>IFERROR(I579/J579*100,"0")</f>
        <v>9.765625E-2</v>
      </c>
      <c r="AR579" s="650">
        <f>IFERROR(1/(1-(AQ579/100)),"0")</f>
        <v>1.0009775171065494</v>
      </c>
      <c r="AS579" s="653">
        <v>0</v>
      </c>
      <c r="AT579" s="607">
        <v>1</v>
      </c>
      <c r="AU579" s="334"/>
      <c r="AV579" s="656"/>
      <c r="AW579" s="659">
        <f>+H579-AV579</f>
        <v>1023</v>
      </c>
    </row>
    <row r="580" spans="1:49" ht="17.25" customHeight="1">
      <c r="A580" s="666"/>
      <c r="B580" s="670"/>
      <c r="C580" s="671"/>
      <c r="D580" s="642"/>
      <c r="E580" s="596"/>
      <c r="F580" s="645"/>
      <c r="G580" s="645"/>
      <c r="H580" s="575"/>
      <c r="I580" s="578"/>
      <c r="J580" s="581"/>
      <c r="K580" s="584"/>
      <c r="L580" s="253">
        <v>1058</v>
      </c>
      <c r="M580" s="254" t="s">
        <v>1690</v>
      </c>
      <c r="N580" s="254" t="s">
        <v>1813</v>
      </c>
      <c r="O580" s="255" t="s">
        <v>1751</v>
      </c>
      <c r="P580" s="256" t="str">
        <f ca="1">IF(O580=0," ",IFERROR(IF(DATEDIF(TODAY(),O580,"M")&lt;=5,"ROJO",IF(DATEDIF(TODAY(),O580,"M")&gt;=12,"VERDE",IF(AND(DATEDIF(TODAY(),O580,"M")&gt;=6,DATEDIF(TODAY(),O580,"M")&lt;=11),"AMARILLO"))),Q580))</f>
        <v>AMARILLO</v>
      </c>
      <c r="Q580" s="262" t="str">
        <f ca="1">IF(O580=0," ",IF(O580&lt;=$L$6,"VENCIDO","NO VENCIDO"))</f>
        <v>NO VENCIDO</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v>996</v>
      </c>
      <c r="M581" s="254" t="s">
        <v>1861</v>
      </c>
      <c r="N581" s="254" t="s">
        <v>1813</v>
      </c>
      <c r="O581" s="255" t="s">
        <v>1870</v>
      </c>
      <c r="P581" s="256" t="str">
        <f ca="1">IF(O581=0," ",IFERROR(IF(DATEDIF(TODAY(),O581,"M")&lt;=5,"ROJO",IF(DATEDIF(TODAY(),O581,"M")&gt;=12,"VERDE",IF(AND(DATEDIF(TODAY(),O581,"M")&gt;=6,DATEDIF(TODAY(),O581,"M")&lt;=11),"AMARILLO"))),Q581))</f>
        <v>AMARILLO</v>
      </c>
      <c r="Q581" s="262" t="str">
        <f ca="1">IF(O581=0," ",IF(O581&lt;=$L$6,"VENCIDO","NO VENCIDO"))</f>
        <v>NO VENCIDO</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v>129</v>
      </c>
      <c r="M582" s="254" t="s">
        <v>1687</v>
      </c>
      <c r="N582" s="254" t="s">
        <v>1814</v>
      </c>
      <c r="O582" s="255" t="s">
        <v>1790</v>
      </c>
      <c r="P582" s="256" t="str">
        <f ca="1">IF(O582=0," ",IFERROR(IF(DATEDIF(TODAY(),O582,"M")&lt;=5,"ROJO",IF(DATEDIF(TODAY(),O582,"M")&gt;=12,"VERDE",IF(AND(DATEDIF(TODAY(),O582,"M")&gt;=6,DATEDIF(TODAY(),O582,"M")&lt;=11),"AMARILLO"))),Q582))</f>
        <v>ROJO</v>
      </c>
      <c r="Q582" s="262" t="str">
        <f ca="1">IF(O582=0," ",IF(O582&lt;=$L$6,"VENCIDO","NO VENCIDO"))</f>
        <v>NO VENCIDO</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1</v>
      </c>
      <c r="L584" s="491">
        <f>SUM(L579:L583)</f>
        <v>3539</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JUNIO!K585</f>
        <v>0</v>
      </c>
      <c r="E585" s="595">
        <f>H181</f>
        <v>0</v>
      </c>
      <c r="F585" s="644">
        <v>0</v>
      </c>
      <c r="G585" s="644">
        <v>0</v>
      </c>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v>0</v>
      </c>
      <c r="AA585" s="648">
        <v>0</v>
      </c>
      <c r="AB585" s="649">
        <f>+Z585+AA585</f>
        <v>0</v>
      </c>
      <c r="AC585" s="648">
        <v>0</v>
      </c>
      <c r="AD585" s="648">
        <v>0</v>
      </c>
      <c r="AE585" s="648">
        <v>0</v>
      </c>
      <c r="AF585" s="648">
        <v>0</v>
      </c>
      <c r="AG585" s="648">
        <v>0</v>
      </c>
      <c r="AH585" s="648">
        <v>0</v>
      </c>
      <c r="AI585" s="648">
        <v>0</v>
      </c>
      <c r="AJ585" s="648">
        <v>0</v>
      </c>
      <c r="AK585" s="648">
        <v>0</v>
      </c>
      <c r="AL585" s="648">
        <v>0</v>
      </c>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JUNIO!K591</f>
        <v>440</v>
      </c>
      <c r="E591" s="595">
        <f>H187</f>
        <v>572</v>
      </c>
      <c r="F591" s="644">
        <v>442</v>
      </c>
      <c r="G591" s="644">
        <v>11</v>
      </c>
      <c r="H591" s="574">
        <f>+F591+G591</f>
        <v>453</v>
      </c>
      <c r="I591" s="577">
        <f>+AM591</f>
        <v>0</v>
      </c>
      <c r="J591" s="580">
        <f>+H591+I591</f>
        <v>453</v>
      </c>
      <c r="K591" s="583">
        <f>+(D591+E591)-(J591)</f>
        <v>559</v>
      </c>
      <c r="L591" s="253">
        <v>385</v>
      </c>
      <c r="M591" s="254" t="s">
        <v>1832</v>
      </c>
      <c r="N591" s="254" t="s">
        <v>1799</v>
      </c>
      <c r="O591" s="255" t="s">
        <v>1833</v>
      </c>
      <c r="P591" s="256" t="str">
        <f ca="1">IF(O591=0," ",IFERROR(IF(DATEDIF(TODAY(),O591,"M")&lt;=5,"ROJO",IF(DATEDIF(TODAY(),O591,"M")&gt;=12,"VERDE",IF(AND(DATEDIF(TODAY(),O591,"M")&gt;=6,DATEDIF(TODAY(),O591,"M")&lt;=11),"AMARILLO"))),Q591))</f>
        <v>VERDE</v>
      </c>
      <c r="Q591" s="256" t="str">
        <f ca="1">IF(O591=0," ",IF(O591&lt;=$L$6,"VENCIDO","NO VENCIDO"))</f>
        <v>NO VENCIDO</v>
      </c>
      <c r="R591" s="257"/>
      <c r="S591" s="258"/>
      <c r="T591" s="258"/>
      <c r="U591" s="259"/>
      <c r="V591" s="259"/>
      <c r="W591" s="634">
        <f>+AR591</f>
        <v>1</v>
      </c>
      <c r="X591" s="425"/>
      <c r="Y591" s="232"/>
      <c r="Z591" s="648">
        <v>0</v>
      </c>
      <c r="AA591" s="648">
        <v>0</v>
      </c>
      <c r="AB591" s="649">
        <f>+Z591+AA591</f>
        <v>0</v>
      </c>
      <c r="AC591" s="648">
        <v>0</v>
      </c>
      <c r="AD591" s="648">
        <v>0</v>
      </c>
      <c r="AE591" s="648">
        <v>0</v>
      </c>
      <c r="AF591" s="648">
        <v>0</v>
      </c>
      <c r="AG591" s="648">
        <v>0</v>
      </c>
      <c r="AH591" s="648">
        <v>0</v>
      </c>
      <c r="AI591" s="648">
        <v>0</v>
      </c>
      <c r="AJ591" s="648">
        <v>0</v>
      </c>
      <c r="AK591" s="648">
        <v>0</v>
      </c>
      <c r="AL591" s="648">
        <v>0</v>
      </c>
      <c r="AM591" s="630">
        <f>SUM(AB591:AL595)</f>
        <v>0</v>
      </c>
      <c r="AN591" s="460"/>
      <c r="AQ591" s="604">
        <f>IFERROR(I591/J591*100,"0")</f>
        <v>0</v>
      </c>
      <c r="AR591" s="650">
        <f>IFERROR(1/(1-(AQ591/100)),"0")</f>
        <v>1</v>
      </c>
      <c r="AS591" s="653">
        <v>0</v>
      </c>
      <c r="AT591" s="607">
        <v>1</v>
      </c>
      <c r="AU591" s="334"/>
      <c r="AV591" s="656"/>
      <c r="AW591" s="659">
        <f>+H591-AV591</f>
        <v>453</v>
      </c>
    </row>
    <row r="592" spans="1:49" ht="17.25" customHeight="1">
      <c r="A592" s="666"/>
      <c r="B592" s="670"/>
      <c r="C592" s="671"/>
      <c r="D592" s="642"/>
      <c r="E592" s="596"/>
      <c r="F592" s="645"/>
      <c r="G592" s="645"/>
      <c r="H592" s="575"/>
      <c r="I592" s="578"/>
      <c r="J592" s="581"/>
      <c r="K592" s="584"/>
      <c r="L592" s="253">
        <v>150</v>
      </c>
      <c r="M592" s="254" t="s">
        <v>2117</v>
      </c>
      <c r="N592" s="254" t="s">
        <v>1799</v>
      </c>
      <c r="O592" s="255" t="s">
        <v>1890</v>
      </c>
      <c r="P592" s="256" t="str">
        <f ca="1">IF(O592=0," ",IFERROR(IF(DATEDIF(TODAY(),O592,"M")&lt;=5,"ROJO",IF(DATEDIF(TODAY(),O592,"M")&gt;=12,"VERDE",IF(AND(DATEDIF(TODAY(),O592,"M")&gt;=6,DATEDIF(TODAY(),O592,"M")&lt;=11),"AMARILLO"))),Q592))</f>
        <v>VERDE</v>
      </c>
      <c r="Q592" s="262" t="str">
        <f ca="1">IF(O592=0," ",IF(O592&lt;=$L$6,"VENCIDO","NO VENCIDO"))</f>
        <v>NO VENCIDO</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t="s">
        <v>2129</v>
      </c>
      <c r="O593" s="255" t="s">
        <v>2129</v>
      </c>
      <c r="P593" s="256" t="str">
        <f ca="1">IF(O593=0," ",IFERROR(IF(DATEDIF(TODAY(),O593,"M")&lt;=5,"ROJO",IF(DATEDIF(TODAY(),O593,"M")&gt;=12,"VERDE",IF(AND(DATEDIF(TODAY(),O593,"M")&gt;=6,DATEDIF(TODAY(),O593,"M")&lt;=11),"AMARILLO"))),Q593))</f>
        <v>NO VENCIDO</v>
      </c>
      <c r="Q593" s="262" t="str">
        <f ca="1">IF(O593=0," ",IF(O593&lt;=$L$6,"VENCIDO","NO VENCIDO"))</f>
        <v>NO VENCIDO</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v>24</v>
      </c>
      <c r="M594" s="254" t="s">
        <v>1691</v>
      </c>
      <c r="N594" s="254" t="s">
        <v>1799</v>
      </c>
      <c r="O594" s="255" t="s">
        <v>1757</v>
      </c>
      <c r="P594" s="256" t="str">
        <f ca="1">IF(O594=0," ",IFERROR(IF(DATEDIF(TODAY(),O594,"M")&lt;=5,"ROJO",IF(DATEDIF(TODAY(),O594,"M")&gt;=12,"VERDE",IF(AND(DATEDIF(TODAY(),O594,"M")&gt;=6,DATEDIF(TODAY(),O594,"M")&lt;=11),"AMARILLO"))),Q594))</f>
        <v>VERDE</v>
      </c>
      <c r="Q594" s="262" t="str">
        <f ca="1">IF(O594=0," ",IF(O594&lt;=$L$6,"VENCIDO","NO VENCIDO"))</f>
        <v>NO VENCIDO</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t="s">
        <v>2129</v>
      </c>
      <c r="O595" s="255" t="s">
        <v>2129</v>
      </c>
      <c r="P595" s="256" t="str">
        <f ca="1">IF(O595=0," ",IFERROR(IF(DATEDIF(TODAY(),O595,"M")&lt;=5,"ROJO",IF(DATEDIF(TODAY(),O595,"M")&gt;=12,"VERDE",IF(AND(DATEDIF(TODAY(),O595,"M")&gt;=6,DATEDIF(TODAY(),O595,"M")&lt;=11),"AMARILLO"))),Q595))</f>
        <v>NO VENCIDO</v>
      </c>
      <c r="Q595" s="262" t="str">
        <f ca="1">IF(O595=0," ",IF(O595&lt;=$L$6,"VENCIDO","NO VENCIDO"))</f>
        <v>NO VENCIDO</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1</v>
      </c>
      <c r="L596" s="491">
        <f>SUM(L591:L595)</f>
        <v>559</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JUNIO!K597</f>
        <v>17</v>
      </c>
      <c r="E597" s="595">
        <f>H193</f>
        <v>78</v>
      </c>
      <c r="F597" s="644">
        <v>3</v>
      </c>
      <c r="G597" s="644">
        <v>0</v>
      </c>
      <c r="H597" s="574">
        <f>+F597+G597</f>
        <v>3</v>
      </c>
      <c r="I597" s="577">
        <f>+AM597</f>
        <v>0</v>
      </c>
      <c r="J597" s="580">
        <f>+H597+I597</f>
        <v>3</v>
      </c>
      <c r="K597" s="583">
        <f>+(D597+E597)-(J597)</f>
        <v>92</v>
      </c>
      <c r="L597" s="253"/>
      <c r="M597" s="254"/>
      <c r="N597" s="254" t="s">
        <v>2129</v>
      </c>
      <c r="O597" s="255" t="s">
        <v>2129</v>
      </c>
      <c r="P597" s="256" t="str">
        <f ca="1">IF(O597=0," ",IFERROR(IF(DATEDIF(TODAY(),O597,"M")&lt;=5,"ROJO",IF(DATEDIF(TODAY(),O597,"M")&gt;=12,"VERDE",IF(AND(DATEDIF(TODAY(),O597,"M")&gt;=6,DATEDIF(TODAY(),O597,"M")&lt;=11),"AMARILLO"))),Q597))</f>
        <v>NO VENCIDO</v>
      </c>
      <c r="Q597" s="256" t="str">
        <f ca="1">IF(O597=0," ",IF(O597&lt;=$L$6,"VENCIDO","NO VENCIDO"))</f>
        <v>NO VENCIDO</v>
      </c>
      <c r="R597" s="257"/>
      <c r="S597" s="258"/>
      <c r="T597" s="258"/>
      <c r="U597" s="259"/>
      <c r="V597" s="259"/>
      <c r="W597" s="634">
        <f>+AR597</f>
        <v>1</v>
      </c>
      <c r="X597" s="425"/>
      <c r="Y597" s="232"/>
      <c r="Z597" s="648">
        <v>0</v>
      </c>
      <c r="AA597" s="648">
        <v>0</v>
      </c>
      <c r="AB597" s="649">
        <f>+Z597+AA597</f>
        <v>0</v>
      </c>
      <c r="AC597" s="648">
        <v>0</v>
      </c>
      <c r="AD597" s="648">
        <v>0</v>
      </c>
      <c r="AE597" s="648">
        <v>0</v>
      </c>
      <c r="AF597" s="648">
        <v>0</v>
      </c>
      <c r="AG597" s="648">
        <v>0</v>
      </c>
      <c r="AH597" s="648">
        <v>0</v>
      </c>
      <c r="AI597" s="648">
        <v>0</v>
      </c>
      <c r="AJ597" s="648">
        <v>0</v>
      </c>
      <c r="AK597" s="648">
        <v>0</v>
      </c>
      <c r="AL597" s="648">
        <v>0</v>
      </c>
      <c r="AM597" s="630">
        <f>SUM(AB597:AL601)</f>
        <v>0</v>
      </c>
      <c r="AN597" s="460"/>
      <c r="AQ597" s="604">
        <f>IFERROR(I597/J597*100,"0")</f>
        <v>0</v>
      </c>
      <c r="AR597" s="650">
        <f>IFERROR(1/(1-(AQ597/100)),"0")</f>
        <v>1</v>
      </c>
      <c r="AS597" s="653">
        <v>0</v>
      </c>
      <c r="AT597" s="607">
        <v>1</v>
      </c>
      <c r="AU597" s="334"/>
      <c r="AV597" s="656"/>
      <c r="AW597" s="659">
        <f>+H597-AV597</f>
        <v>3</v>
      </c>
    </row>
    <row r="598" spans="1:49" ht="17.25" customHeight="1">
      <c r="A598" s="666"/>
      <c r="B598" s="670"/>
      <c r="C598" s="671"/>
      <c r="D598" s="642"/>
      <c r="E598" s="596"/>
      <c r="F598" s="645"/>
      <c r="G598" s="645"/>
      <c r="H598" s="575"/>
      <c r="I598" s="578"/>
      <c r="J598" s="581"/>
      <c r="K598" s="584"/>
      <c r="L598" s="253">
        <v>92</v>
      </c>
      <c r="M598" s="254" t="s">
        <v>1694</v>
      </c>
      <c r="N598" s="254" t="s">
        <v>1819</v>
      </c>
      <c r="O598" s="255" t="s">
        <v>1758</v>
      </c>
      <c r="P598" s="256" t="str">
        <f ca="1">IF(O598=0," ",IFERROR(IF(DATEDIF(TODAY(),O598,"M")&lt;=5,"ROJO",IF(DATEDIF(TODAY(),O598,"M")&gt;=12,"VERDE",IF(AND(DATEDIF(TODAY(),O598,"M")&gt;=6,DATEDIF(TODAY(),O598,"M")&lt;=11),"AMARILLO"))),Q598))</f>
        <v>VERDE</v>
      </c>
      <c r="Q598" s="262" t="str">
        <f ca="1">IF(O598=0," ",IF(O598&lt;=$L$6,"VENCIDO","NO VENCIDO"))</f>
        <v>NO VENCIDO</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1</v>
      </c>
      <c r="L602" s="491">
        <f>SUM(L597:L601)</f>
        <v>92</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JUNIO!K603</f>
        <v>187</v>
      </c>
      <c r="E603" s="595">
        <f>H199</f>
        <v>0</v>
      </c>
      <c r="F603" s="644">
        <v>140</v>
      </c>
      <c r="G603" s="644">
        <v>0</v>
      </c>
      <c r="H603" s="574">
        <f>+F603+G603</f>
        <v>140</v>
      </c>
      <c r="I603" s="577">
        <f>+AM603</f>
        <v>0</v>
      </c>
      <c r="J603" s="580">
        <f>+H603+I603</f>
        <v>140</v>
      </c>
      <c r="K603" s="583">
        <f>+(D603+E603)-(J603)</f>
        <v>47</v>
      </c>
      <c r="L603" s="253">
        <v>28</v>
      </c>
      <c r="M603" s="254" t="s">
        <v>1693</v>
      </c>
      <c r="N603" s="254" t="s">
        <v>1818</v>
      </c>
      <c r="O603" s="255">
        <v>46538</v>
      </c>
      <c r="P603" s="256" t="str">
        <f ca="1">IF(O603=0," ",IFERROR(IF(DATEDIF(TODAY(),O603,"M")&lt;=5,"ROJO",IF(DATEDIF(TODAY(),O603,"M")&gt;=12,"VERDE",IF(AND(DATEDIF(TODAY(),O603,"M")&gt;=6,DATEDIF(TODAY(),O603,"M")&lt;=11),"AMARILLO"))),Q603))</f>
        <v>AMARILLO</v>
      </c>
      <c r="Q603" s="256" t="str">
        <f ca="1">IF(O603=0," ",IF(O603&lt;=$L$6,"VENCIDO","NO VENCIDO"))</f>
        <v>NO VENCIDO</v>
      </c>
      <c r="R603" s="257"/>
      <c r="S603" s="258"/>
      <c r="T603" s="258"/>
      <c r="U603" s="259"/>
      <c r="V603" s="259"/>
      <c r="W603" s="634">
        <f>+AR603</f>
        <v>1</v>
      </c>
      <c r="X603" s="425"/>
      <c r="Y603" s="232"/>
      <c r="Z603" s="648">
        <v>0</v>
      </c>
      <c r="AA603" s="648">
        <v>0</v>
      </c>
      <c r="AB603" s="649">
        <f>+Z603+AA603</f>
        <v>0</v>
      </c>
      <c r="AC603" s="648">
        <v>0</v>
      </c>
      <c r="AD603" s="648">
        <v>0</v>
      </c>
      <c r="AE603" s="648">
        <v>0</v>
      </c>
      <c r="AF603" s="648">
        <v>0</v>
      </c>
      <c r="AG603" s="648">
        <v>0</v>
      </c>
      <c r="AH603" s="648">
        <v>0</v>
      </c>
      <c r="AI603" s="648">
        <v>0</v>
      </c>
      <c r="AJ603" s="648">
        <v>0</v>
      </c>
      <c r="AK603" s="648">
        <v>0</v>
      </c>
      <c r="AL603" s="648">
        <v>0</v>
      </c>
      <c r="AM603" s="630">
        <f>SUM(AB603:AL607)</f>
        <v>0</v>
      </c>
      <c r="AN603" s="460"/>
      <c r="AQ603" s="604">
        <f>IFERROR(I603/J603*100,"0")</f>
        <v>0</v>
      </c>
      <c r="AR603" s="650">
        <f>IFERROR(1/(1-(AQ603/100)),"0")</f>
        <v>1</v>
      </c>
      <c r="AS603" s="653">
        <v>0</v>
      </c>
      <c r="AT603" s="607">
        <v>1</v>
      </c>
      <c r="AU603" s="334"/>
      <c r="AV603" s="656"/>
      <c r="AW603" s="659">
        <f>+H603-AV603</f>
        <v>140</v>
      </c>
    </row>
    <row r="604" spans="1:49" ht="17.25" customHeight="1">
      <c r="A604" s="666"/>
      <c r="B604" s="670"/>
      <c r="C604" s="671"/>
      <c r="D604" s="642"/>
      <c r="E604" s="596"/>
      <c r="F604" s="645"/>
      <c r="G604" s="645"/>
      <c r="H604" s="575"/>
      <c r="I604" s="578"/>
      <c r="J604" s="581"/>
      <c r="K604" s="584"/>
      <c r="L604" s="253">
        <v>19</v>
      </c>
      <c r="M604" s="254" t="s">
        <v>1862</v>
      </c>
      <c r="N604" s="254" t="s">
        <v>1818</v>
      </c>
      <c r="O604" s="255">
        <v>46599</v>
      </c>
      <c r="P604" s="256" t="str">
        <f ca="1">IF(O604=0," ",IFERROR(IF(DATEDIF(TODAY(),O604,"M")&lt;=5,"ROJO",IF(DATEDIF(TODAY(),O604,"M")&gt;=12,"VERDE",IF(AND(DATEDIF(TODAY(),O604,"M")&gt;=6,DATEDIF(TODAY(),O604,"M")&lt;=11),"AMARILLO"))),Q604))</f>
        <v>AMARILLO</v>
      </c>
      <c r="Q604" s="262" t="str">
        <f ca="1">IF(O604=0," ",IF(O604&lt;=$L$6,"VENCIDO","NO VENCIDO"))</f>
        <v>NO VENCIDO</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t="s">
        <v>2129</v>
      </c>
      <c r="P605" s="256" t="str">
        <f ca="1">IF(O605=0," ",IFERROR(IF(DATEDIF(TODAY(),O605,"M")&lt;=5,"ROJO",IF(DATEDIF(TODAY(),O605,"M")&gt;=12,"VERDE",IF(AND(DATEDIF(TODAY(),O605,"M")&gt;=6,DATEDIF(TODAY(),O605,"M")&lt;=11),"AMARILLO"))),Q605))</f>
        <v>NO VENCIDO</v>
      </c>
      <c r="Q605" s="262" t="str">
        <f ca="1">IF(O605=0," ",IF(O605&lt;=$L$6,"VENCIDO","NO VENCIDO"))</f>
        <v>NO VENCIDO</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t="s">
        <v>2129</v>
      </c>
      <c r="P606" s="256" t="str">
        <f ca="1">IF(O606=0," ",IFERROR(IF(DATEDIF(TODAY(),O606,"M")&lt;=5,"ROJO",IF(DATEDIF(TODAY(),O606,"M")&gt;=12,"VERDE",IF(AND(DATEDIF(TODAY(),O606,"M")&gt;=6,DATEDIF(TODAY(),O606,"M")&lt;=11),"AMARILLO"))),Q606))</f>
        <v>NO VENCIDO</v>
      </c>
      <c r="Q606" s="262" t="str">
        <f ca="1">IF(O606=0," ",IF(O606&lt;=$L$6,"VENCIDO","NO VENCIDO"))</f>
        <v>NO VENCIDO</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1</v>
      </c>
      <c r="L608" s="491">
        <f>SUM(L603:L607)</f>
        <v>47</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JUNIO!K609</f>
        <v>67</v>
      </c>
      <c r="E609" s="595">
        <f>H205</f>
        <v>7</v>
      </c>
      <c r="F609" s="644">
        <v>10</v>
      </c>
      <c r="G609" s="644">
        <v>0</v>
      </c>
      <c r="H609" s="574">
        <f>+F609+G609</f>
        <v>10</v>
      </c>
      <c r="I609" s="577">
        <f>+AM609</f>
        <v>0</v>
      </c>
      <c r="J609" s="580">
        <f>+H609+I609</f>
        <v>10</v>
      </c>
      <c r="K609" s="583">
        <f>+(D609+E609)-(J609)</f>
        <v>64</v>
      </c>
      <c r="L609" s="253">
        <v>39</v>
      </c>
      <c r="M609" s="254" t="s">
        <v>1699</v>
      </c>
      <c r="N609" s="254" t="s">
        <v>1819</v>
      </c>
      <c r="O609" s="255" t="s">
        <v>1759</v>
      </c>
      <c r="P609" s="256" t="str">
        <f ca="1">IF(O609=0," ",IFERROR(IF(DATEDIF(TODAY(),O609,"M")&lt;=5,"ROJO",IF(DATEDIF(TODAY(),O609,"M")&gt;=12,"VERDE",IF(AND(DATEDIF(TODAY(),O609,"M")&gt;=6,DATEDIF(TODAY(),O609,"M")&lt;=11),"AMARILLO"))),Q609))</f>
        <v>VERDE</v>
      </c>
      <c r="Q609" s="256" t="str">
        <f ca="1">IF(O609=0," ",IF(O609&lt;=$L$6,"VENCIDO","NO VENCIDO"))</f>
        <v>NO VENCIDO</v>
      </c>
      <c r="R609" s="257"/>
      <c r="S609" s="258"/>
      <c r="T609" s="258"/>
      <c r="U609" s="259"/>
      <c r="V609" s="259"/>
      <c r="W609" s="634">
        <f>+AR609</f>
        <v>1</v>
      </c>
      <c r="X609" s="425"/>
      <c r="Y609" s="232"/>
      <c r="Z609" s="648">
        <v>0</v>
      </c>
      <c r="AA609" s="648">
        <v>0</v>
      </c>
      <c r="AB609" s="649">
        <f>+Z609+AA609</f>
        <v>0</v>
      </c>
      <c r="AC609" s="648">
        <v>0</v>
      </c>
      <c r="AD609" s="648">
        <v>0</v>
      </c>
      <c r="AE609" s="648">
        <v>0</v>
      </c>
      <c r="AF609" s="648">
        <v>0</v>
      </c>
      <c r="AG609" s="648">
        <v>0</v>
      </c>
      <c r="AH609" s="648">
        <v>0</v>
      </c>
      <c r="AI609" s="648">
        <v>0</v>
      </c>
      <c r="AJ609" s="648">
        <v>0</v>
      </c>
      <c r="AK609" s="648">
        <v>0</v>
      </c>
      <c r="AL609" s="648">
        <v>0</v>
      </c>
      <c r="AM609" s="630">
        <f>SUM(AB609:AL613)</f>
        <v>0</v>
      </c>
      <c r="AN609" s="460"/>
      <c r="AQ609" s="604">
        <f>IFERROR(I609/J609*100,"0")</f>
        <v>0</v>
      </c>
      <c r="AR609" s="650">
        <f>IFERROR(1/(1-(AQ609/100)),"0")</f>
        <v>1</v>
      </c>
      <c r="AS609" s="653">
        <v>0</v>
      </c>
      <c r="AT609" s="607">
        <v>1</v>
      </c>
      <c r="AU609" s="334"/>
      <c r="AV609" s="656"/>
      <c r="AW609" s="659">
        <f>+H609-AV609</f>
        <v>10</v>
      </c>
    </row>
    <row r="610" spans="1:49" ht="17.25" customHeight="1">
      <c r="A610" s="666"/>
      <c r="B610" s="670"/>
      <c r="C610" s="671"/>
      <c r="D610" s="642"/>
      <c r="E610" s="596"/>
      <c r="F610" s="645"/>
      <c r="G610" s="645"/>
      <c r="H610" s="575"/>
      <c r="I610" s="578"/>
      <c r="J610" s="581"/>
      <c r="K610" s="584"/>
      <c r="L610" s="253">
        <v>13</v>
      </c>
      <c r="M610" s="254" t="s">
        <v>1698</v>
      </c>
      <c r="N610" s="254" t="s">
        <v>1819</v>
      </c>
      <c r="O610" s="255" t="s">
        <v>1792</v>
      </c>
      <c r="P610" s="256" t="str">
        <f ca="1">IF(O610=0," ",IFERROR(IF(DATEDIF(TODAY(),O610,"M")&lt;=5,"ROJO",IF(DATEDIF(TODAY(),O610,"M")&gt;=12,"VERDE",IF(AND(DATEDIF(TODAY(),O610,"M")&gt;=6,DATEDIF(TODAY(),O610,"M")&lt;=11),"AMARILLO"))),Q610))</f>
        <v>ROJO</v>
      </c>
      <c r="Q610" s="262" t="str">
        <f ca="1">IF(O610=0," ",IF(O610&lt;=$L$6,"VENCIDO","NO VENCIDO"))</f>
        <v>NO VENCIDO</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v>9</v>
      </c>
      <c r="M611" s="254" t="s">
        <v>1697</v>
      </c>
      <c r="N611" s="254" t="s">
        <v>1819</v>
      </c>
      <c r="O611" s="255" t="s">
        <v>1793</v>
      </c>
      <c r="P611" s="256" t="str">
        <f ca="1">IF(O611=0," ",IFERROR(IF(DATEDIF(TODAY(),O611,"M")&lt;=5,"ROJO",IF(DATEDIF(TODAY(),O611,"M")&gt;=12,"VERDE",IF(AND(DATEDIF(TODAY(),O611,"M")&gt;=6,DATEDIF(TODAY(),O611,"M")&lt;=11),"AMARILLO"))),Q611))</f>
        <v>AMARILLO</v>
      </c>
      <c r="Q611" s="262" t="str">
        <f ca="1">IF(O611=0," ",IF(O611&lt;=$L$6,"VENCIDO","NO VENCIDO"))</f>
        <v>NO VENCIDO</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v>2</v>
      </c>
      <c r="M612" s="254" t="s">
        <v>1696</v>
      </c>
      <c r="N612" s="254" t="s">
        <v>1819</v>
      </c>
      <c r="O612" s="255" t="s">
        <v>1792</v>
      </c>
      <c r="P612" s="256" t="str">
        <f ca="1">IF(O612=0," ",IFERROR(IF(DATEDIF(TODAY(),O612,"M")&lt;=5,"ROJO",IF(DATEDIF(TODAY(),O612,"M")&gt;=12,"VERDE",IF(AND(DATEDIF(TODAY(),O612,"M")&gt;=6,DATEDIF(TODAY(),O612,"M")&lt;=11),"AMARILLO"))),Q612))</f>
        <v>ROJO</v>
      </c>
      <c r="Q612" s="262" t="str">
        <f ca="1">IF(O612=0," ",IF(O612&lt;=$L$6,"VENCIDO","NO VENCIDO"))</f>
        <v>NO VENCIDO</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v>1</v>
      </c>
      <c r="M613" s="254" t="s">
        <v>1695</v>
      </c>
      <c r="N613" s="254" t="s">
        <v>1819</v>
      </c>
      <c r="O613" s="255" t="s">
        <v>1791</v>
      </c>
      <c r="P613" s="256" t="str">
        <f ca="1">IF(O613=0," ",IFERROR(IF(DATEDIF(TODAY(),O613,"M")&lt;=5,"ROJO",IF(DATEDIF(TODAY(),O613,"M")&gt;=12,"VERDE",IF(AND(DATEDIF(TODAY(),O613,"M")&gt;=6,DATEDIF(TODAY(),O613,"M")&lt;=11),"AMARILLO"))),Q613))</f>
        <v>ROJO</v>
      </c>
      <c r="Q613" s="262" t="str">
        <f ca="1">IF(O613=0," ",IF(O613&lt;=$L$6,"VENCIDO","NO VENCIDO"))</f>
        <v>NO VENCIDO</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1</v>
      </c>
      <c r="L614" s="491">
        <f>SUM(L609:L613)</f>
        <v>64</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JUNIO!K615</f>
        <v>0</v>
      </c>
      <c r="E615" s="595">
        <f>H211</f>
        <v>0</v>
      </c>
      <c r="F615" s="644">
        <v>0</v>
      </c>
      <c r="G615" s="644">
        <v>0</v>
      </c>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v>0</v>
      </c>
      <c r="AA615" s="648">
        <v>0</v>
      </c>
      <c r="AB615" s="649">
        <f>+Z615+AA615</f>
        <v>0</v>
      </c>
      <c r="AC615" s="648">
        <v>0</v>
      </c>
      <c r="AD615" s="648">
        <v>0</v>
      </c>
      <c r="AE615" s="648">
        <v>0</v>
      </c>
      <c r="AF615" s="648">
        <v>0</v>
      </c>
      <c r="AG615" s="648">
        <v>0</v>
      </c>
      <c r="AH615" s="648">
        <v>0</v>
      </c>
      <c r="AI615" s="648">
        <v>0</v>
      </c>
      <c r="AJ615" s="648">
        <v>0</v>
      </c>
      <c r="AK615" s="648">
        <v>0</v>
      </c>
      <c r="AL615" s="648">
        <v>0</v>
      </c>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JUNIO!K621</f>
        <v>0</v>
      </c>
      <c r="E621" s="595">
        <f>H217</f>
        <v>0</v>
      </c>
      <c r="F621" s="644">
        <v>0</v>
      </c>
      <c r="G621" s="644">
        <v>0</v>
      </c>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v>0</v>
      </c>
      <c r="AA621" s="648">
        <v>0</v>
      </c>
      <c r="AB621" s="649">
        <f>+Z621+AA621</f>
        <v>0</v>
      </c>
      <c r="AC621" s="648">
        <v>0</v>
      </c>
      <c r="AD621" s="648">
        <v>0</v>
      </c>
      <c r="AE621" s="648">
        <v>0</v>
      </c>
      <c r="AF621" s="648">
        <v>0</v>
      </c>
      <c r="AG621" s="648">
        <v>0</v>
      </c>
      <c r="AH621" s="648">
        <v>0</v>
      </c>
      <c r="AI621" s="648">
        <v>0</v>
      </c>
      <c r="AJ621" s="648">
        <v>0</v>
      </c>
      <c r="AK621" s="648">
        <v>0</v>
      </c>
      <c r="AL621" s="648">
        <v>0</v>
      </c>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JUNIO!K627</f>
        <v>0</v>
      </c>
      <c r="E627" s="595">
        <f>H223</f>
        <v>0</v>
      </c>
      <c r="F627" s="644">
        <v>0</v>
      </c>
      <c r="G627" s="644">
        <v>0</v>
      </c>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v>0</v>
      </c>
      <c r="AA627" s="648">
        <v>0</v>
      </c>
      <c r="AB627" s="649">
        <f>+Z627+AA627</f>
        <v>0</v>
      </c>
      <c r="AC627" s="648">
        <v>0</v>
      </c>
      <c r="AD627" s="648">
        <v>0</v>
      </c>
      <c r="AE627" s="648">
        <v>0</v>
      </c>
      <c r="AF627" s="648">
        <v>0</v>
      </c>
      <c r="AG627" s="648">
        <v>0</v>
      </c>
      <c r="AH627" s="648">
        <v>0</v>
      </c>
      <c r="AI627" s="648">
        <v>0</v>
      </c>
      <c r="AJ627" s="648">
        <v>0</v>
      </c>
      <c r="AK627" s="648">
        <v>0</v>
      </c>
      <c r="AL627" s="648">
        <v>0</v>
      </c>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JUNIO!K634</f>
        <v>2250</v>
      </c>
      <c r="E634" s="595">
        <f>H230</f>
        <v>1600</v>
      </c>
      <c r="F634" s="644">
        <v>679</v>
      </c>
      <c r="G634" s="644">
        <v>38</v>
      </c>
      <c r="H634" s="574">
        <f>+F634+G634</f>
        <v>717</v>
      </c>
      <c r="I634" s="577">
        <f>+AM634</f>
        <v>1163</v>
      </c>
      <c r="J634" s="580">
        <f>+H634+I634</f>
        <v>1880</v>
      </c>
      <c r="K634" s="583">
        <f>+(D634+E634)-(J634)</f>
        <v>1970</v>
      </c>
      <c r="L634" s="253">
        <v>1500</v>
      </c>
      <c r="M634" s="254" t="s">
        <v>1633</v>
      </c>
      <c r="N634" s="254" t="s">
        <v>1799</v>
      </c>
      <c r="O634" s="255" t="s">
        <v>1771</v>
      </c>
      <c r="P634" s="256" t="str">
        <f ca="1">IF(O634=0," ",IFERROR(IF(DATEDIF(TODAY(),O634,"M")&lt;=5,"ROJO",IF(DATEDIF(TODAY(),O634,"M")&gt;=12,"VERDE",IF(AND(DATEDIF(TODAY(),O634,"M")&gt;=6,DATEDIF(TODAY(),O634,"M")&lt;=11),"AMARILLO"))),Q634))</f>
        <v>VERDE</v>
      </c>
      <c r="Q634" s="256" t="str">
        <f ca="1">IF(O634=0," ",IF(O634&lt;=$L$6,"VENCIDO","NO VENCIDO"))</f>
        <v>NO VENCIDO</v>
      </c>
      <c r="R634" s="257"/>
      <c r="S634" s="258"/>
      <c r="T634" s="258"/>
      <c r="U634" s="259"/>
      <c r="V634" s="259"/>
      <c r="W634" s="634">
        <f>+AR634</f>
        <v>0</v>
      </c>
      <c r="X634" s="425"/>
      <c r="Y634" s="232"/>
      <c r="Z634" s="648">
        <v>887</v>
      </c>
      <c r="AA634" s="648">
        <v>276</v>
      </c>
      <c r="AB634" s="649">
        <f>+Z634+AA634</f>
        <v>1163</v>
      </c>
      <c r="AC634" s="648">
        <v>0</v>
      </c>
      <c r="AD634" s="648">
        <v>0</v>
      </c>
      <c r="AE634" s="648">
        <v>0</v>
      </c>
      <c r="AF634" s="648">
        <v>0</v>
      </c>
      <c r="AG634" s="648">
        <v>0</v>
      </c>
      <c r="AH634" s="648">
        <v>0</v>
      </c>
      <c r="AI634" s="648">
        <v>0</v>
      </c>
      <c r="AJ634" s="648">
        <v>0</v>
      </c>
      <c r="AK634" s="648">
        <v>0</v>
      </c>
      <c r="AL634" s="648">
        <v>0</v>
      </c>
      <c r="AM634" s="630">
        <f>SUM(AB634:AL638)</f>
        <v>1163</v>
      </c>
      <c r="AN634" s="460"/>
      <c r="AU634" s="334"/>
      <c r="AV634" s="334"/>
    </row>
    <row r="635" spans="1:49" ht="17.100000000000001" customHeight="1">
      <c r="A635" s="585"/>
      <c r="B635" s="640"/>
      <c r="C635" s="640"/>
      <c r="D635" s="642"/>
      <c r="E635" s="596"/>
      <c r="F635" s="645"/>
      <c r="G635" s="645"/>
      <c r="H635" s="575"/>
      <c r="I635" s="578"/>
      <c r="J635" s="581"/>
      <c r="K635" s="584"/>
      <c r="L635" s="253">
        <v>290</v>
      </c>
      <c r="M635" s="254" t="s">
        <v>1863</v>
      </c>
      <c r="N635" s="254" t="s">
        <v>1799</v>
      </c>
      <c r="O635" s="255" t="s">
        <v>1762</v>
      </c>
      <c r="P635" s="256" t="str">
        <f ca="1">IF(O635=0," ",IFERROR(IF(DATEDIF(TODAY(),O635,"M")&lt;=5,"ROJO",IF(DATEDIF(TODAY(),O635,"M")&gt;=12,"VERDE",IF(AND(DATEDIF(TODAY(),O635,"M")&gt;=6,DATEDIF(TODAY(),O635,"M")&lt;=11),"AMARILLO"))),Q635))</f>
        <v>VERDE</v>
      </c>
      <c r="Q635" s="262" t="str">
        <f ca="1">IF(O635=0," ",IF(O635&lt;=$L$6,"VENCIDO","NO VENCIDO"))</f>
        <v>NO VENCIDO</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t="s">
        <v>2129</v>
      </c>
      <c r="O636" s="255" t="s">
        <v>2129</v>
      </c>
      <c r="P636" s="256" t="str">
        <f ca="1">IF(O636=0," ",IFERROR(IF(DATEDIF(TODAY(),O636,"M")&lt;=5,"ROJO",IF(DATEDIF(TODAY(),O636,"M")&gt;=12,"VERDE",IF(AND(DATEDIF(TODAY(),O636,"M")&gt;=6,DATEDIF(TODAY(),O636,"M")&lt;=11),"AMARILLO"))),Q636))</f>
        <v>NO VENCIDO</v>
      </c>
      <c r="Q636" s="262" t="str">
        <f ca="1">IF(O636=0," ",IF(O636&lt;=$L$6,"VENCIDO","NO VENCIDO"))</f>
        <v>NO VENCIDO</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v>180</v>
      </c>
      <c r="M637" s="254" t="s">
        <v>1632</v>
      </c>
      <c r="N637" s="254" t="s">
        <v>1799</v>
      </c>
      <c r="O637" s="255" t="s">
        <v>1770</v>
      </c>
      <c r="P637" s="256" t="str">
        <f ca="1">IF(O637=0," ",IFERROR(IF(DATEDIF(TODAY(),O637,"M")&lt;=5,"ROJO",IF(DATEDIF(TODAY(),O637,"M")&gt;=12,"VERDE",IF(AND(DATEDIF(TODAY(),O637,"M")&gt;=6,DATEDIF(TODAY(),O637,"M")&lt;=11),"AMARILLO"))),Q637))</f>
        <v>VERDE</v>
      </c>
      <c r="Q637" s="262" t="str">
        <f ca="1">IF(O637=0," ",IF(O637&lt;=$L$6,"VENCIDO","NO VENCIDO"))</f>
        <v>NO VENCIDO</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t="s">
        <v>2129</v>
      </c>
      <c r="O638" s="255" t="s">
        <v>2129</v>
      </c>
      <c r="P638" s="256" t="str">
        <f ca="1">IF(O638=0," ",IFERROR(IF(DATEDIF(TODAY(),O638,"M")&lt;=5,"ROJO",IF(DATEDIF(TODAY(),O638,"M")&gt;=12,"VERDE",IF(AND(DATEDIF(TODAY(),O638,"M")&gt;=6,DATEDIF(TODAY(),O638,"M")&lt;=11),"AMARILLO"))),Q638))</f>
        <v>NO VENCIDO</v>
      </c>
      <c r="Q638" s="262" t="str">
        <f ca="1">IF(O638=0," ",IF(O638&lt;=$L$6,"VENCIDO","NO VENCIDO"))</f>
        <v>NO VENCIDO</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1</v>
      </c>
      <c r="L639" s="491">
        <f>SUM(L634:L638)</f>
        <v>1970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JUNIO!K640</f>
        <v>2450</v>
      </c>
      <c r="E640" s="595">
        <f>H236</f>
        <v>1041</v>
      </c>
      <c r="F640" s="644">
        <v>1621</v>
      </c>
      <c r="G640" s="644">
        <v>35</v>
      </c>
      <c r="H640" s="574">
        <f>+F640+G640</f>
        <v>1656</v>
      </c>
      <c r="I640" s="577">
        <f>+AM640</f>
        <v>0</v>
      </c>
      <c r="J640" s="580">
        <f>+H640+I640</f>
        <v>1656</v>
      </c>
      <c r="K640" s="583">
        <f>+(D640+E640)-(J640)</f>
        <v>1835</v>
      </c>
      <c r="L640" s="253">
        <v>927</v>
      </c>
      <c r="M640" s="254" t="s">
        <v>1700</v>
      </c>
      <c r="N640" s="254" t="s">
        <v>1799</v>
      </c>
      <c r="O640" s="255" t="s">
        <v>1760</v>
      </c>
      <c r="P640" s="256" t="str">
        <f ca="1">IF(O640=0," ",IFERROR(IF(DATEDIF(TODAY(),O640,"M")&lt;=5,"ROJO",IF(DATEDIF(TODAY(),O640,"M")&gt;=12,"VERDE",IF(AND(DATEDIF(TODAY(),O640,"M")&gt;=6,DATEDIF(TODAY(),O640,"M")&lt;=11),"AMARILLO"))),Q640))</f>
        <v>VERDE</v>
      </c>
      <c r="Q640" s="256" t="str">
        <f ca="1">IF(O640=0," ",IF(O640&lt;=$L$6,"VENCIDO","NO VENCIDO"))</f>
        <v>NO VENCIDO</v>
      </c>
      <c r="R640" s="257"/>
      <c r="S640" s="258"/>
      <c r="T640" s="258"/>
      <c r="U640" s="259"/>
      <c r="V640" s="259"/>
      <c r="W640" s="634">
        <f>+AR640</f>
        <v>0</v>
      </c>
      <c r="X640" s="425"/>
      <c r="Y640" s="232"/>
      <c r="Z640" s="648">
        <v>0</v>
      </c>
      <c r="AA640" s="648">
        <v>0</v>
      </c>
      <c r="AB640" s="649">
        <f>+Z640+AA640</f>
        <v>0</v>
      </c>
      <c r="AC640" s="648">
        <v>0</v>
      </c>
      <c r="AD640" s="648">
        <v>0</v>
      </c>
      <c r="AE640" s="648">
        <v>0</v>
      </c>
      <c r="AF640" s="648">
        <v>0</v>
      </c>
      <c r="AG640" s="648">
        <v>0</v>
      </c>
      <c r="AH640" s="648">
        <v>0</v>
      </c>
      <c r="AI640" s="648">
        <v>0</v>
      </c>
      <c r="AJ640" s="648">
        <v>0</v>
      </c>
      <c r="AK640" s="648">
        <v>0</v>
      </c>
      <c r="AL640" s="648">
        <v>0</v>
      </c>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v>844</v>
      </c>
      <c r="M641" s="254" t="s">
        <v>1724</v>
      </c>
      <c r="N641" s="254" t="s">
        <v>1799</v>
      </c>
      <c r="O641" s="255" t="s">
        <v>1761</v>
      </c>
      <c r="P641" s="256" t="str">
        <f ca="1">IF(O641=0," ",IFERROR(IF(DATEDIF(TODAY(),O641,"M")&lt;=5,"ROJO",IF(DATEDIF(TODAY(),O641,"M")&gt;=12,"VERDE",IF(AND(DATEDIF(TODAY(),O641,"M")&gt;=6,DATEDIF(TODAY(),O641,"M")&lt;=11),"AMARILLO"))),Q641))</f>
        <v>VERDE</v>
      </c>
      <c r="Q641" s="262" t="str">
        <f ca="1">IF(O641=0," ",IF(O641&lt;=$L$6,"VENCIDO","NO VENCIDO"))</f>
        <v>NO VENCIDO</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t="s">
        <v>2129</v>
      </c>
      <c r="O642" s="255" t="s">
        <v>2129</v>
      </c>
      <c r="P642" s="256" t="str">
        <f ca="1">IF(O642=0," ",IFERROR(IF(DATEDIF(TODAY(),O642,"M")&lt;=5,"ROJO",IF(DATEDIF(TODAY(),O642,"M")&gt;=12,"VERDE",IF(AND(DATEDIF(TODAY(),O642,"M")&gt;=6,DATEDIF(TODAY(),O642,"M")&lt;=11),"AMARILLO"))),Q642))</f>
        <v>NO VENCIDO</v>
      </c>
      <c r="Q642" s="262" t="str">
        <f ca="1">IF(O642=0," ",IF(O642&lt;=$L$6,"VENCIDO","NO VENCIDO"))</f>
        <v>NO VENCIDO</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v>64</v>
      </c>
      <c r="M643" s="254" t="s">
        <v>2131</v>
      </c>
      <c r="N643" s="254" t="s">
        <v>1799</v>
      </c>
      <c r="O643" s="255" t="s">
        <v>1872</v>
      </c>
      <c r="P643" s="256" t="str">
        <f ca="1">IF(O643=0," ",IFERROR(IF(DATEDIF(TODAY(),O643,"M")&lt;=5,"ROJO",IF(DATEDIF(TODAY(),O643,"M")&gt;=12,"VERDE",IF(AND(DATEDIF(TODAY(),O643,"M")&gt;=6,DATEDIF(TODAY(),O643,"M")&lt;=11),"AMARILLO"))),Q643))</f>
        <v>VERDE</v>
      </c>
      <c r="Q643" s="262" t="str">
        <f ca="1">IF(O643=0," ",IF(O643&lt;=$L$6,"VENCIDO","NO VENCIDO"))</f>
        <v>NO VENCIDO</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1</v>
      </c>
      <c r="L645" s="491">
        <f>SUM(L640:L644)</f>
        <v>1835</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JUNIO!K646</f>
        <v>0</v>
      </c>
      <c r="E646" s="595">
        <f>H242</f>
        <v>0</v>
      </c>
      <c r="F646" s="644">
        <v>0</v>
      </c>
      <c r="G646" s="644">
        <v>0</v>
      </c>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v>0</v>
      </c>
      <c r="AA646" s="648">
        <v>0</v>
      </c>
      <c r="AB646" s="649">
        <f>+Z646+AA646</f>
        <v>0</v>
      </c>
      <c r="AC646" s="648">
        <v>0</v>
      </c>
      <c r="AD646" s="648">
        <v>0</v>
      </c>
      <c r="AE646" s="648">
        <v>0</v>
      </c>
      <c r="AF646" s="648">
        <v>0</v>
      </c>
      <c r="AG646" s="648">
        <v>0</v>
      </c>
      <c r="AH646" s="648">
        <v>0</v>
      </c>
      <c r="AI646" s="648">
        <v>0</v>
      </c>
      <c r="AJ646" s="648">
        <v>0</v>
      </c>
      <c r="AK646" s="648">
        <v>0</v>
      </c>
      <c r="AL646" s="648">
        <v>0</v>
      </c>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JUNIO!K652</f>
        <v>0</v>
      </c>
      <c r="E652" s="595">
        <f>H248</f>
        <v>0</v>
      </c>
      <c r="F652" s="644">
        <v>0</v>
      </c>
      <c r="G652" s="644">
        <v>0</v>
      </c>
      <c r="H652" s="574">
        <f>+F652+G652</f>
        <v>0</v>
      </c>
      <c r="I652" s="577">
        <f>+AM652</f>
        <v>0</v>
      </c>
      <c r="J652" s="580">
        <f>+H652+I652</f>
        <v>0</v>
      </c>
      <c r="K652" s="583">
        <f>+(D652+E652)-(J652)</f>
        <v>0</v>
      </c>
      <c r="L652" s="253"/>
      <c r="M652" s="254"/>
      <c r="N652" s="254" t="s">
        <v>2129</v>
      </c>
      <c r="O652" s="255" t="s">
        <v>2129</v>
      </c>
      <c r="P652" s="256" t="str">
        <f ca="1">IF(O652=0," ",IFERROR(IF(DATEDIF(TODAY(),O652,"M")&lt;=5,"ROJO",IF(DATEDIF(TODAY(),O652,"M")&gt;=12,"VERDE",IF(AND(DATEDIF(TODAY(),O652,"M")&gt;=6,DATEDIF(TODAY(),O652,"M")&lt;=11),"AMARILLO"))),Q652))</f>
        <v>NO VENCIDO</v>
      </c>
      <c r="Q652" s="256" t="str">
        <f ca="1">IF(O652=0," ",IF(O652&lt;=$L$6,"VENCIDO","NO VENCIDO"))</f>
        <v>NO VENCIDO</v>
      </c>
      <c r="R652" s="257"/>
      <c r="S652" s="258"/>
      <c r="T652" s="258"/>
      <c r="U652" s="259"/>
      <c r="V652" s="259"/>
      <c r="W652" s="634">
        <f>+AR652</f>
        <v>0</v>
      </c>
      <c r="X652" s="425"/>
      <c r="Y652" s="232"/>
      <c r="Z652" s="648">
        <v>0</v>
      </c>
      <c r="AA652" s="648">
        <v>0</v>
      </c>
      <c r="AB652" s="649">
        <f>+Z652+AA652</f>
        <v>0</v>
      </c>
      <c r="AC652" s="648">
        <v>0</v>
      </c>
      <c r="AD652" s="648">
        <v>0</v>
      </c>
      <c r="AE652" s="648">
        <v>0</v>
      </c>
      <c r="AF652" s="648">
        <v>0</v>
      </c>
      <c r="AG652" s="648">
        <v>0</v>
      </c>
      <c r="AH652" s="648">
        <v>0</v>
      </c>
      <c r="AI652" s="648">
        <v>0</v>
      </c>
      <c r="AJ652" s="648">
        <v>0</v>
      </c>
      <c r="AK652" s="648">
        <v>0</v>
      </c>
      <c r="AL652" s="648">
        <v>0</v>
      </c>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JUNIO!K658</f>
        <v>3934</v>
      </c>
      <c r="E658" s="595">
        <f>H254</f>
        <v>3966</v>
      </c>
      <c r="F658" s="644">
        <v>2890</v>
      </c>
      <c r="G658" s="644">
        <v>32</v>
      </c>
      <c r="H658" s="574">
        <f>+F658+G658</f>
        <v>2922</v>
      </c>
      <c r="I658" s="577">
        <f>+AM658</f>
        <v>1630</v>
      </c>
      <c r="J658" s="580">
        <f>+H658+I658</f>
        <v>4552</v>
      </c>
      <c r="K658" s="583">
        <f>+(D658+E658)-(J658)</f>
        <v>3348</v>
      </c>
      <c r="L658" s="253">
        <v>261</v>
      </c>
      <c r="M658" s="254" t="s">
        <v>1895</v>
      </c>
      <c r="N658" s="254" t="s">
        <v>1799</v>
      </c>
      <c r="O658" s="255" t="s">
        <v>1896</v>
      </c>
      <c r="P658" s="256" t="str">
        <f ca="1">IF(O658=0," ",IFERROR(IF(DATEDIF(TODAY(),O658,"M")&lt;=5,"ROJO",IF(DATEDIF(TODAY(),O658,"M")&gt;=12,"VERDE",IF(AND(DATEDIF(TODAY(),O658,"M")&gt;=6,DATEDIF(TODAY(),O658,"M")&lt;=11),"AMARILLO"))),Q658))</f>
        <v>VERDE</v>
      </c>
      <c r="Q658" s="256" t="str">
        <f ca="1">IF(O658=0," ",IF(O658&lt;=$L$6,"VENCIDO","NO VENCIDO"))</f>
        <v>NO VENCIDO</v>
      </c>
      <c r="R658" s="257"/>
      <c r="S658" s="258"/>
      <c r="T658" s="258"/>
      <c r="U658" s="259"/>
      <c r="V658" s="259"/>
      <c r="W658" s="634">
        <f>+AR658</f>
        <v>0</v>
      </c>
      <c r="X658" s="425"/>
      <c r="Y658" s="232"/>
      <c r="Z658" s="648">
        <v>1240</v>
      </c>
      <c r="AA658" s="648">
        <v>390</v>
      </c>
      <c r="AB658" s="649">
        <f>+Z658+AA658</f>
        <v>1630</v>
      </c>
      <c r="AC658" s="648">
        <v>0</v>
      </c>
      <c r="AD658" s="648">
        <v>0</v>
      </c>
      <c r="AE658" s="648">
        <v>0</v>
      </c>
      <c r="AF658" s="648">
        <v>0</v>
      </c>
      <c r="AG658" s="648">
        <v>0</v>
      </c>
      <c r="AH658" s="648">
        <v>0</v>
      </c>
      <c r="AI658" s="648">
        <v>0</v>
      </c>
      <c r="AJ658" s="648">
        <v>0</v>
      </c>
      <c r="AK658" s="648">
        <v>0</v>
      </c>
      <c r="AL658" s="648">
        <v>0</v>
      </c>
      <c r="AM658" s="630">
        <f>SUM(AB658:AL662)</f>
        <v>1630</v>
      </c>
      <c r="AN658" s="460"/>
      <c r="AU658" s="334"/>
      <c r="AV658" s="334"/>
    </row>
    <row r="659" spans="1:48" ht="17.100000000000001" customHeight="1">
      <c r="A659" s="585"/>
      <c r="B659" s="640"/>
      <c r="C659" s="640"/>
      <c r="D659" s="642"/>
      <c r="E659" s="596"/>
      <c r="F659" s="645"/>
      <c r="G659" s="645"/>
      <c r="H659" s="575"/>
      <c r="I659" s="578"/>
      <c r="J659" s="581"/>
      <c r="K659" s="584"/>
      <c r="L659" s="253">
        <v>242</v>
      </c>
      <c r="M659" s="254" t="s">
        <v>1725</v>
      </c>
      <c r="N659" s="254" t="s">
        <v>1799</v>
      </c>
      <c r="O659" s="255" t="s">
        <v>1762</v>
      </c>
      <c r="P659" s="256" t="str">
        <f ca="1">IF(O659=0," ",IFERROR(IF(DATEDIF(TODAY(),O659,"M")&lt;=5,"ROJO",IF(DATEDIF(TODAY(),O659,"M")&gt;=12,"VERDE",IF(AND(DATEDIF(TODAY(),O659,"M")&gt;=6,DATEDIF(TODAY(),O659,"M")&lt;=11),"AMARILLO"))),Q659))</f>
        <v>VERDE</v>
      </c>
      <c r="Q659" s="262" t="str">
        <f ca="1">IF(O659=0," ",IF(O659&lt;=$L$6,"VENCIDO","NO VENCIDO"))</f>
        <v>NO VENCIDO</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v>2845</v>
      </c>
      <c r="M660" s="254" t="s">
        <v>2092</v>
      </c>
      <c r="N660" s="254" t="s">
        <v>1799</v>
      </c>
      <c r="O660" s="255" t="s">
        <v>2132</v>
      </c>
      <c r="P660" s="256" t="str">
        <f ca="1">IF(O660=0," ",IFERROR(IF(DATEDIF(TODAY(),O660,"M")&lt;=5,"ROJO",IF(DATEDIF(TODAY(),O660,"M")&gt;=12,"VERDE",IF(AND(DATEDIF(TODAY(),O660,"M")&gt;=6,DATEDIF(TODAY(),O660,"M")&lt;=11),"AMARILLO"))),Q660))</f>
        <v>VERDE</v>
      </c>
      <c r="Q660" s="262" t="str">
        <f ca="1">IF(O660=0," ",IF(O660&lt;=$L$6,"VENCIDO","NO VENCIDO"))</f>
        <v>NO VENCIDO</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t="s">
        <v>2129</v>
      </c>
      <c r="O661" s="255" t="s">
        <v>2129</v>
      </c>
      <c r="P661" s="256" t="str">
        <f ca="1">IF(O661=0," ",IFERROR(IF(DATEDIF(TODAY(),O661,"M")&lt;=5,"ROJO",IF(DATEDIF(TODAY(),O661,"M")&gt;=12,"VERDE",IF(AND(DATEDIF(TODAY(),O661,"M")&gt;=6,DATEDIF(TODAY(),O661,"M")&lt;=11),"AMARILLO"))),Q661))</f>
        <v>NO VENCIDO</v>
      </c>
      <c r="Q661" s="262" t="str">
        <f ca="1">IF(O661=0," ",IF(O661&lt;=$L$6,"VENCIDO","NO VENCIDO"))</f>
        <v>NO VENCIDO</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1</v>
      </c>
      <c r="L663" s="491">
        <f>SUM(L658:L662)</f>
        <v>3348</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JUNIO!K664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v>0</v>
      </c>
      <c r="AB664" s="649">
        <f>+Z664+AA664</f>
        <v>0</v>
      </c>
      <c r="AC664" s="648">
        <v>0</v>
      </c>
      <c r="AD664" s="648">
        <v>0</v>
      </c>
      <c r="AE664" s="648">
        <v>0</v>
      </c>
      <c r="AF664" s="648">
        <v>0</v>
      </c>
      <c r="AG664" s="648">
        <v>0</v>
      </c>
      <c r="AH664" s="648">
        <v>0</v>
      </c>
      <c r="AI664" s="648">
        <v>0</v>
      </c>
      <c r="AJ664" s="648">
        <v>0</v>
      </c>
      <c r="AK664" s="648">
        <v>0</v>
      </c>
      <c r="AL664" s="648">
        <v>0</v>
      </c>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JUNIO!K670</f>
        <v>0</v>
      </c>
      <c r="E670" s="595">
        <f>H266</f>
        <v>0</v>
      </c>
      <c r="F670" s="644">
        <v>0</v>
      </c>
      <c r="G670" s="644">
        <v>0</v>
      </c>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v>0</v>
      </c>
      <c r="AA670" s="648">
        <v>0</v>
      </c>
      <c r="AB670" s="649">
        <f>+Z670+AA670</f>
        <v>0</v>
      </c>
      <c r="AC670" s="648">
        <v>0</v>
      </c>
      <c r="AD670" s="648">
        <v>0</v>
      </c>
      <c r="AE670" s="648">
        <v>0</v>
      </c>
      <c r="AF670" s="648">
        <v>0</v>
      </c>
      <c r="AG670" s="648">
        <v>0</v>
      </c>
      <c r="AH670" s="648">
        <v>0</v>
      </c>
      <c r="AI670" s="648">
        <v>0</v>
      </c>
      <c r="AJ670" s="648">
        <v>0</v>
      </c>
      <c r="AK670" s="648">
        <v>0</v>
      </c>
      <c r="AL670" s="648">
        <v>0</v>
      </c>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JUNIO!K676</f>
        <v>6291</v>
      </c>
      <c r="E676" s="595">
        <f>H272</f>
        <v>6450</v>
      </c>
      <c r="F676" s="644">
        <v>2469</v>
      </c>
      <c r="G676" s="644">
        <v>43</v>
      </c>
      <c r="H676" s="574">
        <f>+F676+G676</f>
        <v>2512</v>
      </c>
      <c r="I676" s="577">
        <f>+AM676</f>
        <v>3659</v>
      </c>
      <c r="J676" s="580">
        <f>+H676+I676</f>
        <v>6171</v>
      </c>
      <c r="K676" s="583">
        <f>+(D676+E676)-(J676)</f>
        <v>6570</v>
      </c>
      <c r="L676" s="253"/>
      <c r="M676" s="254"/>
      <c r="N676" s="254" t="s">
        <v>2129</v>
      </c>
      <c r="O676" s="255" t="s">
        <v>2129</v>
      </c>
      <c r="P676" s="256" t="str">
        <f ca="1">IF(O676=0," ",IFERROR(IF(DATEDIF(TODAY(),O676,"M")&lt;=5,"ROJO",IF(DATEDIF(TODAY(),O676,"M")&gt;=12,"VERDE",IF(AND(DATEDIF(TODAY(),O676,"M")&gt;=6,DATEDIF(TODAY(),O676,"M")&lt;=11),"AMARILLO"))),Q676))</f>
        <v>NO VENCIDO</v>
      </c>
      <c r="Q676" s="256" t="str">
        <f ca="1">IF(O676=0," ",IF(O676&lt;=$L$6,"VENCIDO","NO VENCIDO"))</f>
        <v>NO VENCIDO</v>
      </c>
      <c r="R676" s="257"/>
      <c r="S676" s="258"/>
      <c r="T676" s="258"/>
      <c r="U676" s="259"/>
      <c r="V676" s="259"/>
      <c r="W676" s="634">
        <f>+AR676</f>
        <v>0</v>
      </c>
      <c r="X676" s="425"/>
      <c r="Y676" s="232"/>
      <c r="Z676" s="648">
        <v>2912</v>
      </c>
      <c r="AA676" s="648">
        <v>747</v>
      </c>
      <c r="AB676" s="649">
        <f>+Z676+AA676</f>
        <v>3659</v>
      </c>
      <c r="AC676" s="648">
        <v>0</v>
      </c>
      <c r="AD676" s="648">
        <v>0</v>
      </c>
      <c r="AE676" s="648">
        <v>0</v>
      </c>
      <c r="AF676" s="648">
        <v>0</v>
      </c>
      <c r="AG676" s="648">
        <v>0</v>
      </c>
      <c r="AH676" s="648">
        <v>0</v>
      </c>
      <c r="AI676" s="648">
        <v>0</v>
      </c>
      <c r="AJ676" s="648">
        <v>0</v>
      </c>
      <c r="AK676" s="648">
        <v>0</v>
      </c>
      <c r="AL676" s="648">
        <v>0</v>
      </c>
      <c r="AM676" s="630">
        <f>SUM(AB676:AL680)</f>
        <v>3659</v>
      </c>
      <c r="AN676" s="460"/>
      <c r="AU676" s="334"/>
      <c r="AV676" s="334"/>
    </row>
    <row r="677" spans="1:48" ht="17.100000000000001" customHeight="1">
      <c r="A677" s="585"/>
      <c r="B677" s="640"/>
      <c r="C677" s="640"/>
      <c r="D677" s="642"/>
      <c r="E677" s="596"/>
      <c r="F677" s="645"/>
      <c r="G677" s="645"/>
      <c r="H677" s="575"/>
      <c r="I677" s="578"/>
      <c r="J677" s="581"/>
      <c r="K677" s="584"/>
      <c r="L677" s="253">
        <v>4650</v>
      </c>
      <c r="M677" s="254" t="s">
        <v>1703</v>
      </c>
      <c r="N677" s="254" t="s">
        <v>1807</v>
      </c>
      <c r="O677" s="255" t="s">
        <v>1746</v>
      </c>
      <c r="P677" s="256" t="str">
        <f ca="1">IF(O677=0," ",IFERROR(IF(DATEDIF(TODAY(),O677,"M")&lt;=5,"ROJO",IF(DATEDIF(TODAY(),O677,"M")&gt;=12,"VERDE",IF(AND(DATEDIF(TODAY(),O677,"M")&gt;=6,DATEDIF(TODAY(),O677,"M")&lt;=11),"AMARILLO"))),Q677))</f>
        <v>AMARILLO</v>
      </c>
      <c r="Q677" s="262" t="str">
        <f ca="1">IF(O677=0," ",IF(O677&lt;=$L$6,"VENCIDO","NO VENCIDO"))</f>
        <v>NO VENCIDO</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v>1290</v>
      </c>
      <c r="M678" s="254" t="s">
        <v>1701</v>
      </c>
      <c r="N678" s="254" t="s">
        <v>1807</v>
      </c>
      <c r="O678" s="255" t="s">
        <v>1794</v>
      </c>
      <c r="P678" s="256" t="str">
        <f ca="1">IF(O678=0," ",IFERROR(IF(DATEDIF(TODAY(),O678,"M")&lt;=5,"ROJO",IF(DATEDIF(TODAY(),O678,"M")&gt;=12,"VERDE",IF(AND(DATEDIF(TODAY(),O678,"M")&gt;=6,DATEDIF(TODAY(),O678,"M")&lt;=11),"AMARILLO"))),Q678))</f>
        <v>NO VENCIDO</v>
      </c>
      <c r="Q678" s="262" t="str">
        <f ca="1">IF(O678=0," ",IF(O678&lt;=$L$6,"VENCIDO","NO VENCIDO"))</f>
        <v>NO VENCIDO</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v>630</v>
      </c>
      <c r="M679" s="254" t="s">
        <v>1836</v>
      </c>
      <c r="N679" s="254" t="s">
        <v>1811</v>
      </c>
      <c r="O679" s="255" t="s">
        <v>1757</v>
      </c>
      <c r="P679" s="256" t="str">
        <f ca="1">IF(O679=0," ",IFERROR(IF(DATEDIF(TODAY(),O679,"M")&lt;=5,"ROJO",IF(DATEDIF(TODAY(),O679,"M")&gt;=12,"VERDE",IF(AND(DATEDIF(TODAY(),O679,"M")&gt;=6,DATEDIF(TODAY(),O679,"M")&lt;=11),"AMARILLO"))),Q679))</f>
        <v>VERDE</v>
      </c>
      <c r="Q679" s="262" t="str">
        <f ca="1">IF(O679=0," ",IF(O679&lt;=$L$6,"VENCIDO","NO VENCIDO"))</f>
        <v>NO VENCIDO</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t="s">
        <v>2129</v>
      </c>
      <c r="O680" s="255" t="s">
        <v>2129</v>
      </c>
      <c r="P680" s="256" t="str">
        <f ca="1">IF(O680=0," ",IFERROR(IF(DATEDIF(TODAY(),O680,"M")&lt;=5,"ROJO",IF(DATEDIF(TODAY(),O680,"M")&gt;=12,"VERDE",IF(AND(DATEDIF(TODAY(),O680,"M")&gt;=6,DATEDIF(TODAY(),O680,"M")&lt;=11),"AMARILLO"))),Q680))</f>
        <v>NO VENCIDO</v>
      </c>
      <c r="Q680" s="262" t="str">
        <f ca="1">IF(O680=0," ",IF(O680&lt;=$L$6,"VENCIDO","NO VENCIDO"))</f>
        <v>NO VENCIDO</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1</v>
      </c>
      <c r="L681" s="491">
        <f>SUM(L676:L680)</f>
        <v>6570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JUNIO!K682</f>
        <v>3216</v>
      </c>
      <c r="E682" s="595">
        <f>H278</f>
        <v>1042</v>
      </c>
      <c r="F682" s="644">
        <v>1415</v>
      </c>
      <c r="G682" s="644">
        <v>40</v>
      </c>
      <c r="H682" s="574">
        <f>+F682+G682</f>
        <v>1455</v>
      </c>
      <c r="I682" s="577">
        <f>+AM682</f>
        <v>3</v>
      </c>
      <c r="J682" s="580">
        <f>+H682+I682</f>
        <v>1458</v>
      </c>
      <c r="K682" s="583">
        <f>+(D682+E682)-(J682)</f>
        <v>2800</v>
      </c>
      <c r="L682" s="253">
        <v>2800</v>
      </c>
      <c r="M682" s="254" t="s">
        <v>1704</v>
      </c>
      <c r="N682" s="254" t="s">
        <v>1812</v>
      </c>
      <c r="O682" s="255" t="s">
        <v>1763</v>
      </c>
      <c r="P682" s="256" t="str">
        <f ca="1">IF(O682=0," ",IFERROR(IF(DATEDIF(TODAY(),O682,"M")&lt;=5,"ROJO",IF(DATEDIF(TODAY(),O682,"M")&gt;=12,"VERDE",IF(AND(DATEDIF(TODAY(),O682,"M")&gt;=6,DATEDIF(TODAY(),O682,"M")&lt;=11),"AMARILLO"))),Q682))</f>
        <v>VERDE</v>
      </c>
      <c r="Q682" s="256" t="str">
        <f ca="1">IF(O682=0," ",IF(O682&lt;=$L$6,"VENCIDO","NO VENCIDO"))</f>
        <v>NO VENCIDO</v>
      </c>
      <c r="R682" s="257"/>
      <c r="S682" s="258"/>
      <c r="T682" s="258"/>
      <c r="U682" s="259"/>
      <c r="V682" s="259"/>
      <c r="W682" s="634">
        <f>+AR682</f>
        <v>0</v>
      </c>
      <c r="X682" s="425"/>
      <c r="Y682" s="232"/>
      <c r="Z682" s="648">
        <v>0</v>
      </c>
      <c r="AA682" s="648">
        <v>0</v>
      </c>
      <c r="AB682" s="649">
        <f>+Z682+AA682</f>
        <v>0</v>
      </c>
      <c r="AC682" s="648">
        <v>0</v>
      </c>
      <c r="AD682" s="648">
        <v>0</v>
      </c>
      <c r="AE682" s="648">
        <v>0</v>
      </c>
      <c r="AF682" s="648">
        <v>3</v>
      </c>
      <c r="AG682" s="648">
        <v>0</v>
      </c>
      <c r="AH682" s="648">
        <v>0</v>
      </c>
      <c r="AI682" s="648">
        <v>0</v>
      </c>
      <c r="AJ682" s="648">
        <v>0</v>
      </c>
      <c r="AK682" s="648">
        <v>0</v>
      </c>
      <c r="AL682" s="648">
        <v>0</v>
      </c>
      <c r="AM682" s="630">
        <f>SUM(AB682:AL686)</f>
        <v>3</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t="s">
        <v>1838</v>
      </c>
      <c r="P683" s="256" t="str">
        <f ca="1">IF(O683=0," ",IFERROR(IF(DATEDIF(TODAY(),O683,"M")&lt;=5,"ROJO",IF(DATEDIF(TODAY(),O683,"M")&gt;=12,"VERDE",IF(AND(DATEDIF(TODAY(),O683,"M")&gt;=6,DATEDIF(TODAY(),O683,"M")&lt;=11),"AMARILLO"))),Q683))</f>
        <v>AMARILLO</v>
      </c>
      <c r="Q683" s="262" t="str">
        <f ca="1">IF(O683=0," ",IF(O683&lt;=$L$6,"VENCIDO","NO VENCIDO"))</f>
        <v>NO VENCIDO</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t="s">
        <v>1796</v>
      </c>
      <c r="P684" s="256" t="str">
        <f ca="1">IF(O684=0," ",IFERROR(IF(DATEDIF(TODAY(),O684,"M")&lt;=5,"ROJO",IF(DATEDIF(TODAY(),O684,"M")&gt;=12,"VERDE",IF(AND(DATEDIF(TODAY(),O684,"M")&gt;=6,DATEDIF(TODAY(),O684,"M")&lt;=11),"AMARILLO"))),Q684))</f>
        <v>ROJO</v>
      </c>
      <c r="Q684" s="262" t="str">
        <f ca="1">IF(O684=0," ",IF(O684&lt;=$L$6,"VENCIDO","NO VENCIDO"))</f>
        <v>NO VENCIDO</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1</v>
      </c>
      <c r="L687" s="491">
        <f>SUM(L682:L686)</f>
        <v>2800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JUNIO!K688</f>
        <v>0</v>
      </c>
      <c r="E688" s="595">
        <f>H284</f>
        <v>0</v>
      </c>
      <c r="F688" s="644"/>
      <c r="G688" s="644"/>
      <c r="H688" s="574">
        <f>+F688+G688</f>
        <v>0</v>
      </c>
      <c r="I688" s="577">
        <f>+AM688</f>
        <v>0</v>
      </c>
      <c r="J688" s="580">
        <f>+H688+I688</f>
        <v>0</v>
      </c>
      <c r="K688" s="583">
        <f>+(D688+E688)-(J688)</f>
        <v>0</v>
      </c>
      <c r="L688" s="253"/>
      <c r="M688" s="254"/>
      <c r="N688" s="254" t="s">
        <v>2129</v>
      </c>
      <c r="O688" s="255" t="s">
        <v>2129</v>
      </c>
      <c r="P688" s="256" t="str">
        <f ca="1">IF(O688=0," ",IFERROR(IF(DATEDIF(TODAY(),O688,"M")&lt;=5,"ROJO",IF(DATEDIF(TODAY(),O688,"M")&gt;=12,"VERDE",IF(AND(DATEDIF(TODAY(),O688,"M")&gt;=6,DATEDIF(TODAY(),O688,"M")&lt;=11),"AMARILLO"))),Q688))</f>
        <v>NO VENCIDO</v>
      </c>
      <c r="Q688" s="256" t="str">
        <f ca="1">IF(O688=0," ",IF(O688&lt;=$L$6,"VENCIDO","NO VENCIDO"))</f>
        <v>NO VENCIDO</v>
      </c>
      <c r="R688" s="257"/>
      <c r="S688" s="258"/>
      <c r="T688" s="258"/>
      <c r="U688" s="259"/>
      <c r="V688" s="259"/>
      <c r="W688" s="634">
        <f>+AR688</f>
        <v>0</v>
      </c>
      <c r="X688" s="425"/>
      <c r="Y688" s="232"/>
      <c r="Z688" s="648">
        <v>0</v>
      </c>
      <c r="AA688" s="648">
        <v>0</v>
      </c>
      <c r="AB688" s="649">
        <f>+Z688+AA688</f>
        <v>0</v>
      </c>
      <c r="AC688" s="648">
        <v>0</v>
      </c>
      <c r="AD688" s="648">
        <v>0</v>
      </c>
      <c r="AE688" s="648">
        <v>0</v>
      </c>
      <c r="AF688" s="648">
        <v>0</v>
      </c>
      <c r="AG688" s="648">
        <v>0</v>
      </c>
      <c r="AH688" s="648">
        <v>0</v>
      </c>
      <c r="AI688" s="648">
        <v>0</v>
      </c>
      <c r="AJ688" s="648">
        <v>0</v>
      </c>
      <c r="AK688" s="648">
        <v>0</v>
      </c>
      <c r="AL688" s="648">
        <v>0</v>
      </c>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t="s">
        <v>2129</v>
      </c>
      <c r="O689" s="255" t="s">
        <v>2129</v>
      </c>
      <c r="P689" s="256" t="str">
        <f ca="1">IF(O689=0," ",IFERROR(IF(DATEDIF(TODAY(),O689,"M")&lt;=5,"ROJO",IF(DATEDIF(TODAY(),O689,"M")&gt;=12,"VERDE",IF(AND(DATEDIF(TODAY(),O689,"M")&gt;=6,DATEDIF(TODAY(),O689,"M")&lt;=11),"AMARILLO"))),Q689))</f>
        <v>NO VENCIDO</v>
      </c>
      <c r="Q689" s="262" t="str">
        <f ca="1">IF(O689=0," ",IF(O689&lt;=$L$6,"VENCIDO","NO VENCIDO"))</f>
        <v>NO VENCIDO</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t="s">
        <v>2129</v>
      </c>
      <c r="O690" s="255" t="s">
        <v>2129</v>
      </c>
      <c r="P690" s="256" t="str">
        <f ca="1">IF(O690=0," ",IFERROR(IF(DATEDIF(TODAY(),O690,"M")&lt;=5,"ROJO",IF(DATEDIF(TODAY(),O690,"M")&gt;=12,"VERDE",IF(AND(DATEDIF(TODAY(),O690,"M")&gt;=6,DATEDIF(TODAY(),O690,"M")&lt;=11),"AMARILLO"))),Q690))</f>
        <v>NO VENCIDO</v>
      </c>
      <c r="Q690" s="262" t="str">
        <f ca="1">IF(O690=0," ",IF(O690&lt;=$L$6,"VENCIDO","NO VENCIDO"))</f>
        <v>NO VENCIDO</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t="s">
        <v>2129</v>
      </c>
      <c r="O691" s="255" t="s">
        <v>2129</v>
      </c>
      <c r="P691" s="256" t="str">
        <f ca="1">IF(O691=0," ",IFERROR(IF(DATEDIF(TODAY(),O691,"M")&lt;=5,"ROJO",IF(DATEDIF(TODAY(),O691,"M")&gt;=12,"VERDE",IF(AND(DATEDIF(TODAY(),O691,"M")&gt;=6,DATEDIF(TODAY(),O691,"M")&lt;=11),"AMARILLO"))),Q691))</f>
        <v>NO VENCIDO</v>
      </c>
      <c r="Q691" s="262" t="str">
        <f ca="1">IF(O691=0," ",IF(O691&lt;=$L$6,"VENCIDO","NO VENCIDO"))</f>
        <v>NO VENCIDO</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t="s">
        <v>2129</v>
      </c>
      <c r="O692" s="255" t="s">
        <v>2129</v>
      </c>
      <c r="P692" s="256" t="str">
        <f ca="1">IF(O692=0," ",IFERROR(IF(DATEDIF(TODAY(),O692,"M")&lt;=5,"ROJO",IF(DATEDIF(TODAY(),O692,"M")&gt;=12,"VERDE",IF(AND(DATEDIF(TODAY(),O692,"M")&gt;=6,DATEDIF(TODAY(),O692,"M")&lt;=11),"AMARILLO"))),Q692))</f>
        <v>NO VENCIDO</v>
      </c>
      <c r="Q692" s="262" t="str">
        <f ca="1">IF(O692=0," ",IF(O692&lt;=$L$6,"VENCIDO","NO VENCIDO"))</f>
        <v>NO VENCIDO</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JUNIO!K694</f>
        <v>492</v>
      </c>
      <c r="E694" s="595">
        <f>H290</f>
        <v>572</v>
      </c>
      <c r="F694" s="644">
        <v>442</v>
      </c>
      <c r="G694" s="644">
        <v>11</v>
      </c>
      <c r="H694" s="574">
        <f>+F694+G694</f>
        <v>453</v>
      </c>
      <c r="I694" s="577">
        <f>+AM694</f>
        <v>0</v>
      </c>
      <c r="J694" s="580">
        <f>+H694+I694</f>
        <v>453</v>
      </c>
      <c r="K694" s="583">
        <f>+(D694+E694)-(J694)</f>
        <v>611</v>
      </c>
      <c r="L694" s="253">
        <v>500</v>
      </c>
      <c r="M694" s="254" t="s">
        <v>1839</v>
      </c>
      <c r="N694" s="254" t="s">
        <v>1799</v>
      </c>
      <c r="O694" s="255" t="s">
        <v>1764</v>
      </c>
      <c r="P694" s="256" t="str">
        <f ca="1">IF(O694=0," ",IFERROR(IF(DATEDIF(TODAY(),O694,"M")&lt;=5,"ROJO",IF(DATEDIF(TODAY(),O694,"M")&gt;=12,"VERDE",IF(AND(DATEDIF(TODAY(),O694,"M")&gt;=6,DATEDIF(TODAY(),O694,"M")&lt;=11),"AMARILLO"))),Q694))</f>
        <v>VERDE</v>
      </c>
      <c r="Q694" s="256" t="str">
        <f ca="1">IF(O694=0," ",IF(O694&lt;=$L$6,"VENCIDO","NO VENCIDO"))</f>
        <v>NO VENCIDO</v>
      </c>
      <c r="R694" s="257"/>
      <c r="S694" s="258"/>
      <c r="T694" s="258"/>
      <c r="U694" s="259"/>
      <c r="V694" s="259"/>
      <c r="W694" s="634">
        <f>+AR694</f>
        <v>0</v>
      </c>
      <c r="X694" s="425"/>
      <c r="Y694" s="232"/>
      <c r="Z694" s="648">
        <v>0</v>
      </c>
      <c r="AA694" s="648">
        <v>0</v>
      </c>
      <c r="AB694" s="649">
        <f>+Z694+AA694</f>
        <v>0</v>
      </c>
      <c r="AC694" s="648">
        <v>0</v>
      </c>
      <c r="AD694" s="648">
        <v>0</v>
      </c>
      <c r="AE694" s="648">
        <v>0</v>
      </c>
      <c r="AF694" s="648">
        <v>0</v>
      </c>
      <c r="AG694" s="648">
        <v>0</v>
      </c>
      <c r="AH694" s="648">
        <v>0</v>
      </c>
      <c r="AI694" s="648">
        <v>0</v>
      </c>
      <c r="AJ694" s="648">
        <v>0</v>
      </c>
      <c r="AK694" s="648">
        <v>0</v>
      </c>
      <c r="AL694" s="648">
        <v>0</v>
      </c>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v>111</v>
      </c>
      <c r="M695" s="254" t="s">
        <v>1708</v>
      </c>
      <c r="N695" s="254" t="s">
        <v>1799</v>
      </c>
      <c r="O695" s="255" t="s">
        <v>1764</v>
      </c>
      <c r="P695" s="256" t="str">
        <f ca="1">IF(O695=0," ",IFERROR(IF(DATEDIF(TODAY(),O695,"M")&lt;=5,"ROJO",IF(DATEDIF(TODAY(),O695,"M")&gt;=12,"VERDE",IF(AND(DATEDIF(TODAY(),O695,"M")&gt;=6,DATEDIF(TODAY(),O695,"M")&lt;=11),"AMARILLO"))),Q695))</f>
        <v>VERDE</v>
      </c>
      <c r="Q695" s="262" t="str">
        <f ca="1">IF(O695=0," ",IF(O695&lt;=$L$6,"VENCIDO","NO VENCIDO"))</f>
        <v>NO VENCIDO</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t="s">
        <v>2129</v>
      </c>
      <c r="O696" s="255" t="s">
        <v>2129</v>
      </c>
      <c r="P696" s="256" t="str">
        <f ca="1">IF(O696=0," ",IFERROR(IF(DATEDIF(TODAY(),O696,"M")&lt;=5,"ROJO",IF(DATEDIF(TODAY(),O696,"M")&gt;=12,"VERDE",IF(AND(DATEDIF(TODAY(),O696,"M")&gt;=6,DATEDIF(TODAY(),O696,"M")&lt;=11),"AMARILLO"))),Q696))</f>
        <v>NO VENCIDO</v>
      </c>
      <c r="Q696" s="262" t="str">
        <f ca="1">IF(O696=0," ",IF(O696&lt;=$L$6,"VENCIDO","NO VENCIDO"))</f>
        <v>NO VENCIDO</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t="s">
        <v>2129</v>
      </c>
      <c r="O697" s="255" t="s">
        <v>2129</v>
      </c>
      <c r="P697" s="256" t="str">
        <f ca="1">IF(O697=0," ",IFERROR(IF(DATEDIF(TODAY(),O697,"M")&lt;=5,"ROJO",IF(DATEDIF(TODAY(),O697,"M")&gt;=12,"VERDE",IF(AND(DATEDIF(TODAY(),O697,"M")&gt;=6,DATEDIF(TODAY(),O697,"M")&lt;=11),"AMARILLO"))),Q697))</f>
        <v>NO VENCIDO</v>
      </c>
      <c r="Q697" s="262" t="str">
        <f ca="1">IF(O697=0," ",IF(O697&lt;=$L$6,"VENCIDO","NO VENCIDO"))</f>
        <v>NO VENCIDO</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t="s">
        <v>2129</v>
      </c>
      <c r="O698" s="255" t="s">
        <v>2129</v>
      </c>
      <c r="P698" s="256" t="str">
        <f ca="1">IF(O698=0," ",IFERROR(IF(DATEDIF(TODAY(),O698,"M")&lt;=5,"ROJO",IF(DATEDIF(TODAY(),O698,"M")&gt;=12,"VERDE",IF(AND(DATEDIF(TODAY(),O698,"M")&gt;=6,DATEDIF(TODAY(),O698,"M")&lt;=11),"AMARILLO"))),Q698))</f>
        <v>NO VENCIDO</v>
      </c>
      <c r="Q698" s="262" t="str">
        <f ca="1">IF(O698=0," ",IF(O698&lt;=$L$6,"VENCIDO","NO VENCIDO"))</f>
        <v>NO VENCIDO</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1</v>
      </c>
      <c r="L699" s="491">
        <f>SUM(L694:L698)</f>
        <v>611</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JUNIO!K700</f>
        <v>0</v>
      </c>
      <c r="E700" s="595">
        <f>H296</f>
        <v>0</v>
      </c>
      <c r="F700" s="644">
        <v>0</v>
      </c>
      <c r="G700" s="644">
        <v>0</v>
      </c>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v>0</v>
      </c>
      <c r="AA700" s="648">
        <v>0</v>
      </c>
      <c r="AB700" s="649">
        <f>+Z700+AA700</f>
        <v>0</v>
      </c>
      <c r="AC700" s="648">
        <v>0</v>
      </c>
      <c r="AD700" s="648">
        <v>0</v>
      </c>
      <c r="AE700" s="648">
        <v>0</v>
      </c>
      <c r="AF700" s="648">
        <v>0</v>
      </c>
      <c r="AG700" s="648">
        <v>0</v>
      </c>
      <c r="AH700" s="648">
        <v>0</v>
      </c>
      <c r="AI700" s="648">
        <v>0</v>
      </c>
      <c r="AJ700" s="648">
        <v>0</v>
      </c>
      <c r="AK700" s="648">
        <v>0</v>
      </c>
      <c r="AL700" s="648">
        <v>0</v>
      </c>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JUNIO!K707</f>
        <v>2281</v>
      </c>
      <c r="E707" s="595">
        <f>H303</f>
        <v>0</v>
      </c>
      <c r="F707" s="644">
        <v>2279</v>
      </c>
      <c r="G707" s="644"/>
      <c r="H707" s="574">
        <f>+F707+G707</f>
        <v>2279</v>
      </c>
      <c r="I707" s="577">
        <f>+AM707</f>
        <v>2</v>
      </c>
      <c r="J707" s="580">
        <f>+H707+I707</f>
        <v>2281</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v>1</v>
      </c>
      <c r="AA707" s="570">
        <v>0</v>
      </c>
      <c r="AB707" s="637">
        <f>+Z707+AA707</f>
        <v>1</v>
      </c>
      <c r="AC707" s="570">
        <v>0</v>
      </c>
      <c r="AD707" s="570">
        <v>0</v>
      </c>
      <c r="AE707" s="570">
        <v>0</v>
      </c>
      <c r="AF707" s="570">
        <v>0</v>
      </c>
      <c r="AG707" s="570">
        <v>0</v>
      </c>
      <c r="AH707" s="570">
        <v>1</v>
      </c>
      <c r="AI707" s="570">
        <v>0</v>
      </c>
      <c r="AJ707" s="570">
        <v>0</v>
      </c>
      <c r="AK707" s="570">
        <v>0</v>
      </c>
      <c r="AL707" s="570">
        <v>0</v>
      </c>
      <c r="AM707" s="630">
        <f>SUM(AB707:AL712)</f>
        <v>2</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JUNIO!K714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v>0</v>
      </c>
      <c r="AA714" s="570">
        <v>0</v>
      </c>
      <c r="AB714" s="637">
        <f t="shared" ref="AB714" si="83">+Z714+AA714</f>
        <v>0</v>
      </c>
      <c r="AC714" s="570">
        <v>0</v>
      </c>
      <c r="AD714" s="570">
        <v>0</v>
      </c>
      <c r="AE714" s="570">
        <v>0</v>
      </c>
      <c r="AF714" s="570">
        <v>0</v>
      </c>
      <c r="AG714" s="570">
        <v>0</v>
      </c>
      <c r="AH714" s="570">
        <v>0</v>
      </c>
      <c r="AI714" s="570">
        <v>0</v>
      </c>
      <c r="AJ714" s="570">
        <v>0</v>
      </c>
      <c r="AK714" s="570">
        <v>0</v>
      </c>
      <c r="AL714" s="570">
        <v>0</v>
      </c>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JUNIO!K721</f>
        <v>23947</v>
      </c>
      <c r="E721" s="595">
        <f>H317</f>
        <v>5820</v>
      </c>
      <c r="F721" s="644">
        <v>10317</v>
      </c>
      <c r="G721" s="644">
        <v>122</v>
      </c>
      <c r="H721" s="574">
        <f>+F721+G721</f>
        <v>10439</v>
      </c>
      <c r="I721" s="577">
        <f>+AM721</f>
        <v>0</v>
      </c>
      <c r="J721" s="580">
        <f>+H721+I721</f>
        <v>10439</v>
      </c>
      <c r="K721" s="583">
        <f>+(D721+E721)-(J721)</f>
        <v>19328</v>
      </c>
      <c r="L721" s="253">
        <v>12182</v>
      </c>
      <c r="M721" s="254" t="s">
        <v>1710</v>
      </c>
      <c r="N721" s="254" t="s">
        <v>1841</v>
      </c>
      <c r="O721" s="255" t="s">
        <v>1750</v>
      </c>
      <c r="P721" s="256" t="str">
        <f ca="1">IF(O721=0," ",IFERROR(IF(DATEDIF(TODAY(),O721,"M")&lt;=5,"ROJO",IF(DATEDIF(TODAY(),O721,"M")&gt;=12,"VERDE",IF(AND(DATEDIF(TODAY(),O721,"M")&gt;=6,DATEDIF(TODAY(),O721,"M")&lt;=11),"AMARILLO"))),Q721))</f>
        <v>AMARILLO</v>
      </c>
      <c r="Q721" s="256" t="str">
        <f t="shared" ref="Q721:Q726" ca="1" si="86">IF(O721=0," ",IF(O721&lt;=$L$6,"VENCIDO","NO VENCIDO"))</f>
        <v>NO VENCIDO</v>
      </c>
      <c r="R721" s="257"/>
      <c r="S721" s="258"/>
      <c r="T721" s="258"/>
      <c r="U721" s="259"/>
      <c r="V721" s="259"/>
      <c r="W721" s="634">
        <f>+AR721</f>
        <v>0</v>
      </c>
      <c r="X721" s="425"/>
      <c r="Y721" s="232"/>
      <c r="Z721" s="570">
        <v>0</v>
      </c>
      <c r="AA721" s="570">
        <v>0</v>
      </c>
      <c r="AB721" s="637">
        <f t="shared" ref="AB721" si="87">+Z721+AA721</f>
        <v>0</v>
      </c>
      <c r="AC721" s="570">
        <v>0</v>
      </c>
      <c r="AD721" s="570">
        <v>0</v>
      </c>
      <c r="AE721" s="570">
        <v>0</v>
      </c>
      <c r="AF721" s="570">
        <v>0</v>
      </c>
      <c r="AG721" s="570">
        <v>0</v>
      </c>
      <c r="AH721" s="570">
        <v>0</v>
      </c>
      <c r="AI721" s="570">
        <v>0</v>
      </c>
      <c r="AJ721" s="570">
        <v>0</v>
      </c>
      <c r="AK721" s="570">
        <v>0</v>
      </c>
      <c r="AL721" s="570">
        <v>0</v>
      </c>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v>3944</v>
      </c>
      <c r="M722" s="254" t="s">
        <v>1897</v>
      </c>
      <c r="N722" s="254" t="s">
        <v>1874</v>
      </c>
      <c r="O722" s="255" t="s">
        <v>1898</v>
      </c>
      <c r="P722" s="256" t="str">
        <f t="shared" ref="P722:P726" ca="1" si="89">IF(O722=0," ",IFERROR(IF(DATEDIF(TODAY(),O722,"M")&lt;=5,"ROJO",IF(DATEDIF(TODAY(),O722,"M")&gt;=12,"VERDE",IF(AND(DATEDIF(TODAY(),O722,"M")&gt;=6,DATEDIF(TODAY(),O722,"M")&lt;=11),"AMARILLO"))),Q722))</f>
        <v>VERDE</v>
      </c>
      <c r="Q722" s="256" t="str">
        <f t="shared" ca="1" si="86"/>
        <v>NO VENCIDO</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v>302</v>
      </c>
      <c r="M723" s="254" t="s">
        <v>1711</v>
      </c>
      <c r="N723" s="254" t="s">
        <v>1841</v>
      </c>
      <c r="O723" s="255" t="s">
        <v>1752</v>
      </c>
      <c r="P723" s="256" t="str">
        <f t="shared" ca="1" si="89"/>
        <v>ROJO</v>
      </c>
      <c r="Q723" s="256" t="str">
        <f t="shared" ca="1" si="86"/>
        <v>NO VENCIDO</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v>2900</v>
      </c>
      <c r="M724" s="254" t="s">
        <v>1729</v>
      </c>
      <c r="N724" s="254" t="s">
        <v>1840</v>
      </c>
      <c r="O724" s="255" t="s">
        <v>1766</v>
      </c>
      <c r="P724" s="256" t="str">
        <f t="shared" ca="1" si="89"/>
        <v>VERDE</v>
      </c>
      <c r="Q724" s="256" t="str">
        <f t="shared" ca="1" si="86"/>
        <v>NO VENCIDO</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1</v>
      </c>
      <c r="L727" s="263">
        <f>SUM(L721:L726)</f>
        <v>19328</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JUNIO!K728</f>
        <v>0</v>
      </c>
      <c r="E728" s="595">
        <f>H324</f>
        <v>0</v>
      </c>
      <c r="F728" s="644">
        <v>0</v>
      </c>
      <c r="G728" s="644">
        <v>0</v>
      </c>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v>0</v>
      </c>
      <c r="AA728" s="570">
        <v>0</v>
      </c>
      <c r="AB728" s="637">
        <f t="shared" ref="AB728" si="91">+Z728+AA728</f>
        <v>0</v>
      </c>
      <c r="AC728" s="570">
        <v>0</v>
      </c>
      <c r="AD728" s="570">
        <v>0</v>
      </c>
      <c r="AE728" s="570">
        <v>0</v>
      </c>
      <c r="AF728" s="570">
        <v>0</v>
      </c>
      <c r="AG728" s="570">
        <v>0</v>
      </c>
      <c r="AH728" s="570">
        <v>0</v>
      </c>
      <c r="AI728" s="570">
        <v>0</v>
      </c>
      <c r="AJ728" s="570">
        <v>0</v>
      </c>
      <c r="AK728" s="570">
        <v>0</v>
      </c>
      <c r="AL728" s="570">
        <v>0</v>
      </c>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t="s">
        <v>1750</v>
      </c>
      <c r="P729" s="256" t="str">
        <f t="shared" ref="P729:P733" ca="1" si="93">IF(O729=0," ",IFERROR(IF(DATEDIF(TODAY(),O729,"M")&lt;=5,"ROJO",IF(DATEDIF(TODAY(),O729,"M")&gt;=12,"VERDE",IF(AND(DATEDIF(TODAY(),O729,"M")&gt;=6,DATEDIF(TODAY(),O729,"M")&lt;=11),"AMARILLO"))),Q729))</f>
        <v>AMARILLO</v>
      </c>
      <c r="Q729" s="256" t="str">
        <f t="shared" ca="1" si="90"/>
        <v>NO VENCIDO</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JUNIO!K735</f>
        <v>0</v>
      </c>
      <c r="E735" s="595">
        <f>H331</f>
        <v>0</v>
      </c>
      <c r="F735" s="644">
        <v>0</v>
      </c>
      <c r="G735" s="644">
        <v>0</v>
      </c>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v>0</v>
      </c>
      <c r="AA735" s="570">
        <v>0</v>
      </c>
      <c r="AB735" s="637">
        <f t="shared" ref="AB735" si="95">+Z735+AA735</f>
        <v>0</v>
      </c>
      <c r="AC735" s="570">
        <v>0</v>
      </c>
      <c r="AD735" s="570">
        <v>0</v>
      </c>
      <c r="AE735" s="570">
        <v>0</v>
      </c>
      <c r="AF735" s="570">
        <v>0</v>
      </c>
      <c r="AG735" s="570">
        <v>0</v>
      </c>
      <c r="AH735" s="570">
        <v>0</v>
      </c>
      <c r="AI735" s="570">
        <v>0</v>
      </c>
      <c r="AJ735" s="570">
        <v>0</v>
      </c>
      <c r="AK735" s="570">
        <v>0</v>
      </c>
      <c r="AL735" s="570">
        <v>0</v>
      </c>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JUNIO!K742</f>
        <v>16308</v>
      </c>
      <c r="E742" s="595">
        <f>H338</f>
        <v>11500</v>
      </c>
      <c r="F742" s="644">
        <v>14535</v>
      </c>
      <c r="G742" s="644">
        <v>168</v>
      </c>
      <c r="H742" s="574">
        <f>+F742+G742</f>
        <v>14703</v>
      </c>
      <c r="I742" s="577">
        <f>+AM742</f>
        <v>300</v>
      </c>
      <c r="J742" s="580">
        <f>+H742+I742</f>
        <v>15003</v>
      </c>
      <c r="K742" s="583">
        <f>+(D742+E742)-(J742)</f>
        <v>12805</v>
      </c>
      <c r="L742" s="253">
        <v>6641</v>
      </c>
      <c r="M742" s="254" t="s">
        <v>1713</v>
      </c>
      <c r="N742" s="254" t="s">
        <v>1841</v>
      </c>
      <c r="O742" s="255" t="s">
        <v>1750</v>
      </c>
      <c r="P742" s="256" t="str">
        <f ca="1">IF(O742=0," ",IFERROR(IF(DATEDIF(TODAY(),O742,"M")&lt;=5,"ROJO",IF(DATEDIF(TODAY(),O742,"M")&gt;=12,"VERDE",IF(AND(DATEDIF(TODAY(),O742,"M")&gt;=6,DATEDIF(TODAY(),O742,"M")&lt;=11),"AMARILLO"))),Q742))</f>
        <v>AMARILLO</v>
      </c>
      <c r="Q742" s="256" t="str">
        <f t="shared" ref="Q742:Q747" ca="1" si="98">IF(O742=0," ",IF(O742&lt;=$L$6,"VENCIDO","NO VENCIDO"))</f>
        <v>NO VENCIDO</v>
      </c>
      <c r="R742" s="257"/>
      <c r="S742" s="258"/>
      <c r="T742" s="258"/>
      <c r="U742" s="259"/>
      <c r="V742" s="259"/>
      <c r="W742" s="634">
        <f>+AR742</f>
        <v>0</v>
      </c>
      <c r="X742" s="425"/>
      <c r="Y742" s="232"/>
      <c r="Z742" s="570">
        <v>234</v>
      </c>
      <c r="AA742" s="570">
        <v>0</v>
      </c>
      <c r="AB742" s="637">
        <f t="shared" ref="AB742" si="99">+Z742+AA742</f>
        <v>234</v>
      </c>
      <c r="AC742" s="570">
        <v>0</v>
      </c>
      <c r="AD742" s="570">
        <v>0</v>
      </c>
      <c r="AE742" s="570">
        <v>0</v>
      </c>
      <c r="AF742" s="570">
        <v>63</v>
      </c>
      <c r="AG742" s="570">
        <v>0</v>
      </c>
      <c r="AH742" s="570">
        <v>3</v>
      </c>
      <c r="AI742" s="570">
        <v>0</v>
      </c>
      <c r="AJ742" s="570">
        <v>0</v>
      </c>
      <c r="AK742" s="570">
        <v>0</v>
      </c>
      <c r="AL742" s="570">
        <v>0</v>
      </c>
      <c r="AM742" s="630">
        <f t="shared" ref="AM742" si="100">SUM(AB742:AL747)</f>
        <v>300</v>
      </c>
      <c r="AN742" s="460"/>
      <c r="AU742" s="334"/>
      <c r="AV742" s="334"/>
    </row>
    <row r="743" spans="1:48" ht="17.100000000000001" customHeight="1">
      <c r="A743" s="585"/>
      <c r="B743" s="640"/>
      <c r="C743" s="640"/>
      <c r="D743" s="642"/>
      <c r="E743" s="596"/>
      <c r="F743" s="645"/>
      <c r="G743" s="645"/>
      <c r="H743" s="575"/>
      <c r="I743" s="578"/>
      <c r="J743" s="581"/>
      <c r="K743" s="584"/>
      <c r="L743" s="253">
        <v>6164</v>
      </c>
      <c r="M743" s="254" t="s">
        <v>1715</v>
      </c>
      <c r="N743" s="254" t="s">
        <v>1841</v>
      </c>
      <c r="O743" s="255" t="s">
        <v>1753</v>
      </c>
      <c r="P743" s="256" t="str">
        <f t="shared" ref="P743:P747" ca="1" si="101">IF(O743=0," ",IFERROR(IF(DATEDIF(TODAY(),O743,"M")&lt;=5,"ROJO",IF(DATEDIF(TODAY(),O743,"M")&gt;=12,"VERDE",IF(AND(DATEDIF(TODAY(),O743,"M")&gt;=6,DATEDIF(TODAY(),O743,"M")&lt;=11),"AMARILLO"))),Q743))</f>
        <v>ROJO</v>
      </c>
      <c r="Q743" s="256" t="str">
        <f t="shared" ca="1" si="98"/>
        <v>NO VENCIDO</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1</v>
      </c>
      <c r="L748" s="263">
        <f>SUM(L742:L747)</f>
        <v>12805</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JUNIO!K749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v>0</v>
      </c>
      <c r="AA749" s="570">
        <v>0</v>
      </c>
      <c r="AB749" s="637">
        <f t="shared" ref="AB749" si="103">+Z749+AA749</f>
        <v>0</v>
      </c>
      <c r="AC749" s="570">
        <v>0</v>
      </c>
      <c r="AD749" s="570">
        <v>0</v>
      </c>
      <c r="AE749" s="570">
        <v>0</v>
      </c>
      <c r="AF749" s="570">
        <v>0</v>
      </c>
      <c r="AG749" s="570">
        <v>0</v>
      </c>
      <c r="AH749" s="570">
        <v>0</v>
      </c>
      <c r="AI749" s="570">
        <v>0</v>
      </c>
      <c r="AJ749" s="570">
        <v>0</v>
      </c>
      <c r="AK749" s="570">
        <v>0</v>
      </c>
      <c r="AL749" s="570">
        <v>0</v>
      </c>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JUNIO!K756</f>
        <v>17603</v>
      </c>
      <c r="E756" s="595">
        <f>H352</f>
        <v>6900</v>
      </c>
      <c r="F756" s="644">
        <v>8527</v>
      </c>
      <c r="G756" s="644">
        <v>74</v>
      </c>
      <c r="H756" s="574">
        <f>+F756+G756</f>
        <v>8601</v>
      </c>
      <c r="I756" s="577">
        <f>+AM756</f>
        <v>237</v>
      </c>
      <c r="J756" s="580">
        <f>+H756+I756</f>
        <v>8838</v>
      </c>
      <c r="K756" s="583">
        <f>+(D756+E756)-(J756)</f>
        <v>15665</v>
      </c>
      <c r="L756" s="253">
        <v>11980</v>
      </c>
      <c r="M756" s="254" t="s">
        <v>1730</v>
      </c>
      <c r="N756" s="254" t="s">
        <v>1844</v>
      </c>
      <c r="O756" s="255" t="s">
        <v>1767</v>
      </c>
      <c r="P756" s="256" t="str">
        <f ca="1">IF(O756=0," ",IFERROR(IF(DATEDIF(TODAY(),O756,"M")&lt;=5,"ROJO",IF(DATEDIF(TODAY(),O756,"M")&gt;=12,"VERDE",IF(AND(DATEDIF(TODAY(),O756,"M")&gt;=6,DATEDIF(TODAY(),O756,"M")&lt;=11),"AMARILLO"))),Q756))</f>
        <v>VERDE</v>
      </c>
      <c r="Q756" s="256" t="str">
        <f t="shared" ref="Q756:Q761" ca="1" si="106">IF(O756=0," ",IF(O756&lt;=$L$6,"VENCIDO","NO VENCIDO"))</f>
        <v>NO VENCIDO</v>
      </c>
      <c r="R756" s="257"/>
      <c r="S756" s="258"/>
      <c r="T756" s="258"/>
      <c r="U756" s="259"/>
      <c r="V756" s="259"/>
      <c r="W756" s="634">
        <f>+AR756</f>
        <v>0</v>
      </c>
      <c r="X756" s="425"/>
      <c r="Y756" s="232"/>
      <c r="Z756" s="570">
        <v>181</v>
      </c>
      <c r="AA756" s="570">
        <v>46</v>
      </c>
      <c r="AB756" s="637">
        <f t="shared" ref="AB756" si="107">+Z756+AA756</f>
        <v>227</v>
      </c>
      <c r="AC756" s="570">
        <v>0</v>
      </c>
      <c r="AD756" s="570">
        <v>0</v>
      </c>
      <c r="AE756" s="570">
        <v>0</v>
      </c>
      <c r="AF756" s="570">
        <v>0</v>
      </c>
      <c r="AG756" s="570">
        <v>6</v>
      </c>
      <c r="AH756" s="570">
        <v>4</v>
      </c>
      <c r="AI756" s="570">
        <v>0</v>
      </c>
      <c r="AJ756" s="570">
        <v>0</v>
      </c>
      <c r="AK756" s="570">
        <v>0</v>
      </c>
      <c r="AL756" s="570">
        <v>0</v>
      </c>
      <c r="AM756" s="630">
        <f t="shared" ref="AM756" si="108">SUM(AB756:AL761)</f>
        <v>237</v>
      </c>
      <c r="AN756" s="460"/>
      <c r="AU756" s="334"/>
      <c r="AV756" s="334"/>
    </row>
    <row r="757" spans="1:48" ht="17.100000000000001" customHeight="1">
      <c r="A757" s="585"/>
      <c r="B757" s="640"/>
      <c r="C757" s="640"/>
      <c r="D757" s="642"/>
      <c r="E757" s="596"/>
      <c r="F757" s="645"/>
      <c r="G757" s="645"/>
      <c r="H757" s="575"/>
      <c r="I757" s="578"/>
      <c r="J757" s="581"/>
      <c r="K757" s="584"/>
      <c r="L757" s="253">
        <v>3685</v>
      </c>
      <c r="M757" s="254" t="s">
        <v>1712</v>
      </c>
      <c r="N757" s="254" t="s">
        <v>1840</v>
      </c>
      <c r="O757" s="255" t="s">
        <v>1768</v>
      </c>
      <c r="P757" s="256" t="str">
        <f t="shared" ref="P757:P761" ca="1" si="109">IF(O757=0," ",IFERROR(IF(DATEDIF(TODAY(),O757,"M")&lt;=5,"ROJO",IF(DATEDIF(TODAY(),O757,"M")&gt;=12,"VERDE",IF(AND(DATEDIF(TODAY(),O757,"M")&gt;=6,DATEDIF(TODAY(),O757,"M")&lt;=11),"AMARILLO"))),Q757))</f>
        <v>VERDE</v>
      </c>
      <c r="Q757" s="256" t="str">
        <f t="shared" ca="1" si="106"/>
        <v>NO VENCIDO</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1</v>
      </c>
      <c r="L762" s="263">
        <f>SUM(L756:L761)</f>
        <v>15665</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JUNIO!K763</f>
        <v>4576</v>
      </c>
      <c r="E763" s="595">
        <f>H359</f>
        <v>700</v>
      </c>
      <c r="F763" s="644">
        <v>674</v>
      </c>
      <c r="G763" s="644">
        <v>36</v>
      </c>
      <c r="H763" s="574">
        <f>+F763+G763</f>
        <v>710</v>
      </c>
      <c r="I763" s="577">
        <f>+AM763</f>
        <v>49</v>
      </c>
      <c r="J763" s="580">
        <f>+H763+I763</f>
        <v>759</v>
      </c>
      <c r="K763" s="583">
        <f>+(D763+E763)-(J763)</f>
        <v>4517</v>
      </c>
      <c r="L763" s="253">
        <v>4000</v>
      </c>
      <c r="M763" s="254" t="s">
        <v>1733</v>
      </c>
      <c r="N763" s="254" t="s">
        <v>1840</v>
      </c>
      <c r="O763" s="255" t="s">
        <v>1756</v>
      </c>
      <c r="P763" s="256" t="str">
        <f ca="1">IF(O763=0," ",IFERROR(IF(DATEDIF(TODAY(),O763,"M")&lt;=5,"ROJO",IF(DATEDIF(TODAY(),O763,"M")&gt;=12,"VERDE",IF(AND(DATEDIF(TODAY(),O763,"M")&gt;=6,DATEDIF(TODAY(),O763,"M")&lt;=11),"AMARILLO"))),Q763))</f>
        <v>VERDE</v>
      </c>
      <c r="Q763" s="256" t="str">
        <f t="shared" ref="Q763:Q768" ca="1" si="110">IF(O763=0," ",IF(O763&lt;=$L$6,"VENCIDO","NO VENCIDO"))</f>
        <v>NO VENCIDO</v>
      </c>
      <c r="R763" s="257"/>
      <c r="S763" s="258"/>
      <c r="T763" s="258"/>
      <c r="U763" s="259"/>
      <c r="V763" s="259"/>
      <c r="W763" s="634">
        <f>+AR763</f>
        <v>0</v>
      </c>
      <c r="X763" s="425"/>
      <c r="Y763" s="232"/>
      <c r="Z763" s="570">
        <v>19</v>
      </c>
      <c r="AA763" s="570">
        <v>0</v>
      </c>
      <c r="AB763" s="637">
        <f t="shared" ref="AB763" si="111">+Z763+AA763</f>
        <v>19</v>
      </c>
      <c r="AC763" s="570">
        <v>0</v>
      </c>
      <c r="AD763" s="570">
        <v>0</v>
      </c>
      <c r="AE763" s="570">
        <v>0</v>
      </c>
      <c r="AF763" s="570">
        <v>20</v>
      </c>
      <c r="AG763" s="570">
        <v>0</v>
      </c>
      <c r="AH763" s="570">
        <v>10</v>
      </c>
      <c r="AI763" s="570">
        <v>0</v>
      </c>
      <c r="AJ763" s="570">
        <v>0</v>
      </c>
      <c r="AK763" s="570">
        <v>0</v>
      </c>
      <c r="AL763" s="570">
        <v>0</v>
      </c>
      <c r="AM763" s="630">
        <f t="shared" ref="AM763" si="112">SUM(AB763:AL768)</f>
        <v>49</v>
      </c>
      <c r="AN763" s="460"/>
      <c r="AU763" s="334"/>
      <c r="AV763" s="334"/>
    </row>
    <row r="764" spans="1:48" ht="17.100000000000001" customHeight="1">
      <c r="A764" s="585"/>
      <c r="B764" s="640"/>
      <c r="C764" s="640"/>
      <c r="D764" s="642"/>
      <c r="E764" s="596"/>
      <c r="F764" s="645"/>
      <c r="G764" s="645"/>
      <c r="H764" s="575"/>
      <c r="I764" s="578"/>
      <c r="J764" s="581"/>
      <c r="K764" s="584"/>
      <c r="L764" s="253">
        <v>224</v>
      </c>
      <c r="M764" s="254" t="s">
        <v>1886</v>
      </c>
      <c r="N764" s="254" t="s">
        <v>1850</v>
      </c>
      <c r="O764" s="255" t="s">
        <v>1749</v>
      </c>
      <c r="P764" s="256" t="str">
        <f t="shared" ref="P764:P768" ca="1" si="113">IF(O764=0," ",IFERROR(IF(DATEDIF(TODAY(),O764,"M")&lt;=5,"ROJO",IF(DATEDIF(TODAY(),O764,"M")&gt;=12,"VERDE",IF(AND(DATEDIF(TODAY(),O764,"M")&gt;=6,DATEDIF(TODAY(),O764,"M")&lt;=11),"AMARILLO"))),Q764))</f>
        <v>AMARILLO</v>
      </c>
      <c r="Q764" s="256" t="str">
        <f t="shared" ca="1" si="110"/>
        <v>NO VENCIDO</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v>177</v>
      </c>
      <c r="M765" s="254" t="s">
        <v>1732</v>
      </c>
      <c r="N765" s="254" t="s">
        <v>1840</v>
      </c>
      <c r="O765" s="255" t="s">
        <v>1756</v>
      </c>
      <c r="P765" s="256" t="str">
        <f t="shared" ca="1" si="113"/>
        <v>VERDE</v>
      </c>
      <c r="Q765" s="256" t="str">
        <f t="shared" ca="1" si="110"/>
        <v>NO VENCIDO</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v>116</v>
      </c>
      <c r="M766" s="254" t="s">
        <v>1731</v>
      </c>
      <c r="N766" s="254" t="s">
        <v>1840</v>
      </c>
      <c r="O766" s="255" t="s">
        <v>1749</v>
      </c>
      <c r="P766" s="256" t="str">
        <f t="shared" ca="1" si="113"/>
        <v>AMARILLO</v>
      </c>
      <c r="Q766" s="256" t="str">
        <f t="shared" ca="1" si="110"/>
        <v>NO VENCIDO</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t="s">
        <v>2129</v>
      </c>
      <c r="O767" s="255" t="s">
        <v>2129</v>
      </c>
      <c r="P767" s="256" t="str">
        <f t="shared" ca="1" si="113"/>
        <v>NO VENCIDO</v>
      </c>
      <c r="Q767" s="256" t="str">
        <f t="shared" ca="1" si="110"/>
        <v>NO VENCIDO</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1</v>
      </c>
      <c r="L769" s="263">
        <f>SUM(L763:L768)</f>
        <v>4517</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JUNIO!K770</f>
        <v>0</v>
      </c>
      <c r="E770" s="595">
        <f>H366</f>
        <v>0</v>
      </c>
      <c r="F770" s="644">
        <v>0</v>
      </c>
      <c r="G770" s="644">
        <v>0</v>
      </c>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v>0</v>
      </c>
      <c r="AA770" s="570">
        <v>0</v>
      </c>
      <c r="AB770" s="637">
        <f>+Z770+AA770</f>
        <v>0</v>
      </c>
      <c r="AC770" s="570">
        <v>0</v>
      </c>
      <c r="AD770" s="570">
        <v>0</v>
      </c>
      <c r="AE770" s="570">
        <v>0</v>
      </c>
      <c r="AF770" s="570">
        <v>0</v>
      </c>
      <c r="AG770" s="570">
        <v>0</v>
      </c>
      <c r="AH770" s="570">
        <v>0</v>
      </c>
      <c r="AI770" s="570">
        <v>0</v>
      </c>
      <c r="AJ770" s="570">
        <v>0</v>
      </c>
      <c r="AK770" s="570">
        <v>0</v>
      </c>
      <c r="AL770" s="570">
        <v>0</v>
      </c>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JUNIO!K777</f>
        <v>2452</v>
      </c>
      <c r="E777" s="339">
        <f t="shared" ref="E777:E783" si="117">H373</f>
        <v>610</v>
      </c>
      <c r="F777" s="338">
        <v>782</v>
      </c>
      <c r="G777" s="338">
        <v>38</v>
      </c>
      <c r="H777" s="456">
        <f t="shared" ref="H777:H783" si="118">+F777+G777</f>
        <v>820</v>
      </c>
      <c r="I777" s="340">
        <f t="shared" ref="I777:I783" si="119">+AM777</f>
        <v>0</v>
      </c>
      <c r="J777" s="341">
        <f t="shared" ref="J777:J783" si="120">+H777+I777</f>
        <v>820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v>0</v>
      </c>
      <c r="AA777" s="457">
        <v>0</v>
      </c>
      <c r="AB777" s="458">
        <f t="shared" ref="AB777:AB783" si="123">+Z777+AA777</f>
        <v>0</v>
      </c>
      <c r="AC777" s="457">
        <v>0</v>
      </c>
      <c r="AD777" s="457">
        <v>0</v>
      </c>
      <c r="AE777" s="457">
        <v>0</v>
      </c>
      <c r="AF777" s="457">
        <v>0</v>
      </c>
      <c r="AG777" s="457">
        <v>0</v>
      </c>
      <c r="AH777" s="457">
        <v>0</v>
      </c>
      <c r="AI777" s="457">
        <v>0</v>
      </c>
      <c r="AJ777" s="457">
        <v>0</v>
      </c>
      <c r="AK777" s="457">
        <v>0</v>
      </c>
      <c r="AL777" s="457">
        <v>0</v>
      </c>
      <c r="AM777" s="382">
        <f>SUM(AB777:AL777)</f>
        <v>0</v>
      </c>
      <c r="AN777" s="460"/>
      <c r="AU777" s="334"/>
      <c r="AV777" s="334"/>
    </row>
    <row r="778" spans="1:48" ht="30" customHeight="1">
      <c r="A778" s="293">
        <f t="shared" ref="A778:A783" si="124">A777+1</f>
        <v>12</v>
      </c>
      <c r="B778" s="629" t="s">
        <v>1419</v>
      </c>
      <c r="C778" s="629"/>
      <c r="D778" s="381">
        <f>JUNIO!K778</f>
        <v>14626</v>
      </c>
      <c r="E778" s="339">
        <f t="shared" si="117"/>
        <v>5600</v>
      </c>
      <c r="F778" s="338">
        <v>5373</v>
      </c>
      <c r="G778" s="338">
        <v>806</v>
      </c>
      <c r="H778" s="456">
        <f t="shared" si="118"/>
        <v>6179</v>
      </c>
      <c r="I778" s="340">
        <f t="shared" si="119"/>
        <v>0</v>
      </c>
      <c r="J778" s="341">
        <f t="shared" si="120"/>
        <v>6179</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v>0</v>
      </c>
      <c r="AA778" s="457">
        <v>0</v>
      </c>
      <c r="AB778" s="458">
        <f t="shared" si="123"/>
        <v>0</v>
      </c>
      <c r="AC778" s="457">
        <v>0</v>
      </c>
      <c r="AD778" s="457">
        <v>0</v>
      </c>
      <c r="AE778" s="457">
        <v>0</v>
      </c>
      <c r="AF778" s="457">
        <v>0</v>
      </c>
      <c r="AG778" s="457">
        <v>0</v>
      </c>
      <c r="AH778" s="457">
        <v>0</v>
      </c>
      <c r="AI778" s="457">
        <v>0</v>
      </c>
      <c r="AJ778" s="457">
        <v>0</v>
      </c>
      <c r="AK778" s="457">
        <v>0</v>
      </c>
      <c r="AL778" s="457">
        <v>0</v>
      </c>
      <c r="AM778" s="382">
        <f t="shared" ref="AM778:AM783" si="125">SUM(AB778:AL778)</f>
        <v>0</v>
      </c>
      <c r="AN778" s="460"/>
      <c r="AU778" s="334"/>
      <c r="AV778" s="334"/>
    </row>
    <row r="779" spans="1:48" ht="30" customHeight="1">
      <c r="A779" s="293">
        <f t="shared" si="124"/>
        <v>13</v>
      </c>
      <c r="B779" s="629" t="s">
        <v>1418</v>
      </c>
      <c r="C779" s="629"/>
      <c r="D779" s="381">
        <f>JUNIO!K779</f>
        <v>3441</v>
      </c>
      <c r="E779" s="339">
        <f t="shared" si="117"/>
        <v>0</v>
      </c>
      <c r="F779" s="338">
        <v>122</v>
      </c>
      <c r="G779" s="338">
        <v>0</v>
      </c>
      <c r="H779" s="456">
        <f t="shared" si="118"/>
        <v>122</v>
      </c>
      <c r="I779" s="340">
        <f t="shared" si="119"/>
        <v>1</v>
      </c>
      <c r="J779" s="341">
        <f t="shared" si="120"/>
        <v>123</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v>1</v>
      </c>
      <c r="AA779" s="457">
        <v>0</v>
      </c>
      <c r="AB779" s="458">
        <f t="shared" si="123"/>
        <v>1</v>
      </c>
      <c r="AC779" s="457">
        <v>0</v>
      </c>
      <c r="AD779" s="457">
        <v>0</v>
      </c>
      <c r="AE779" s="457">
        <v>0</v>
      </c>
      <c r="AF779" s="457">
        <v>0</v>
      </c>
      <c r="AG779" s="457">
        <v>0</v>
      </c>
      <c r="AH779" s="457">
        <v>0</v>
      </c>
      <c r="AI779" s="457">
        <v>0</v>
      </c>
      <c r="AJ779" s="457">
        <v>0</v>
      </c>
      <c r="AK779" s="457">
        <v>0</v>
      </c>
      <c r="AL779" s="457">
        <v>0</v>
      </c>
      <c r="AM779" s="382">
        <f t="shared" si="125"/>
        <v>1</v>
      </c>
      <c r="AN779" s="460"/>
      <c r="AU779" s="334"/>
      <c r="AV779" s="334"/>
    </row>
    <row r="780" spans="1:48" ht="30" customHeight="1">
      <c r="A780" s="293">
        <f t="shared" si="124"/>
        <v>14</v>
      </c>
      <c r="B780" s="629" t="s">
        <v>1397</v>
      </c>
      <c r="C780" s="629"/>
      <c r="D780" s="381">
        <f>JUNIO!K780</f>
        <v>648</v>
      </c>
      <c r="E780" s="339">
        <f t="shared" si="117"/>
        <v>990</v>
      </c>
      <c r="F780" s="338">
        <v>574</v>
      </c>
      <c r="G780" s="338">
        <v>2</v>
      </c>
      <c r="H780" s="456">
        <f t="shared" si="118"/>
        <v>576</v>
      </c>
      <c r="I780" s="340">
        <f t="shared" si="119"/>
        <v>4</v>
      </c>
      <c r="J780" s="341">
        <f t="shared" si="120"/>
        <v>580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v>4</v>
      </c>
      <c r="AA780" s="457">
        <v>0</v>
      </c>
      <c r="AB780" s="458">
        <f t="shared" si="123"/>
        <v>4</v>
      </c>
      <c r="AC780" s="457">
        <v>0</v>
      </c>
      <c r="AD780" s="457">
        <v>0</v>
      </c>
      <c r="AE780" s="457">
        <v>0</v>
      </c>
      <c r="AF780" s="457">
        <v>0</v>
      </c>
      <c r="AG780" s="457">
        <v>0</v>
      </c>
      <c r="AH780" s="457">
        <v>0</v>
      </c>
      <c r="AI780" s="457">
        <v>0</v>
      </c>
      <c r="AJ780" s="457">
        <v>0</v>
      </c>
      <c r="AK780" s="457">
        <v>0</v>
      </c>
      <c r="AL780" s="457">
        <v>0</v>
      </c>
      <c r="AM780" s="382">
        <f t="shared" si="125"/>
        <v>4</v>
      </c>
      <c r="AN780" s="460"/>
      <c r="AQ780" s="352"/>
      <c r="AR780" s="353"/>
      <c r="AS780" s="353"/>
      <c r="AT780" s="354"/>
      <c r="AU780" s="334"/>
      <c r="AV780" s="334"/>
    </row>
    <row r="781" spans="1:48" ht="30" customHeight="1">
      <c r="A781" s="293">
        <f t="shared" si="124"/>
        <v>15</v>
      </c>
      <c r="B781" s="629" t="s">
        <v>1398</v>
      </c>
      <c r="C781" s="629"/>
      <c r="D781" s="381">
        <f>JUNIO!K781</f>
        <v>73</v>
      </c>
      <c r="E781" s="339">
        <f t="shared" si="117"/>
        <v>0</v>
      </c>
      <c r="F781" s="338">
        <v>0</v>
      </c>
      <c r="G781" s="338">
        <v>0</v>
      </c>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v>0</v>
      </c>
      <c r="AA781" s="457">
        <v>0</v>
      </c>
      <c r="AB781" s="458">
        <f t="shared" si="123"/>
        <v>0</v>
      </c>
      <c r="AC781" s="457">
        <v>0</v>
      </c>
      <c r="AD781" s="457">
        <v>0</v>
      </c>
      <c r="AE781" s="457">
        <v>0</v>
      </c>
      <c r="AF781" s="457">
        <v>0</v>
      </c>
      <c r="AG781" s="457">
        <v>0</v>
      </c>
      <c r="AH781" s="457">
        <v>0</v>
      </c>
      <c r="AI781" s="457">
        <v>0</v>
      </c>
      <c r="AJ781" s="457">
        <v>0</v>
      </c>
      <c r="AK781" s="457">
        <v>0</v>
      </c>
      <c r="AL781" s="457">
        <v>0</v>
      </c>
      <c r="AM781" s="382">
        <f t="shared" si="125"/>
        <v>0</v>
      </c>
      <c r="AN781" s="460"/>
      <c r="AQ781" s="352"/>
      <c r="AR781" s="353"/>
      <c r="AS781" s="353"/>
      <c r="AT781" s="354"/>
      <c r="AU781" s="334"/>
      <c r="AV781" s="334"/>
    </row>
    <row r="782" spans="1:48" ht="30" customHeight="1">
      <c r="A782" s="293">
        <f t="shared" si="124"/>
        <v>16</v>
      </c>
      <c r="B782" s="629" t="s">
        <v>1399</v>
      </c>
      <c r="C782" s="629"/>
      <c r="D782" s="381">
        <f>JUNIO!K782</f>
        <v>141</v>
      </c>
      <c r="E782" s="339">
        <f t="shared" si="117"/>
        <v>0</v>
      </c>
      <c r="F782" s="338">
        <v>0</v>
      </c>
      <c r="G782" s="338">
        <v>0</v>
      </c>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v>0</v>
      </c>
      <c r="AA782" s="457">
        <v>0</v>
      </c>
      <c r="AB782" s="458">
        <f t="shared" si="123"/>
        <v>0</v>
      </c>
      <c r="AC782" s="457">
        <v>0</v>
      </c>
      <c r="AD782" s="457">
        <v>0</v>
      </c>
      <c r="AE782" s="457">
        <v>0</v>
      </c>
      <c r="AF782" s="457">
        <v>0</v>
      </c>
      <c r="AG782" s="457">
        <v>0</v>
      </c>
      <c r="AH782" s="457">
        <v>0</v>
      </c>
      <c r="AI782" s="457">
        <v>0</v>
      </c>
      <c r="AJ782" s="457">
        <v>0</v>
      </c>
      <c r="AK782" s="457">
        <v>0</v>
      </c>
      <c r="AL782" s="457">
        <v>0</v>
      </c>
      <c r="AM782" s="382">
        <f t="shared" si="125"/>
        <v>0</v>
      </c>
      <c r="AN782" s="460"/>
      <c r="AQ782" s="352"/>
      <c r="AR782" s="353"/>
      <c r="AS782" s="353"/>
      <c r="AT782" s="354"/>
      <c r="AU782" s="334"/>
      <c r="AV782" s="334"/>
    </row>
    <row r="783" spans="1:48" ht="30" customHeight="1">
      <c r="A783" s="293">
        <f t="shared" si="124"/>
        <v>17</v>
      </c>
      <c r="B783" s="629" t="s">
        <v>1395</v>
      </c>
      <c r="C783" s="629"/>
      <c r="D783" s="381">
        <f>JUNIO!K783</f>
        <v>725</v>
      </c>
      <c r="E783" s="339">
        <f t="shared" si="117"/>
        <v>0</v>
      </c>
      <c r="F783" s="338">
        <v>55</v>
      </c>
      <c r="G783" s="338">
        <v>0</v>
      </c>
      <c r="H783" s="456">
        <f t="shared" si="118"/>
        <v>55</v>
      </c>
      <c r="I783" s="340">
        <f t="shared" si="119"/>
        <v>0</v>
      </c>
      <c r="J783" s="341">
        <f t="shared" si="120"/>
        <v>55</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v>0</v>
      </c>
      <c r="AA783" s="457">
        <v>0</v>
      </c>
      <c r="AB783" s="458">
        <f t="shared" si="123"/>
        <v>0</v>
      </c>
      <c r="AC783" s="457">
        <v>0</v>
      </c>
      <c r="AD783" s="457">
        <v>0</v>
      </c>
      <c r="AE783" s="457">
        <v>0</v>
      </c>
      <c r="AF783" s="457">
        <v>0</v>
      </c>
      <c r="AG783" s="457">
        <v>0</v>
      </c>
      <c r="AH783" s="457">
        <v>0</v>
      </c>
      <c r="AI783" s="457">
        <v>0</v>
      </c>
      <c r="AJ783" s="457">
        <v>0</v>
      </c>
      <c r="AK783" s="457">
        <v>0</v>
      </c>
      <c r="AL783" s="457">
        <v>0</v>
      </c>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c r="M785" s="623"/>
      <c r="N785" s="623"/>
      <c r="O785" s="623"/>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JUNIO!K789</f>
        <v>816</v>
      </c>
      <c r="E789" s="595">
        <f>H385</f>
        <v>120</v>
      </c>
      <c r="F789" s="601">
        <v>32</v>
      </c>
      <c r="G789" s="601">
        <v>0</v>
      </c>
      <c r="H789" s="574">
        <f>SUM(F789,G789)</f>
        <v>32</v>
      </c>
      <c r="I789" s="577">
        <f>+AM789</f>
        <v>249</v>
      </c>
      <c r="J789" s="580">
        <f>+H789+I789</f>
        <v>281</v>
      </c>
      <c r="K789" s="583">
        <f>+(D789+E789)-(J789)</f>
        <v>655</v>
      </c>
      <c r="L789" s="486">
        <v>655</v>
      </c>
      <c r="M789" s="487"/>
      <c r="N789" s="487" t="s">
        <v>2129</v>
      </c>
      <c r="O789" s="488" t="s">
        <v>2129</v>
      </c>
      <c r="P789" s="256" t="str">
        <f ca="1">IF(O789=0," ",IFERROR(IF(DATEDIF(TODAY(),O789,"M")&lt;=5,"ROJO",IF(DATEDIF(TODAY(),O789,"M")&gt;=12,"VERDE",IF(AND(DATEDIF(TODAY(),O789,"M")&gt;=6,DATEDIF(TODAY(),O789,"M")&lt;=11),"AMARILLO"))),Q789))</f>
        <v>NO VENCIDO</v>
      </c>
      <c r="Q789" s="262" t="str">
        <f ca="1">IF(O789=0," ",IF(O789&lt;=$L$6,"VENCIDO","NO VENCIDO"))</f>
        <v>NO VENCIDO</v>
      </c>
      <c r="R789" s="257"/>
      <c r="S789" s="489"/>
      <c r="T789" s="489"/>
      <c r="U789" s="490"/>
      <c r="V789" s="490"/>
      <c r="W789" s="490"/>
      <c r="X789" s="351"/>
      <c r="Y789" s="232"/>
      <c r="Z789" s="570">
        <v>241</v>
      </c>
      <c r="AA789" s="570">
        <v>8</v>
      </c>
      <c r="AB789" s="570"/>
      <c r="AC789" s="570">
        <v>0</v>
      </c>
      <c r="AD789" s="570">
        <v>0</v>
      </c>
      <c r="AE789" s="570">
        <v>0</v>
      </c>
      <c r="AF789" s="570">
        <v>0</v>
      </c>
      <c r="AG789" s="570">
        <v>0</v>
      </c>
      <c r="AH789" s="570">
        <v>0</v>
      </c>
      <c r="AI789" s="570">
        <v>0</v>
      </c>
      <c r="AJ789" s="570">
        <v>0</v>
      </c>
      <c r="AK789" s="570">
        <v>0</v>
      </c>
      <c r="AL789" s="570">
        <v>0</v>
      </c>
      <c r="AM789" s="573">
        <f>SUM(Z789:AL792)</f>
        <v>249</v>
      </c>
      <c r="AN789" s="304"/>
      <c r="AO789" s="485"/>
      <c r="AP789" s="416"/>
      <c r="AQ789" s="604">
        <f>IFERROR(I789/J789*100,"0")</f>
        <v>88.612099644128122</v>
      </c>
      <c r="AR789" s="604">
        <f>IFERROR(1/(1-(AQ789/100)),"0")</f>
        <v>8.7812500000000018</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1</v>
      </c>
      <c r="L793" s="491">
        <f>SUM(L789:L792)</f>
        <v>655</v>
      </c>
      <c r="M793" s="264"/>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JUNIO!K794</f>
        <v>0</v>
      </c>
      <c r="E794" s="595">
        <f>H390</f>
        <v>0</v>
      </c>
      <c r="F794" s="601">
        <v>0</v>
      </c>
      <c r="G794" s="601">
        <v>0</v>
      </c>
      <c r="H794" s="574">
        <f>SUM(F794,G794)</f>
        <v>0</v>
      </c>
      <c r="I794" s="577">
        <f>+AM794</f>
        <v>0</v>
      </c>
      <c r="J794" s="580">
        <f t="shared" ref="J794:J809" si="127">+H794+I794</f>
        <v>0</v>
      </c>
      <c r="K794" s="583">
        <f>+(D794+E794)-(J794)</f>
        <v>0</v>
      </c>
      <c r="L794" s="486"/>
      <c r="M794" s="487"/>
      <c r="N794" s="487" t="s">
        <v>2129</v>
      </c>
      <c r="O794" s="488" t="s">
        <v>2129</v>
      </c>
      <c r="P794" s="256" t="str">
        <f ca="1">IF(O794=0," ",IFERROR(IF(DATEDIF(TODAY(),O794,"M")&lt;=5,"ROJO",IF(DATEDIF(TODAY(),O794,"M")&gt;=12,"VERDE",IF(AND(DATEDIF(TODAY(),O794,"M")&gt;=6,DATEDIF(TODAY(),O794,"M")&lt;=11),"AMARILLO"))),Q794))</f>
        <v>NO VENCIDO</v>
      </c>
      <c r="Q794" s="262" t="str">
        <f ca="1">IF(O794=0," ",IF(O794&lt;=$L$6,"VENCIDO","NO VENCIDO"))</f>
        <v>NO VENCIDO</v>
      </c>
      <c r="R794" s="257"/>
      <c r="S794" s="489"/>
      <c r="T794" s="489"/>
      <c r="U794" s="490"/>
      <c r="V794" s="490"/>
      <c r="W794" s="490"/>
      <c r="X794" s="351"/>
      <c r="Y794" s="232"/>
      <c r="Z794" s="570">
        <v>0</v>
      </c>
      <c r="AA794" s="570">
        <v>0</v>
      </c>
      <c r="AB794" s="570"/>
      <c r="AC794" s="570">
        <v>0</v>
      </c>
      <c r="AD794" s="570">
        <v>0</v>
      </c>
      <c r="AE794" s="570">
        <v>0</v>
      </c>
      <c r="AF794" s="570">
        <v>0</v>
      </c>
      <c r="AG794" s="570">
        <v>0</v>
      </c>
      <c r="AH794" s="570">
        <v>0</v>
      </c>
      <c r="AI794" s="570">
        <v>0</v>
      </c>
      <c r="AJ794" s="570">
        <v>0</v>
      </c>
      <c r="AK794" s="570">
        <v>0</v>
      </c>
      <c r="AL794" s="570">
        <v>0</v>
      </c>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JUNIO!K799</f>
        <v>738</v>
      </c>
      <c r="E799" s="595">
        <f>H395</f>
        <v>66</v>
      </c>
      <c r="F799" s="601">
        <v>37</v>
      </c>
      <c r="G799" s="601">
        <v>0</v>
      </c>
      <c r="H799" s="574">
        <f t="shared" ref="H799:H809" si="130">SUM(F799,G799)</f>
        <v>37</v>
      </c>
      <c r="I799" s="577">
        <f>+AM799</f>
        <v>87</v>
      </c>
      <c r="J799" s="580">
        <f t="shared" si="127"/>
        <v>124</v>
      </c>
      <c r="K799" s="583">
        <f>+(D799+E799)-(J799)</f>
        <v>680</v>
      </c>
      <c r="L799" s="486">
        <v>680</v>
      </c>
      <c r="M799" s="487" t="s">
        <v>1887</v>
      </c>
      <c r="N799" s="487" t="s">
        <v>1810</v>
      </c>
      <c r="O799" s="488" t="s">
        <v>1740</v>
      </c>
      <c r="P799" s="256" t="str">
        <f t="shared" ref="P799:P802" ca="1" si="131">IF(O799=0," ",IFERROR(IF(DATEDIF(TODAY(),O799,"M")&lt;=5,"ROJO",IF(DATEDIF(TODAY(),O799,"M")&gt;=12,"VERDE",IF(AND(DATEDIF(TODAY(),O799,"M")&gt;=6,DATEDIF(TODAY(),O799,"M")&lt;=11),"AMARILLO"))),Q799))</f>
        <v>ROJO</v>
      </c>
      <c r="Q799" s="262" t="str">
        <f t="shared" ref="Q799:Q802" ca="1" si="132">IF(O799=0," ",IF(O799&lt;=$L$6,"VENCIDO","NO VENCIDO"))</f>
        <v>NO VENCIDO</v>
      </c>
      <c r="R799" s="257"/>
      <c r="S799" s="489"/>
      <c r="T799" s="489"/>
      <c r="U799" s="490"/>
      <c r="V799" s="490"/>
      <c r="W799" s="490"/>
      <c r="X799" s="351"/>
      <c r="Y799" s="232"/>
      <c r="Z799" s="570">
        <v>76</v>
      </c>
      <c r="AA799" s="570">
        <v>11</v>
      </c>
      <c r="AB799" s="570"/>
      <c r="AC799" s="570">
        <v>0</v>
      </c>
      <c r="AD799" s="570">
        <v>0</v>
      </c>
      <c r="AE799" s="570">
        <v>0</v>
      </c>
      <c r="AF799" s="570">
        <v>0</v>
      </c>
      <c r="AG799" s="570">
        <v>0</v>
      </c>
      <c r="AH799" s="570">
        <v>0</v>
      </c>
      <c r="AI799" s="570">
        <v>0</v>
      </c>
      <c r="AJ799" s="570">
        <v>0</v>
      </c>
      <c r="AK799" s="570">
        <v>0</v>
      </c>
      <c r="AL799" s="570">
        <v>0</v>
      </c>
      <c r="AM799" s="573">
        <f t="shared" ref="AM799" si="133">SUM(Z799:AL802)</f>
        <v>87</v>
      </c>
      <c r="AN799" s="304"/>
      <c r="AO799" s="485"/>
      <c r="AP799" s="416"/>
      <c r="AQ799" s="604">
        <f>IFERROR(I799/J799*100,"0")</f>
        <v>70.161290322580655</v>
      </c>
      <c r="AR799" s="604">
        <f>IFERROR(1/(1-(AQ799/100)),"0")</f>
        <v>3.3513513513513518</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1</v>
      </c>
      <c r="L803" s="491">
        <f t="shared" ref="L803" si="134">SUM(L799:L802)</f>
        <v>680</v>
      </c>
      <c r="M803" s="264"/>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JUNIO!K804</f>
        <v>0</v>
      </c>
      <c r="E804" s="595">
        <f>H400</f>
        <v>0</v>
      </c>
      <c r="F804" s="601">
        <v>0</v>
      </c>
      <c r="G804" s="601">
        <v>0</v>
      </c>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v>0</v>
      </c>
      <c r="AA804" s="570">
        <v>0</v>
      </c>
      <c r="AB804" s="570"/>
      <c r="AC804" s="570">
        <v>0</v>
      </c>
      <c r="AD804" s="570">
        <v>0</v>
      </c>
      <c r="AE804" s="570">
        <v>0</v>
      </c>
      <c r="AF804" s="570">
        <v>0</v>
      </c>
      <c r="AG804" s="570">
        <v>0</v>
      </c>
      <c r="AH804" s="570">
        <v>0</v>
      </c>
      <c r="AI804" s="570">
        <v>0</v>
      </c>
      <c r="AJ804" s="570">
        <v>0</v>
      </c>
      <c r="AK804" s="570">
        <v>0</v>
      </c>
      <c r="AL804" s="570">
        <v>0</v>
      </c>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JUNIO!K809</f>
        <v>0</v>
      </c>
      <c r="E809" s="595">
        <f>H405</f>
        <v>0</v>
      </c>
      <c r="F809" s="601">
        <v>0</v>
      </c>
      <c r="G809" s="601">
        <v>0</v>
      </c>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v>0</v>
      </c>
      <c r="AA809" s="570">
        <v>0</v>
      </c>
      <c r="AB809" s="570"/>
      <c r="AC809" s="570">
        <v>0</v>
      </c>
      <c r="AD809" s="570">
        <v>0</v>
      </c>
      <c r="AE809" s="570">
        <v>0</v>
      </c>
      <c r="AF809" s="570">
        <v>0</v>
      </c>
      <c r="AG809" s="570">
        <v>0</v>
      </c>
      <c r="AH809" s="570">
        <v>0</v>
      </c>
      <c r="AI809" s="570">
        <v>0</v>
      </c>
      <c r="AJ809" s="570">
        <v>0</v>
      </c>
      <c r="AK809" s="570">
        <v>0</v>
      </c>
      <c r="AL809" s="570">
        <v>0</v>
      </c>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9150</v>
      </c>
      <c r="E821" s="373">
        <f>G13</f>
        <v>0</v>
      </c>
      <c r="F821" s="373">
        <f>+F417</f>
        <v>677</v>
      </c>
      <c r="G821" s="373">
        <f>+G417</f>
        <v>40</v>
      </c>
      <c r="H821" s="374">
        <f>SUM(F821:G821)</f>
        <v>717</v>
      </c>
      <c r="I821" s="375">
        <f>+AM821</f>
        <v>1163</v>
      </c>
      <c r="J821" s="376">
        <f>SUM(H821:I821)</f>
        <v>1880</v>
      </c>
      <c r="K821" s="373">
        <f>+I13</f>
        <v>0</v>
      </c>
      <c r="L821" s="377">
        <f>(M821+N821)</f>
        <v>7270</v>
      </c>
      <c r="M821" s="378">
        <f>+K13</f>
        <v>5240</v>
      </c>
      <c r="N821" s="379">
        <f>+K417</f>
        <v>2030</v>
      </c>
      <c r="O821" s="424">
        <f t="shared" ref="O821:O822" si="147">IFERROR(L821/J821,"0")</f>
        <v>3.8670212765957448</v>
      </c>
      <c r="P821" s="380">
        <f>+R422+R18</f>
        <v>0</v>
      </c>
      <c r="Q821" s="258"/>
      <c r="R821" s="258"/>
      <c r="S821" s="259"/>
      <c r="T821" s="259"/>
      <c r="U821" s="516"/>
      <c r="V821" s="353"/>
      <c r="Y821" s="232"/>
      <c r="Z821" s="381">
        <f>+Z417+Z13</f>
        <v>887</v>
      </c>
      <c r="AA821" s="381">
        <f>+AA417+AA13</f>
        <v>276</v>
      </c>
      <c r="AB821" s="415">
        <f>Z821+AA821</f>
        <v>1163</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1163</v>
      </c>
      <c r="AN821" s="383"/>
      <c r="AO821" s="384"/>
      <c r="AQ821" s="342">
        <f t="shared" ref="AQ821:AQ856" si="150">IFERROR(I821/J821*100,"0")</f>
        <v>61.861702127659576</v>
      </c>
      <c r="AR821" s="343">
        <f>IFERROR(1/(1-(AQ821/100)),"0")</f>
        <v>2.6220362622036264</v>
      </c>
      <c r="AS821" s="344">
        <v>65</v>
      </c>
      <c r="AT821" s="345">
        <v>10</v>
      </c>
    </row>
    <row r="822" spans="1:46" ht="46.5" customHeight="1">
      <c r="A822" s="293">
        <f>A821+1</f>
        <v>2</v>
      </c>
      <c r="B822" s="527" t="s">
        <v>1489</v>
      </c>
      <c r="C822" s="528"/>
      <c r="D822" s="372">
        <f>+D423+D19</f>
        <v>2463</v>
      </c>
      <c r="E822" s="373">
        <f>G19</f>
        <v>0</v>
      </c>
      <c r="F822" s="373">
        <f>+F423</f>
        <v>673</v>
      </c>
      <c r="G822" s="373">
        <f>+G423</f>
        <v>40</v>
      </c>
      <c r="H822" s="374">
        <f t="shared" ref="H822:H856" si="151">SUM(F822:G822)</f>
        <v>713</v>
      </c>
      <c r="I822" s="375">
        <f>+AM822</f>
        <v>0</v>
      </c>
      <c r="J822" s="376">
        <f t="shared" ref="J822:J833" si="152">SUM(H822:I822)</f>
        <v>713</v>
      </c>
      <c r="K822" s="373">
        <f>+I19</f>
        <v>0</v>
      </c>
      <c r="L822" s="377">
        <f t="shared" ref="L822:L855" si="153">(M822+N822)</f>
        <v>1750</v>
      </c>
      <c r="M822" s="378">
        <f>+K19</f>
        <v>1078</v>
      </c>
      <c r="N822" s="379">
        <f>+K423</f>
        <v>672</v>
      </c>
      <c r="O822" s="424">
        <f t="shared" si="147"/>
        <v>2.4544179523141656</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482</v>
      </c>
      <c r="E823" s="373">
        <f>G25</f>
        <v>0</v>
      </c>
      <c r="F823" s="373">
        <f>+F429</f>
        <v>113</v>
      </c>
      <c r="G823" s="373">
        <f>+G429</f>
        <v>0</v>
      </c>
      <c r="H823" s="374">
        <f t="shared" si="151"/>
        <v>113</v>
      </c>
      <c r="I823" s="375">
        <f>+AM823</f>
        <v>0</v>
      </c>
      <c r="J823" s="376">
        <f t="shared" si="152"/>
        <v>113</v>
      </c>
      <c r="K823" s="373">
        <f>+I25</f>
        <v>0</v>
      </c>
      <c r="L823" s="377">
        <f t="shared" si="153"/>
        <v>369</v>
      </c>
      <c r="M823" s="378">
        <f>+K25</f>
        <v>15</v>
      </c>
      <c r="N823" s="379">
        <f>+K429</f>
        <v>354</v>
      </c>
      <c r="O823" s="424">
        <f>IFERROR(L823/J823,"0")</f>
        <v>3.2654867256637168</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f t="shared" si="150"/>
        <v>0</v>
      </c>
      <c r="AR823" s="343">
        <f t="shared" si="156"/>
        <v>1</v>
      </c>
      <c r="AS823" s="344">
        <v>0</v>
      </c>
      <c r="AT823" s="345">
        <v>0</v>
      </c>
    </row>
    <row r="824" spans="1:46" ht="46.5" customHeight="1">
      <c r="A824" s="293">
        <f t="shared" si="157"/>
        <v>4</v>
      </c>
      <c r="B824" s="527" t="s">
        <v>1491</v>
      </c>
      <c r="C824" s="528"/>
      <c r="D824" s="372">
        <f>+D435+D31</f>
        <v>21441</v>
      </c>
      <c r="E824" s="373">
        <f>G31</f>
        <v>0</v>
      </c>
      <c r="F824" s="373">
        <f>+F435</f>
        <v>3055</v>
      </c>
      <c r="G824" s="373">
        <f>+G435</f>
        <v>37</v>
      </c>
      <c r="H824" s="374">
        <f t="shared" si="151"/>
        <v>3092</v>
      </c>
      <c r="I824" s="375">
        <f t="shared" ref="I824:I856" si="159">+AM824</f>
        <v>34</v>
      </c>
      <c r="J824" s="376">
        <f t="shared" si="152"/>
        <v>3126</v>
      </c>
      <c r="K824" s="373">
        <f>+I31</f>
        <v>0</v>
      </c>
      <c r="L824" s="377">
        <f t="shared" si="153"/>
        <v>18315</v>
      </c>
      <c r="M824" s="378">
        <f>+K31</f>
        <v>16500</v>
      </c>
      <c r="N824" s="379">
        <f>+K435</f>
        <v>1815</v>
      </c>
      <c r="O824" s="424">
        <f t="shared" ref="O824:O887" si="160">IFERROR(L824/J824,"0")</f>
        <v>5.8589251439539352</v>
      </c>
      <c r="P824" s="380">
        <f>+R440+R36</f>
        <v>0</v>
      </c>
      <c r="Q824" s="258"/>
      <c r="R824" s="258"/>
      <c r="S824" s="259"/>
      <c r="T824" s="259"/>
      <c r="U824" s="516"/>
      <c r="V824" s="353"/>
      <c r="Y824" s="232"/>
      <c r="Z824" s="381">
        <f>+Z435+Z31</f>
        <v>11</v>
      </c>
      <c r="AA824" s="381">
        <f>+AA435+AA31</f>
        <v>18</v>
      </c>
      <c r="AB824" s="415">
        <f t="shared" si="154"/>
        <v>29</v>
      </c>
      <c r="AC824" s="381">
        <f t="shared" ref="AC824:AL824" si="161">+AC435+AC31</f>
        <v>0</v>
      </c>
      <c r="AD824" s="381">
        <f t="shared" si="161"/>
        <v>0</v>
      </c>
      <c r="AE824" s="381">
        <f t="shared" si="161"/>
        <v>5</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34</v>
      </c>
      <c r="AN824" s="383"/>
      <c r="AO824" s="384"/>
      <c r="AQ824" s="342">
        <f t="shared" si="150"/>
        <v>1.0876519513755598</v>
      </c>
      <c r="AR824" s="343">
        <f t="shared" si="156"/>
        <v>1.0109961190168175</v>
      </c>
      <c r="AS824" s="344">
        <v>15</v>
      </c>
      <c r="AT824" s="345">
        <v>5</v>
      </c>
    </row>
    <row r="825" spans="1:46" ht="75.75" customHeight="1">
      <c r="A825" s="293">
        <f t="shared" si="157"/>
        <v>5</v>
      </c>
      <c r="B825" s="527" t="s">
        <v>1517</v>
      </c>
      <c r="C825" s="528"/>
      <c r="D825" s="372">
        <f>+D441+D37</f>
        <v>13711</v>
      </c>
      <c r="E825" s="373">
        <f>G37</f>
        <v>0</v>
      </c>
      <c r="F825" s="373">
        <f>+F441</f>
        <v>2203</v>
      </c>
      <c r="G825" s="373">
        <f>+G441</f>
        <v>15</v>
      </c>
      <c r="H825" s="374">
        <f t="shared" si="151"/>
        <v>2218</v>
      </c>
      <c r="I825" s="375">
        <f t="shared" si="159"/>
        <v>0</v>
      </c>
      <c r="J825" s="376">
        <f t="shared" si="152"/>
        <v>2218</v>
      </c>
      <c r="K825" s="373">
        <f>+I37</f>
        <v>0</v>
      </c>
      <c r="L825" s="377">
        <f t="shared" si="153"/>
        <v>11493</v>
      </c>
      <c r="M825" s="378">
        <f>+K37</f>
        <v>9960</v>
      </c>
      <c r="N825" s="379">
        <f>+K441</f>
        <v>1533</v>
      </c>
      <c r="O825" s="424">
        <f t="shared" si="160"/>
        <v>5.1816952209197478</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f t="shared" si="150"/>
        <v>0</v>
      </c>
      <c r="AR825" s="343">
        <f t="shared" si="156"/>
        <v>1</v>
      </c>
      <c r="AS825" s="344">
        <v>0</v>
      </c>
      <c r="AT825" s="345">
        <v>0</v>
      </c>
    </row>
    <row r="826" spans="1:46" ht="75.75" customHeight="1">
      <c r="A826" s="293">
        <f t="shared" si="157"/>
        <v>6</v>
      </c>
      <c r="B826" s="527" t="s">
        <v>1518</v>
      </c>
      <c r="C826" s="528"/>
      <c r="D826" s="372">
        <f>+D447+D43</f>
        <v>179</v>
      </c>
      <c r="E826" s="373">
        <f>G43</f>
        <v>0</v>
      </c>
      <c r="F826" s="373">
        <f>+F447</f>
        <v>27</v>
      </c>
      <c r="G826" s="373">
        <f>+G447</f>
        <v>1</v>
      </c>
      <c r="H826" s="374">
        <f t="shared" si="151"/>
        <v>28</v>
      </c>
      <c r="I826" s="375">
        <f t="shared" si="159"/>
        <v>0</v>
      </c>
      <c r="J826" s="376">
        <f t="shared" si="152"/>
        <v>28</v>
      </c>
      <c r="K826" s="373">
        <f>+I43</f>
        <v>0</v>
      </c>
      <c r="L826" s="377">
        <f t="shared" si="153"/>
        <v>151</v>
      </c>
      <c r="M826" s="378">
        <f>+K43</f>
        <v>97</v>
      </c>
      <c r="N826" s="379">
        <f>+K447</f>
        <v>54</v>
      </c>
      <c r="O826" s="424">
        <f t="shared" si="160"/>
        <v>5.3928571428571432</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6568</v>
      </c>
      <c r="E828" s="373">
        <f>G55</f>
        <v>0</v>
      </c>
      <c r="F828" s="373">
        <f>+F459</f>
        <v>791</v>
      </c>
      <c r="G828" s="373">
        <f>+G459</f>
        <v>21</v>
      </c>
      <c r="H828" s="374">
        <f t="shared" si="151"/>
        <v>812</v>
      </c>
      <c r="I828" s="375">
        <f t="shared" si="159"/>
        <v>181</v>
      </c>
      <c r="J828" s="376">
        <f t="shared" si="152"/>
        <v>993</v>
      </c>
      <c r="K828" s="373">
        <f>+I55</f>
        <v>0</v>
      </c>
      <c r="L828" s="377">
        <f t="shared" si="153"/>
        <v>5575</v>
      </c>
      <c r="M828" s="378">
        <f>+K55</f>
        <v>4030</v>
      </c>
      <c r="N828" s="379">
        <f>+K459</f>
        <v>1545</v>
      </c>
      <c r="O828" s="424">
        <f t="shared" si="160"/>
        <v>5.6143001007049342</v>
      </c>
      <c r="P828" s="380">
        <f>+R464+R60</f>
        <v>0</v>
      </c>
      <c r="Q828" s="258"/>
      <c r="R828" s="258"/>
      <c r="S828" s="259"/>
      <c r="T828" s="259"/>
      <c r="U828" s="516"/>
      <c r="V828" s="353"/>
      <c r="Y828" s="232"/>
      <c r="Z828" s="381">
        <f>+Z459+Z55</f>
        <v>53</v>
      </c>
      <c r="AA828" s="381">
        <f>+AA459+AA55</f>
        <v>128</v>
      </c>
      <c r="AB828" s="415">
        <f t="shared" si="154"/>
        <v>181</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181</v>
      </c>
      <c r="AN828" s="383"/>
      <c r="AO828" s="384"/>
      <c r="AQ828" s="342">
        <f t="shared" si="150"/>
        <v>18.227593152064451</v>
      </c>
      <c r="AR828" s="343">
        <f t="shared" si="156"/>
        <v>1.2229064039408866</v>
      </c>
      <c r="AS828" s="344">
        <v>15</v>
      </c>
      <c r="AT828" s="345">
        <v>10</v>
      </c>
    </row>
    <row r="829" spans="1:46" ht="46.5" customHeight="1">
      <c r="A829" s="293">
        <f t="shared" si="157"/>
        <v>9</v>
      </c>
      <c r="B829" s="527" t="s">
        <v>1496</v>
      </c>
      <c r="C829" s="528"/>
      <c r="D829" s="372">
        <f>+D465+D61</f>
        <v>55</v>
      </c>
      <c r="E829" s="373">
        <f>G61</f>
        <v>14</v>
      </c>
      <c r="F829" s="373">
        <f>+F465</f>
        <v>4</v>
      </c>
      <c r="G829" s="373">
        <f>+G465</f>
        <v>0</v>
      </c>
      <c r="H829" s="374">
        <f t="shared" si="151"/>
        <v>4</v>
      </c>
      <c r="I829" s="375">
        <f t="shared" si="159"/>
        <v>0</v>
      </c>
      <c r="J829" s="376">
        <f t="shared" si="152"/>
        <v>4</v>
      </c>
      <c r="K829" s="373">
        <f>+I61</f>
        <v>0</v>
      </c>
      <c r="L829" s="377">
        <f t="shared" si="153"/>
        <v>65</v>
      </c>
      <c r="M829" s="378">
        <f>+K61</f>
        <v>9</v>
      </c>
      <c r="N829" s="379">
        <f>+K465</f>
        <v>56</v>
      </c>
      <c r="O829" s="424">
        <f t="shared" si="160"/>
        <v>16.25</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f t="shared" si="150"/>
        <v>0</v>
      </c>
      <c r="AR829" s="343">
        <f t="shared" si="156"/>
        <v>1</v>
      </c>
      <c r="AS829" s="344">
        <v>0</v>
      </c>
      <c r="AT829" s="345">
        <v>1</v>
      </c>
    </row>
    <row r="830" spans="1:46" ht="46.5" customHeight="1">
      <c r="A830" s="293">
        <f t="shared" si="157"/>
        <v>10</v>
      </c>
      <c r="B830" s="527" t="s">
        <v>1493</v>
      </c>
      <c r="C830" s="528"/>
      <c r="D830" s="372">
        <f>+D471+D67</f>
        <v>5872</v>
      </c>
      <c r="E830" s="373">
        <f>G67</f>
        <v>0</v>
      </c>
      <c r="F830" s="373">
        <f>+F471</f>
        <v>1249</v>
      </c>
      <c r="G830" s="373">
        <f>+G471</f>
        <v>7</v>
      </c>
      <c r="H830" s="374">
        <f t="shared" si="151"/>
        <v>1256</v>
      </c>
      <c r="I830" s="375">
        <f t="shared" si="159"/>
        <v>0</v>
      </c>
      <c r="J830" s="376">
        <f>SUM(H830:I830)</f>
        <v>1256</v>
      </c>
      <c r="K830" s="373">
        <f>+I67</f>
        <v>0</v>
      </c>
      <c r="L830" s="377">
        <f t="shared" si="153"/>
        <v>4616</v>
      </c>
      <c r="M830" s="378">
        <f>+K67</f>
        <v>3430</v>
      </c>
      <c r="N830" s="379">
        <f>+K471</f>
        <v>1186</v>
      </c>
      <c r="O830" s="424">
        <f t="shared" si="160"/>
        <v>3.6751592356687897</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f t="shared" si="150"/>
        <v>0</v>
      </c>
      <c r="AR830" s="343">
        <f t="shared" si="156"/>
        <v>1</v>
      </c>
      <c r="AS830" s="344">
        <v>0</v>
      </c>
      <c r="AT830" s="345">
        <v>1</v>
      </c>
    </row>
    <row r="831" spans="1:46" ht="46.5" customHeight="1">
      <c r="A831" s="293">
        <f t="shared" si="157"/>
        <v>11</v>
      </c>
      <c r="B831" s="527" t="s">
        <v>1494</v>
      </c>
      <c r="C831" s="528"/>
      <c r="D831" s="372">
        <f>+D477+D73</f>
        <v>9060</v>
      </c>
      <c r="E831" s="373">
        <f>G73</f>
        <v>0</v>
      </c>
      <c r="F831" s="373">
        <f>+F477</f>
        <v>1844</v>
      </c>
      <c r="G831" s="373">
        <f>+G477</f>
        <v>20</v>
      </c>
      <c r="H831" s="374">
        <f t="shared" si="151"/>
        <v>1864</v>
      </c>
      <c r="I831" s="375">
        <f t="shared" si="159"/>
        <v>0</v>
      </c>
      <c r="J831" s="376">
        <f t="shared" si="152"/>
        <v>1864</v>
      </c>
      <c r="K831" s="373">
        <f>+I73</f>
        <v>0</v>
      </c>
      <c r="L831" s="377">
        <f t="shared" si="153"/>
        <v>7196</v>
      </c>
      <c r="M831" s="378">
        <f>+K73</f>
        <v>5495</v>
      </c>
      <c r="N831" s="379">
        <f>+K477</f>
        <v>1701</v>
      </c>
      <c r="O831" s="424">
        <f t="shared" si="160"/>
        <v>3.8605150214592276</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12052</v>
      </c>
      <c r="E833" s="373">
        <f>G85</f>
        <v>0</v>
      </c>
      <c r="F833" s="373">
        <f>+F489</f>
        <v>1620</v>
      </c>
      <c r="G833" s="373">
        <f>+G489</f>
        <v>39</v>
      </c>
      <c r="H833" s="374">
        <f t="shared" si="151"/>
        <v>1659</v>
      </c>
      <c r="I833" s="375">
        <f t="shared" si="159"/>
        <v>0</v>
      </c>
      <c r="J833" s="376">
        <f t="shared" si="152"/>
        <v>1659</v>
      </c>
      <c r="K833" s="373">
        <f>+I85</f>
        <v>0</v>
      </c>
      <c r="L833" s="377">
        <f t="shared" si="153"/>
        <v>10393</v>
      </c>
      <c r="M833" s="378">
        <f>+K85</f>
        <v>8597</v>
      </c>
      <c r="N833" s="379">
        <f>+K489</f>
        <v>1796</v>
      </c>
      <c r="O833" s="424">
        <f t="shared" si="160"/>
        <v>6.264617239300784</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6398</v>
      </c>
      <c r="E836" s="373">
        <f>G103</f>
        <v>0</v>
      </c>
      <c r="F836" s="373">
        <f>+F507</f>
        <v>2884</v>
      </c>
      <c r="G836" s="373">
        <f>+G507</f>
        <v>35</v>
      </c>
      <c r="H836" s="374">
        <f>SUM(F836:G836)</f>
        <v>2919</v>
      </c>
      <c r="I836" s="375">
        <f>+AM836</f>
        <v>1450</v>
      </c>
      <c r="J836" s="376">
        <f>SUM(H836:I836)</f>
        <v>4369</v>
      </c>
      <c r="K836" s="373">
        <f>+I103</f>
        <v>0</v>
      </c>
      <c r="L836" s="377">
        <f t="shared" si="153"/>
        <v>2029</v>
      </c>
      <c r="M836" s="378">
        <f>+K103</f>
        <v>0</v>
      </c>
      <c r="N836" s="379">
        <f>+K507</f>
        <v>2029</v>
      </c>
      <c r="O836" s="424">
        <f t="shared" si="160"/>
        <v>0.46440833142595561</v>
      </c>
      <c r="P836" s="380">
        <f>+R512+R108</f>
        <v>0</v>
      </c>
      <c r="Q836" s="258"/>
      <c r="R836" s="259"/>
      <c r="S836" s="259"/>
      <c r="T836" s="259"/>
      <c r="U836" s="516"/>
      <c r="V836" s="353"/>
      <c r="Y836" s="232"/>
      <c r="Z836" s="381">
        <f>+Z507+Z103</f>
        <v>1250</v>
      </c>
      <c r="AA836" s="381">
        <f>+AA507+AA103</f>
        <v>200</v>
      </c>
      <c r="AB836" s="415">
        <f>Z836+AA836</f>
        <v>1450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1450</v>
      </c>
      <c r="AN836" s="383"/>
      <c r="AO836" s="384"/>
      <c r="AQ836" s="342">
        <f t="shared" si="150"/>
        <v>33.188372625314713</v>
      </c>
      <c r="AR836" s="343">
        <f>IFERROR(1/(1-(AQ836/100)),"0")</f>
        <v>1.4967454607742376</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46729</v>
      </c>
      <c r="E839" s="373">
        <f>G121</f>
        <v>0</v>
      </c>
      <c r="F839" s="373">
        <f>+F525</f>
        <v>2468</v>
      </c>
      <c r="G839" s="373">
        <f>+G525</f>
        <v>44</v>
      </c>
      <c r="H839" s="374">
        <f t="shared" si="151"/>
        <v>2512</v>
      </c>
      <c r="I839" s="375">
        <f t="shared" si="159"/>
        <v>3659</v>
      </c>
      <c r="J839" s="376">
        <f t="shared" si="175"/>
        <v>6171</v>
      </c>
      <c r="K839" s="373">
        <f>+I121</f>
        <v>0</v>
      </c>
      <c r="L839" s="377">
        <f t="shared" si="153"/>
        <v>40558</v>
      </c>
      <c r="M839" s="378">
        <f>+K121</f>
        <v>33740</v>
      </c>
      <c r="N839" s="379">
        <f>+K525</f>
        <v>6818</v>
      </c>
      <c r="O839" s="424">
        <f t="shared" si="160"/>
        <v>6.5723545616593748</v>
      </c>
      <c r="P839" s="380">
        <f>+R530+R126</f>
        <v>0</v>
      </c>
      <c r="Q839" s="258"/>
      <c r="R839" s="259"/>
      <c r="S839" s="259"/>
      <c r="T839" s="259"/>
      <c r="U839" s="516"/>
      <c r="V839" s="353"/>
      <c r="Y839" s="232"/>
      <c r="Z839" s="381">
        <f>+Z525+Z121</f>
        <v>2912</v>
      </c>
      <c r="AA839" s="381">
        <f>+AA525+AA121</f>
        <v>747</v>
      </c>
      <c r="AB839" s="415">
        <f t="shared" si="154"/>
        <v>3659</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3659</v>
      </c>
      <c r="AN839" s="383"/>
      <c r="AO839" s="384"/>
      <c r="AQ839" s="342">
        <f t="shared" si="150"/>
        <v>59.293469453897259</v>
      </c>
      <c r="AR839" s="343">
        <f t="shared" si="156"/>
        <v>2.4566082802547773</v>
      </c>
      <c r="AS839" s="344">
        <v>0</v>
      </c>
      <c r="AT839" s="345">
        <v>1</v>
      </c>
    </row>
    <row r="840" spans="1:46" ht="46.5" customHeight="1">
      <c r="A840" s="293">
        <f t="shared" si="157"/>
        <v>20</v>
      </c>
      <c r="B840" s="527" t="s">
        <v>1498</v>
      </c>
      <c r="C840" s="528"/>
      <c r="D840" s="372">
        <f>+D531+D127</f>
        <v>3568</v>
      </c>
      <c r="E840" s="373">
        <f>G127</f>
        <v>0</v>
      </c>
      <c r="F840" s="373">
        <f>+F531</f>
        <v>612</v>
      </c>
      <c r="G840" s="373">
        <f>+G531</f>
        <v>24</v>
      </c>
      <c r="H840" s="374">
        <f t="shared" si="151"/>
        <v>636</v>
      </c>
      <c r="I840" s="375">
        <f t="shared" si="159"/>
        <v>0</v>
      </c>
      <c r="J840" s="376">
        <f t="shared" si="175"/>
        <v>636</v>
      </c>
      <c r="K840" s="373">
        <f>+I127</f>
        <v>0</v>
      </c>
      <c r="L840" s="377">
        <f t="shared" si="153"/>
        <v>2932</v>
      </c>
      <c r="M840" s="378">
        <f>+K127</f>
        <v>1341</v>
      </c>
      <c r="N840" s="379">
        <f>+K531</f>
        <v>1591</v>
      </c>
      <c r="O840" s="424">
        <f t="shared" si="160"/>
        <v>4.6100628930817606</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f t="shared" si="150"/>
        <v>0</v>
      </c>
      <c r="AR840" s="343">
        <f t="shared" si="156"/>
        <v>1</v>
      </c>
      <c r="AS840" s="344">
        <v>25</v>
      </c>
      <c r="AT840" s="345">
        <v>5</v>
      </c>
    </row>
    <row r="841" spans="1:46" ht="46.5" customHeight="1">
      <c r="A841" s="293">
        <f t="shared" si="157"/>
        <v>21</v>
      </c>
      <c r="B841" s="527" t="s">
        <v>1508</v>
      </c>
      <c r="C841" s="528"/>
      <c r="D841" s="372">
        <f>+D537+D133</f>
        <v>5427</v>
      </c>
      <c r="E841" s="373">
        <f>G133</f>
        <v>0</v>
      </c>
      <c r="F841" s="373">
        <f>+F537</f>
        <v>1415</v>
      </c>
      <c r="G841" s="373">
        <f>+G537</f>
        <v>42</v>
      </c>
      <c r="H841" s="374">
        <f t="shared" si="151"/>
        <v>1457</v>
      </c>
      <c r="I841" s="375">
        <f t="shared" si="159"/>
        <v>1</v>
      </c>
      <c r="J841" s="376">
        <f t="shared" si="175"/>
        <v>1458</v>
      </c>
      <c r="K841" s="373">
        <f>+I133</f>
        <v>0</v>
      </c>
      <c r="L841" s="377">
        <f t="shared" si="153"/>
        <v>3969</v>
      </c>
      <c r="M841" s="378">
        <f>+K133</f>
        <v>2520</v>
      </c>
      <c r="N841" s="379">
        <f>+K537</f>
        <v>1449</v>
      </c>
      <c r="O841" s="424">
        <f t="shared" si="160"/>
        <v>2.7222222222222223</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1</v>
      </c>
      <c r="AG841" s="413">
        <f t="shared" si="180"/>
        <v>0</v>
      </c>
      <c r="AH841" s="413">
        <f t="shared" si="180"/>
        <v>0</v>
      </c>
      <c r="AI841" s="413">
        <f t="shared" si="180"/>
        <v>0</v>
      </c>
      <c r="AJ841" s="413">
        <f t="shared" si="180"/>
        <v>0</v>
      </c>
      <c r="AK841" s="413">
        <f t="shared" si="180"/>
        <v>0</v>
      </c>
      <c r="AL841" s="413">
        <f t="shared" si="180"/>
        <v>0</v>
      </c>
      <c r="AM841" s="382">
        <f t="shared" si="177"/>
        <v>1</v>
      </c>
      <c r="AN841" s="383"/>
      <c r="AO841" s="384"/>
      <c r="AQ841" s="342">
        <f t="shared" si="150"/>
        <v>6.858710562414265E-2</v>
      </c>
      <c r="AR841" s="343">
        <f t="shared" si="156"/>
        <v>1.0006863417982155</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7945</v>
      </c>
      <c r="E843" s="373">
        <f>G145</f>
        <v>0</v>
      </c>
      <c r="F843" s="373">
        <f>+F549</f>
        <v>1053</v>
      </c>
      <c r="G843" s="373">
        <f>+G549</f>
        <v>22</v>
      </c>
      <c r="H843" s="374">
        <f t="shared" si="151"/>
        <v>1075</v>
      </c>
      <c r="I843" s="375">
        <f t="shared" si="159"/>
        <v>169</v>
      </c>
      <c r="J843" s="376">
        <f t="shared" si="175"/>
        <v>1244</v>
      </c>
      <c r="K843" s="373">
        <f>+I145</f>
        <v>0</v>
      </c>
      <c r="L843" s="377">
        <f t="shared" si="153"/>
        <v>6701</v>
      </c>
      <c r="M843" s="378">
        <f>+K145</f>
        <v>4600</v>
      </c>
      <c r="N843" s="379">
        <f>+K549</f>
        <v>2101</v>
      </c>
      <c r="O843" s="424">
        <f t="shared" si="160"/>
        <v>5.386655948553055</v>
      </c>
      <c r="P843" s="380">
        <f>+R554+R150</f>
        <v>0</v>
      </c>
      <c r="Q843" s="258"/>
      <c r="R843" s="259"/>
      <c r="S843" s="259"/>
      <c r="T843" s="259"/>
      <c r="U843" s="516"/>
      <c r="V843" s="353"/>
      <c r="Y843" s="232"/>
      <c r="Z843" s="413">
        <f>+Z549+Z145</f>
        <v>29</v>
      </c>
      <c r="AA843" s="413">
        <f>+AA549+AA145</f>
        <v>140</v>
      </c>
      <c r="AB843" s="415">
        <f t="shared" si="154"/>
        <v>169</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169</v>
      </c>
      <c r="AN843" s="383"/>
      <c r="AO843" s="384"/>
      <c r="AQ843" s="342">
        <f t="shared" si="150"/>
        <v>13.585209003215434</v>
      </c>
      <c r="AR843" s="343">
        <f t="shared" si="156"/>
        <v>1.1572093023255814</v>
      </c>
      <c r="AS843" s="344">
        <v>0</v>
      </c>
      <c r="AT843" s="345">
        <v>1</v>
      </c>
    </row>
    <row r="844" spans="1:46" ht="59.25" customHeight="1">
      <c r="A844" s="293">
        <f t="shared" si="157"/>
        <v>24</v>
      </c>
      <c r="B844" s="527" t="s">
        <v>1501</v>
      </c>
      <c r="C844" s="528"/>
      <c r="D844" s="372">
        <f>+D555+D151</f>
        <v>3071</v>
      </c>
      <c r="E844" s="373">
        <f>G151</f>
        <v>0</v>
      </c>
      <c r="F844" s="373">
        <f>+F555</f>
        <v>657</v>
      </c>
      <c r="G844" s="373">
        <f>+G555</f>
        <v>32</v>
      </c>
      <c r="H844" s="374">
        <f t="shared" si="151"/>
        <v>689</v>
      </c>
      <c r="I844" s="375">
        <f t="shared" si="159"/>
        <v>0</v>
      </c>
      <c r="J844" s="376">
        <f t="shared" si="175"/>
        <v>689</v>
      </c>
      <c r="K844" s="373">
        <f>+I151</f>
        <v>0</v>
      </c>
      <c r="L844" s="377">
        <f t="shared" si="153"/>
        <v>2382</v>
      </c>
      <c r="M844" s="378">
        <f>+K151</f>
        <v>1414</v>
      </c>
      <c r="N844" s="379">
        <f>+K555</f>
        <v>968</v>
      </c>
      <c r="O844" s="424">
        <f t="shared" si="160"/>
        <v>3.4571843251088534</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f t="shared" si="150"/>
        <v>0</v>
      </c>
      <c r="AR844" s="343">
        <f>IFERROR(1/(1-(AQ844/100)),"0")</f>
        <v>1</v>
      </c>
      <c r="AS844" s="344">
        <v>0</v>
      </c>
      <c r="AT844" s="345">
        <v>1</v>
      </c>
    </row>
    <row r="845" spans="1:46" ht="59.25" customHeight="1">
      <c r="A845" s="293">
        <f t="shared" si="157"/>
        <v>25</v>
      </c>
      <c r="B845" s="527" t="s">
        <v>1546</v>
      </c>
      <c r="C845" s="528"/>
      <c r="D845" s="372">
        <f>+D561+D157</f>
        <v>4139</v>
      </c>
      <c r="E845" s="373">
        <f>G157</f>
        <v>0</v>
      </c>
      <c r="F845" s="373">
        <f>+F561</f>
        <v>2857</v>
      </c>
      <c r="G845" s="373">
        <f>+G561</f>
        <v>35</v>
      </c>
      <c r="H845" s="374">
        <f t="shared" si="151"/>
        <v>2892</v>
      </c>
      <c r="I845" s="375">
        <f t="shared" si="159"/>
        <v>212</v>
      </c>
      <c r="J845" s="376">
        <f t="shared" si="175"/>
        <v>3104</v>
      </c>
      <c r="K845" s="373">
        <f>+I157</f>
        <v>0</v>
      </c>
      <c r="L845" s="377">
        <f t="shared" si="153"/>
        <v>1035</v>
      </c>
      <c r="M845" s="378">
        <f>+K157</f>
        <v>480</v>
      </c>
      <c r="N845" s="379">
        <f>+K561</f>
        <v>555</v>
      </c>
      <c r="O845" s="424">
        <f t="shared" si="160"/>
        <v>0.33344072164948452</v>
      </c>
      <c r="P845" s="380">
        <f>+R566+R162</f>
        <v>0</v>
      </c>
      <c r="Q845" s="258"/>
      <c r="R845" s="259"/>
      <c r="S845" s="259"/>
      <c r="T845" s="259"/>
      <c r="U845" s="516"/>
      <c r="V845" s="353"/>
      <c r="Y845" s="232"/>
      <c r="Z845" s="413">
        <f>+Z561+Z157</f>
        <v>91</v>
      </c>
      <c r="AA845" s="413">
        <f>+AA561+AA157</f>
        <v>101</v>
      </c>
      <c r="AB845" s="415">
        <f t="shared" si="154"/>
        <v>192</v>
      </c>
      <c r="AC845" s="413">
        <f t="shared" ref="AC845:AL845" si="184">+AC561+AC157</f>
        <v>0</v>
      </c>
      <c r="AD845" s="413">
        <f t="shared" si="184"/>
        <v>0</v>
      </c>
      <c r="AE845" s="413">
        <f t="shared" si="184"/>
        <v>20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212</v>
      </c>
      <c r="AN845" s="383"/>
      <c r="AO845" s="384"/>
      <c r="AQ845" s="342">
        <f t="shared" si="150"/>
        <v>6.8298969072164946</v>
      </c>
      <c r="AR845" s="343">
        <f t="shared" si="156"/>
        <v>1.0733056708160442</v>
      </c>
      <c r="AS845" s="344">
        <v>10</v>
      </c>
      <c r="AT845" s="345">
        <v>10</v>
      </c>
    </row>
    <row r="846" spans="1:46" ht="59.25" customHeight="1">
      <c r="A846" s="293">
        <f t="shared" si="157"/>
        <v>26</v>
      </c>
      <c r="B846" s="527" t="s">
        <v>1547</v>
      </c>
      <c r="C846" s="528"/>
      <c r="D846" s="372">
        <f>+D567+D163</f>
        <v>40485</v>
      </c>
      <c r="E846" s="373">
        <f>G163</f>
        <v>15000</v>
      </c>
      <c r="F846" s="373">
        <f>+F567</f>
        <v>8905</v>
      </c>
      <c r="G846" s="373">
        <f>+G567</f>
        <v>115</v>
      </c>
      <c r="H846" s="374">
        <f t="shared" si="151"/>
        <v>9020</v>
      </c>
      <c r="I846" s="375">
        <f t="shared" si="159"/>
        <v>700</v>
      </c>
      <c r="J846" s="376">
        <f t="shared" si="175"/>
        <v>9720</v>
      </c>
      <c r="K846" s="373">
        <f>+I163</f>
        <v>0</v>
      </c>
      <c r="L846" s="377">
        <f t="shared" si="153"/>
        <v>45765</v>
      </c>
      <c r="M846" s="378">
        <f>+K163</f>
        <v>22270</v>
      </c>
      <c r="N846" s="379">
        <f>+K567</f>
        <v>23495</v>
      </c>
      <c r="O846" s="424">
        <f t="shared" si="160"/>
        <v>4.708333333333333</v>
      </c>
      <c r="P846" s="380">
        <f>+R572+R168</f>
        <v>0</v>
      </c>
      <c r="Q846" s="258"/>
      <c r="R846" s="259"/>
      <c r="S846" s="259"/>
      <c r="T846" s="259"/>
      <c r="U846" s="516"/>
      <c r="V846" s="353"/>
      <c r="Y846" s="232"/>
      <c r="Z846" s="381">
        <f>+Z567+Z163</f>
        <v>400</v>
      </c>
      <c r="AA846" s="381">
        <f>+AA567+AA163</f>
        <v>300</v>
      </c>
      <c r="AB846" s="415">
        <f t="shared" si="154"/>
        <v>700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700</v>
      </c>
      <c r="AN846" s="383"/>
      <c r="AO846" s="384"/>
      <c r="AQ846" s="342">
        <f t="shared" si="150"/>
        <v>7.2016460905349797</v>
      </c>
      <c r="AR846" s="343">
        <f t="shared" si="156"/>
        <v>1.0776053215077606</v>
      </c>
      <c r="AS846" s="344">
        <v>0</v>
      </c>
      <c r="AT846" s="345">
        <v>1</v>
      </c>
    </row>
    <row r="847" spans="1:46" ht="46.5" customHeight="1">
      <c r="A847" s="293">
        <f t="shared" si="157"/>
        <v>27</v>
      </c>
      <c r="B847" s="527" t="s">
        <v>1507</v>
      </c>
      <c r="C847" s="528"/>
      <c r="D847" s="372">
        <f>+D573+D169</f>
        <v>1777</v>
      </c>
      <c r="E847" s="373">
        <f>G169</f>
        <v>0</v>
      </c>
      <c r="F847" s="373">
        <f>+F573</f>
        <v>646</v>
      </c>
      <c r="G847" s="373">
        <f>+G573</f>
        <v>25</v>
      </c>
      <c r="H847" s="374">
        <f t="shared" si="151"/>
        <v>671</v>
      </c>
      <c r="I847" s="375">
        <f t="shared" si="159"/>
        <v>0</v>
      </c>
      <c r="J847" s="376">
        <f t="shared" si="175"/>
        <v>671</v>
      </c>
      <c r="K847" s="373">
        <f>+I169</f>
        <v>0</v>
      </c>
      <c r="L847" s="377">
        <f t="shared" si="153"/>
        <v>1106</v>
      </c>
      <c r="M847" s="378">
        <f>+K169</f>
        <v>510</v>
      </c>
      <c r="N847" s="379">
        <f>+K573</f>
        <v>596</v>
      </c>
      <c r="O847" s="424">
        <f t="shared" si="160"/>
        <v>1.6482861400894189</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f t="shared" si="150"/>
        <v>0</v>
      </c>
      <c r="AR847" s="343">
        <f t="shared" si="156"/>
        <v>1</v>
      </c>
      <c r="AS847" s="344">
        <v>10</v>
      </c>
      <c r="AT847" s="345">
        <v>20</v>
      </c>
    </row>
    <row r="848" spans="1:46" ht="46.5" customHeight="1">
      <c r="A848" s="293">
        <f t="shared" si="157"/>
        <v>28</v>
      </c>
      <c r="B848" s="527" t="s">
        <v>1503</v>
      </c>
      <c r="C848" s="528"/>
      <c r="D848" s="372">
        <f>+D579+D175</f>
        <v>7186</v>
      </c>
      <c r="E848" s="373">
        <f>G175</f>
        <v>0</v>
      </c>
      <c r="F848" s="373">
        <f>+F579</f>
        <v>990</v>
      </c>
      <c r="G848" s="373">
        <f>+G579</f>
        <v>33</v>
      </c>
      <c r="H848" s="374">
        <f t="shared" si="151"/>
        <v>1023</v>
      </c>
      <c r="I848" s="375">
        <f t="shared" si="159"/>
        <v>1</v>
      </c>
      <c r="J848" s="376">
        <f t="shared" si="175"/>
        <v>1024</v>
      </c>
      <c r="K848" s="373">
        <f>+I175</f>
        <v>0</v>
      </c>
      <c r="L848" s="377">
        <f t="shared" si="153"/>
        <v>6162</v>
      </c>
      <c r="M848" s="378">
        <f>+K175</f>
        <v>2623</v>
      </c>
      <c r="N848" s="379">
        <f>+K579</f>
        <v>3539</v>
      </c>
      <c r="O848" s="424">
        <f t="shared" si="160"/>
        <v>6.017578125</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1</v>
      </c>
      <c r="AL848" s="381">
        <f t="shared" si="187"/>
        <v>0</v>
      </c>
      <c r="AM848" s="382">
        <f t="shared" si="177"/>
        <v>1</v>
      </c>
      <c r="AN848" s="383"/>
      <c r="AO848" s="384"/>
      <c r="AQ848" s="342">
        <f t="shared" si="150"/>
        <v>9.765625E-2</v>
      </c>
      <c r="AR848" s="343">
        <f t="shared" si="156"/>
        <v>1.0009775171065494</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1740</v>
      </c>
      <c r="E850" s="373">
        <f>G187</f>
        <v>0</v>
      </c>
      <c r="F850" s="373">
        <f>+F591</f>
        <v>442</v>
      </c>
      <c r="G850" s="373">
        <f>+G591</f>
        <v>11</v>
      </c>
      <c r="H850" s="374">
        <f t="shared" si="151"/>
        <v>453</v>
      </c>
      <c r="I850" s="375">
        <f t="shared" si="159"/>
        <v>0</v>
      </c>
      <c r="J850" s="376">
        <f t="shared" si="175"/>
        <v>453</v>
      </c>
      <c r="K850" s="373">
        <f>+I187</f>
        <v>0</v>
      </c>
      <c r="L850" s="377">
        <f t="shared" si="153"/>
        <v>1287</v>
      </c>
      <c r="M850" s="378">
        <f>+K187</f>
        <v>728</v>
      </c>
      <c r="N850" s="379">
        <f>+K591</f>
        <v>559</v>
      </c>
      <c r="O850" s="424">
        <f t="shared" si="160"/>
        <v>2.8410596026490067</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f t="shared" si="150"/>
        <v>0</v>
      </c>
      <c r="AR850" s="343">
        <f t="shared" si="156"/>
        <v>1</v>
      </c>
      <c r="AS850" s="344">
        <v>0</v>
      </c>
      <c r="AT850" s="345">
        <v>1</v>
      </c>
    </row>
    <row r="851" spans="1:46" ht="54" customHeight="1">
      <c r="A851" s="293">
        <f t="shared" si="157"/>
        <v>31</v>
      </c>
      <c r="B851" s="527" t="s">
        <v>1550</v>
      </c>
      <c r="C851" s="528"/>
      <c r="D851" s="372">
        <f>+D597+D193</f>
        <v>95</v>
      </c>
      <c r="E851" s="373">
        <f>G193</f>
        <v>0</v>
      </c>
      <c r="F851" s="373">
        <f>+F597</f>
        <v>3</v>
      </c>
      <c r="G851" s="373">
        <f>+G597</f>
        <v>0</v>
      </c>
      <c r="H851" s="374">
        <f t="shared" si="151"/>
        <v>3</v>
      </c>
      <c r="I851" s="375">
        <f t="shared" si="159"/>
        <v>0</v>
      </c>
      <c r="J851" s="376">
        <f t="shared" si="175"/>
        <v>3</v>
      </c>
      <c r="K851" s="373">
        <f>+I193</f>
        <v>0</v>
      </c>
      <c r="L851" s="377">
        <f t="shared" si="153"/>
        <v>92</v>
      </c>
      <c r="M851" s="378">
        <f>+K193</f>
        <v>0</v>
      </c>
      <c r="N851" s="379">
        <f>+K597</f>
        <v>92</v>
      </c>
      <c r="O851" s="424">
        <f t="shared" si="160"/>
        <v>30.666666666666668</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f t="shared" si="150"/>
        <v>0</v>
      </c>
      <c r="AR851" s="343">
        <f t="shared" si="156"/>
        <v>1</v>
      </c>
      <c r="AS851" s="344">
        <v>0</v>
      </c>
      <c r="AT851" s="345">
        <v>1</v>
      </c>
    </row>
    <row r="852" spans="1:46" ht="54" customHeight="1">
      <c r="A852" s="293">
        <f t="shared" si="157"/>
        <v>32</v>
      </c>
      <c r="B852" s="527" t="s">
        <v>1549</v>
      </c>
      <c r="C852" s="528"/>
      <c r="D852" s="372">
        <f>+D603+D199</f>
        <v>452</v>
      </c>
      <c r="E852" s="373">
        <f>G199</f>
        <v>0</v>
      </c>
      <c r="F852" s="373">
        <f>+F603</f>
        <v>140</v>
      </c>
      <c r="G852" s="373">
        <f>+G603</f>
        <v>0</v>
      </c>
      <c r="H852" s="374">
        <f t="shared" si="151"/>
        <v>140</v>
      </c>
      <c r="I852" s="375">
        <f t="shared" si="159"/>
        <v>0</v>
      </c>
      <c r="J852" s="376">
        <f t="shared" si="175"/>
        <v>140</v>
      </c>
      <c r="K852" s="373">
        <f>+I199</f>
        <v>0</v>
      </c>
      <c r="L852" s="377">
        <f t="shared" si="153"/>
        <v>312</v>
      </c>
      <c r="M852" s="378">
        <f>+K199</f>
        <v>265</v>
      </c>
      <c r="N852" s="379">
        <f>+K603</f>
        <v>47</v>
      </c>
      <c r="O852" s="424">
        <f t="shared" si="160"/>
        <v>2.2285714285714286</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f t="shared" si="150"/>
        <v>0</v>
      </c>
      <c r="AR852" s="343">
        <f t="shared" si="156"/>
        <v>1</v>
      </c>
      <c r="AS852" s="344">
        <v>0</v>
      </c>
      <c r="AT852" s="345">
        <v>1</v>
      </c>
    </row>
    <row r="853" spans="1:46" ht="46.5" customHeight="1">
      <c r="A853" s="293">
        <f t="shared" si="157"/>
        <v>33</v>
      </c>
      <c r="B853" s="527" t="s">
        <v>1510</v>
      </c>
      <c r="C853" s="528"/>
      <c r="D853" s="372">
        <f>+D609+D205</f>
        <v>74</v>
      </c>
      <c r="E853" s="373">
        <f>G205</f>
        <v>0</v>
      </c>
      <c r="F853" s="373">
        <f>+F609</f>
        <v>10</v>
      </c>
      <c r="G853" s="373">
        <f>+G609</f>
        <v>0</v>
      </c>
      <c r="H853" s="374">
        <f t="shared" si="151"/>
        <v>10</v>
      </c>
      <c r="I853" s="375">
        <f t="shared" si="159"/>
        <v>0</v>
      </c>
      <c r="J853" s="376">
        <f t="shared" si="175"/>
        <v>10</v>
      </c>
      <c r="K853" s="373">
        <f>+I205</f>
        <v>0</v>
      </c>
      <c r="L853" s="377">
        <f t="shared" si="153"/>
        <v>64</v>
      </c>
      <c r="M853" s="378">
        <f>+K205</f>
        <v>0</v>
      </c>
      <c r="N853" s="379">
        <f>+K609</f>
        <v>64</v>
      </c>
      <c r="O853" s="424">
        <f t="shared" si="160"/>
        <v>6.4</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9340</v>
      </c>
      <c r="E858" s="373">
        <f>G230</f>
        <v>0</v>
      </c>
      <c r="F858" s="373">
        <f>+F634</f>
        <v>679</v>
      </c>
      <c r="G858" s="373">
        <f>+G634</f>
        <v>38</v>
      </c>
      <c r="H858" s="374">
        <f>SUM(F858:G858)</f>
        <v>717</v>
      </c>
      <c r="I858" s="375">
        <f t="shared" ref="I858:I868" si="196">+AM858</f>
        <v>1163</v>
      </c>
      <c r="J858" s="376">
        <f t="shared" ref="J858:J868" si="197">SUM(H858:I858)</f>
        <v>1880</v>
      </c>
      <c r="K858" s="373">
        <f>+I230</f>
        <v>0</v>
      </c>
      <c r="L858" s="377">
        <f>(M858+N858)</f>
        <v>7460</v>
      </c>
      <c r="M858" s="378">
        <f>+K230</f>
        <v>5490</v>
      </c>
      <c r="N858" s="379">
        <f>+K634</f>
        <v>1970</v>
      </c>
      <c r="O858" s="424">
        <f t="shared" si="160"/>
        <v>3.9680851063829787</v>
      </c>
      <c r="P858" s="380">
        <f>+R639+R235</f>
        <v>0</v>
      </c>
      <c r="Q858" s="258"/>
      <c r="R858" s="259"/>
      <c r="S858" s="259"/>
      <c r="T858" s="259"/>
      <c r="U858" s="516"/>
      <c r="V858" s="353"/>
      <c r="Y858" s="232"/>
      <c r="Z858" s="381">
        <f>+Z634+Z230</f>
        <v>887</v>
      </c>
      <c r="AA858" s="381">
        <f>+AA634+AA230</f>
        <v>276</v>
      </c>
      <c r="AB858" s="415">
        <f>+Z858+AA858</f>
        <v>1163</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1163</v>
      </c>
      <c r="AN858" s="383"/>
      <c r="AO858" s="384"/>
    </row>
    <row r="859" spans="1:46" ht="59.25" customHeight="1">
      <c r="A859" s="293">
        <f t="shared" ref="A859:A869" si="200">A858+1</f>
        <v>2</v>
      </c>
      <c r="B859" s="527" t="s">
        <v>1526</v>
      </c>
      <c r="C859" s="528"/>
      <c r="D859" s="372">
        <f>+D640+D236</f>
        <v>15194</v>
      </c>
      <c r="E859" s="373">
        <f>G236</f>
        <v>0</v>
      </c>
      <c r="F859" s="373">
        <f>+F640</f>
        <v>1621</v>
      </c>
      <c r="G859" s="373">
        <f>+G640</f>
        <v>35</v>
      </c>
      <c r="H859" s="374">
        <f>SUM(F859:G859)</f>
        <v>1656</v>
      </c>
      <c r="I859" s="375">
        <f t="shared" si="196"/>
        <v>0</v>
      </c>
      <c r="J859" s="376">
        <f t="shared" si="197"/>
        <v>1656</v>
      </c>
      <c r="K859" s="373">
        <f>+I236</f>
        <v>0</v>
      </c>
      <c r="L859" s="377">
        <f t="shared" ref="L859:L869" si="201">(M859+N859)</f>
        <v>13538</v>
      </c>
      <c r="M859" s="378">
        <f>+K236</f>
        <v>11703</v>
      </c>
      <c r="N859" s="379">
        <f>+K640</f>
        <v>1835</v>
      </c>
      <c r="O859" s="424">
        <f t="shared" si="160"/>
        <v>8.17512077294686</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8451</v>
      </c>
      <c r="E862" s="373">
        <f>G254</f>
        <v>0</v>
      </c>
      <c r="F862" s="373">
        <f>+F658</f>
        <v>2890</v>
      </c>
      <c r="G862" s="373">
        <f>+G658</f>
        <v>32</v>
      </c>
      <c r="H862" s="374">
        <f t="shared" si="204"/>
        <v>2922</v>
      </c>
      <c r="I862" s="375">
        <f t="shared" si="196"/>
        <v>1630</v>
      </c>
      <c r="J862" s="376">
        <f t="shared" si="197"/>
        <v>4552</v>
      </c>
      <c r="K862" s="373">
        <f>+I254</f>
        <v>0</v>
      </c>
      <c r="L862" s="377">
        <f t="shared" si="201"/>
        <v>3899</v>
      </c>
      <c r="M862" s="378">
        <f>+K254</f>
        <v>551</v>
      </c>
      <c r="N862" s="379">
        <f>+K658</f>
        <v>3348</v>
      </c>
      <c r="O862" s="424">
        <f t="shared" si="160"/>
        <v>0.8565465729349736</v>
      </c>
      <c r="P862" s="380">
        <f>+R663+R259</f>
        <v>0</v>
      </c>
      <c r="Q862" s="258"/>
      <c r="R862" s="259"/>
      <c r="S862" s="259"/>
      <c r="T862" s="259"/>
      <c r="U862" s="516"/>
      <c r="V862" s="353"/>
      <c r="Y862" s="232"/>
      <c r="Z862" s="381">
        <f>+Z658+Z254</f>
        <v>1240</v>
      </c>
      <c r="AA862" s="381">
        <f>+AA658+AA254</f>
        <v>390</v>
      </c>
      <c r="AB862" s="415">
        <f t="shared" si="202"/>
        <v>1630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1630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47081</v>
      </c>
      <c r="E865" s="373">
        <f>G272</f>
        <v>0</v>
      </c>
      <c r="F865" s="373">
        <f>+F676</f>
        <v>2469</v>
      </c>
      <c r="G865" s="373">
        <f>+G676</f>
        <v>43</v>
      </c>
      <c r="H865" s="374">
        <f t="shared" si="204"/>
        <v>2512</v>
      </c>
      <c r="I865" s="375">
        <f t="shared" si="196"/>
        <v>3659</v>
      </c>
      <c r="J865" s="376">
        <f t="shared" si="197"/>
        <v>6171</v>
      </c>
      <c r="K865" s="373">
        <f>+I272</f>
        <v>0</v>
      </c>
      <c r="L865" s="377">
        <f t="shared" si="201"/>
        <v>40910</v>
      </c>
      <c r="M865" s="378">
        <f>+K272</f>
        <v>34340</v>
      </c>
      <c r="N865" s="379">
        <f>+K676</f>
        <v>6570</v>
      </c>
      <c r="O865" s="424">
        <f t="shared" si="160"/>
        <v>6.6293955598768433</v>
      </c>
      <c r="P865" s="380">
        <f>+R681+R277</f>
        <v>0</v>
      </c>
      <c r="Q865" s="258"/>
      <c r="R865" s="259"/>
      <c r="S865" s="259"/>
      <c r="T865" s="259"/>
      <c r="U865" s="516"/>
      <c r="V865" s="353"/>
      <c r="Y865" s="232"/>
      <c r="Z865" s="381">
        <f>+Z676+Z272</f>
        <v>2912</v>
      </c>
      <c r="AA865" s="381">
        <f>+AA676+AA272</f>
        <v>747</v>
      </c>
      <c r="AB865" s="415">
        <f t="shared" si="202"/>
        <v>3659</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3659</v>
      </c>
      <c r="AN865" s="383"/>
      <c r="AO865" s="384"/>
    </row>
    <row r="866" spans="1:41" ht="51.75" customHeight="1">
      <c r="A866" s="293">
        <f t="shared" si="200"/>
        <v>9</v>
      </c>
      <c r="B866" s="527" t="s">
        <v>1534</v>
      </c>
      <c r="C866" s="528"/>
      <c r="D866" s="372">
        <f>+D682+D278</f>
        <v>5354</v>
      </c>
      <c r="E866" s="373">
        <f>G278</f>
        <v>0</v>
      </c>
      <c r="F866" s="373">
        <f>+F682</f>
        <v>1415</v>
      </c>
      <c r="G866" s="373">
        <f>+G682</f>
        <v>40</v>
      </c>
      <c r="H866" s="374">
        <f t="shared" si="204"/>
        <v>1455</v>
      </c>
      <c r="I866" s="375">
        <f t="shared" si="196"/>
        <v>3</v>
      </c>
      <c r="J866" s="376">
        <f t="shared" si="197"/>
        <v>1458</v>
      </c>
      <c r="K866" s="373">
        <f>+I278</f>
        <v>0</v>
      </c>
      <c r="L866" s="377">
        <f t="shared" si="201"/>
        <v>3896</v>
      </c>
      <c r="M866" s="378">
        <f>+K278</f>
        <v>1096</v>
      </c>
      <c r="N866" s="379">
        <f>+K682</f>
        <v>2800</v>
      </c>
      <c r="O866" s="424">
        <f t="shared" si="160"/>
        <v>2.6721536351165982</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3</v>
      </c>
      <c r="AG866" s="381">
        <f t="shared" si="211"/>
        <v>0</v>
      </c>
      <c r="AH866" s="381">
        <f t="shared" si="211"/>
        <v>0</v>
      </c>
      <c r="AI866" s="381">
        <f t="shared" si="211"/>
        <v>0</v>
      </c>
      <c r="AJ866" s="381">
        <f t="shared" si="211"/>
        <v>0</v>
      </c>
      <c r="AK866" s="381">
        <f t="shared" si="211"/>
        <v>0</v>
      </c>
      <c r="AL866" s="381">
        <f t="shared" si="211"/>
        <v>0</v>
      </c>
      <c r="AM866" s="382">
        <f t="shared" si="199"/>
        <v>3</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1758</v>
      </c>
      <c r="E868" s="373">
        <f>G290</f>
        <v>0</v>
      </c>
      <c r="F868" s="373">
        <f>+F694</f>
        <v>442</v>
      </c>
      <c r="G868" s="373">
        <f>+G694</f>
        <v>11</v>
      </c>
      <c r="H868" s="374">
        <f t="shared" si="204"/>
        <v>453</v>
      </c>
      <c r="I868" s="375">
        <f t="shared" si="196"/>
        <v>0</v>
      </c>
      <c r="J868" s="376">
        <f t="shared" si="197"/>
        <v>453</v>
      </c>
      <c r="K868" s="373">
        <f>+I290</f>
        <v>0</v>
      </c>
      <c r="L868" s="377">
        <f t="shared" si="201"/>
        <v>1305</v>
      </c>
      <c r="M868" s="378">
        <f>+K290</f>
        <v>694</v>
      </c>
      <c r="N868" s="379">
        <f>+K694</f>
        <v>611</v>
      </c>
      <c r="O868" s="424">
        <f t="shared" si="160"/>
        <v>2.8807947019867548</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2481</v>
      </c>
      <c r="E871" s="373">
        <f>G303</f>
        <v>0</v>
      </c>
      <c r="F871" s="373">
        <f>+F707</f>
        <v>2279</v>
      </c>
      <c r="G871" s="373">
        <f>+G707</f>
        <v>0</v>
      </c>
      <c r="H871" s="374">
        <f>SUM(F871:G871)</f>
        <v>2279</v>
      </c>
      <c r="I871" s="375">
        <f t="shared" ref="I871:I887" si="215">+AM871</f>
        <v>2</v>
      </c>
      <c r="J871" s="376">
        <f t="shared" ref="J871:J887" si="216">SUM(H871:I871)</f>
        <v>2281</v>
      </c>
      <c r="K871" s="373">
        <f>+I303</f>
        <v>0</v>
      </c>
      <c r="L871" s="377">
        <f>(M871+N871)</f>
        <v>200</v>
      </c>
      <c r="M871" s="378">
        <f>+K303</f>
        <v>200</v>
      </c>
      <c r="N871" s="379">
        <f>+K707</f>
        <v>0</v>
      </c>
      <c r="O871" s="424">
        <f t="shared" si="160"/>
        <v>8.7680841736080664E-2</v>
      </c>
      <c r="P871" s="380">
        <f>+R713+R309</f>
        <v>0</v>
      </c>
      <c r="Q871" s="258"/>
      <c r="R871" s="259"/>
      <c r="S871" s="259"/>
      <c r="T871" s="259"/>
      <c r="U871" s="516"/>
      <c r="V871" s="353"/>
      <c r="Y871" s="232"/>
      <c r="Z871" s="381">
        <f>+Z707+Z303</f>
        <v>1</v>
      </c>
      <c r="AA871" s="381">
        <f>+AA707+AA303</f>
        <v>0</v>
      </c>
      <c r="AB871" s="415">
        <f>+Z871+AA871</f>
        <v>1</v>
      </c>
      <c r="AC871" s="381">
        <f t="shared" ref="AC871:AL871" si="217">+AC707+AC303</f>
        <v>0</v>
      </c>
      <c r="AD871" s="381">
        <f t="shared" si="217"/>
        <v>0</v>
      </c>
      <c r="AE871" s="381">
        <f t="shared" si="217"/>
        <v>0</v>
      </c>
      <c r="AF871" s="381">
        <f t="shared" si="217"/>
        <v>0</v>
      </c>
      <c r="AG871" s="381">
        <f t="shared" si="217"/>
        <v>0</v>
      </c>
      <c r="AH871" s="381">
        <f t="shared" si="217"/>
        <v>1</v>
      </c>
      <c r="AI871" s="381">
        <f t="shared" si="217"/>
        <v>0</v>
      </c>
      <c r="AJ871" s="381">
        <f t="shared" si="217"/>
        <v>0</v>
      </c>
      <c r="AK871" s="381">
        <f t="shared" si="217"/>
        <v>0</v>
      </c>
      <c r="AL871" s="381">
        <f t="shared" si="217"/>
        <v>0</v>
      </c>
      <c r="AM871" s="382">
        <f t="shared" ref="AM871:AM887" si="218">SUM(AB871:AL871)</f>
        <v>2</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50167</v>
      </c>
      <c r="E873" s="373">
        <f>G317</f>
        <v>0</v>
      </c>
      <c r="F873" s="373">
        <f>+F721</f>
        <v>10317</v>
      </c>
      <c r="G873" s="373">
        <f>+G721</f>
        <v>122</v>
      </c>
      <c r="H873" s="374">
        <f t="shared" ref="H873:H887" si="222">SUM(F873:G873)</f>
        <v>10439</v>
      </c>
      <c r="I873" s="375">
        <f t="shared" si="215"/>
        <v>0</v>
      </c>
      <c r="J873" s="376">
        <f t="shared" si="216"/>
        <v>10439</v>
      </c>
      <c r="K873" s="373">
        <f>+I317</f>
        <v>0</v>
      </c>
      <c r="L873" s="377">
        <f t="shared" si="219"/>
        <v>39728</v>
      </c>
      <c r="M873" s="378">
        <f>+K317</f>
        <v>20400</v>
      </c>
      <c r="N873" s="379">
        <f>+K721</f>
        <v>19328</v>
      </c>
      <c r="O873" s="424">
        <f t="shared" si="160"/>
        <v>3.8057285180572853</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51108</v>
      </c>
      <c r="E876" s="373">
        <f>G338</f>
        <v>0</v>
      </c>
      <c r="F876" s="373">
        <f>+F742</f>
        <v>14535</v>
      </c>
      <c r="G876" s="373">
        <f>+G742</f>
        <v>168</v>
      </c>
      <c r="H876" s="374">
        <f t="shared" si="222"/>
        <v>14703</v>
      </c>
      <c r="I876" s="375">
        <f t="shared" si="215"/>
        <v>300</v>
      </c>
      <c r="J876" s="376">
        <f t="shared" si="216"/>
        <v>15003</v>
      </c>
      <c r="K876" s="373">
        <f>+I338</f>
        <v>0</v>
      </c>
      <c r="L876" s="377">
        <f t="shared" si="219"/>
        <v>36105</v>
      </c>
      <c r="M876" s="378">
        <f>+K338</f>
        <v>23300</v>
      </c>
      <c r="N876" s="379">
        <f>+K742</f>
        <v>12805</v>
      </c>
      <c r="O876" s="424">
        <f t="shared" si="160"/>
        <v>2.4065186962607479</v>
      </c>
      <c r="P876" s="380">
        <f>+R748+R344</f>
        <v>0</v>
      </c>
      <c r="Q876" s="258"/>
      <c r="R876" s="259"/>
      <c r="S876" s="259"/>
      <c r="T876" s="259"/>
      <c r="U876" s="516"/>
      <c r="V876" s="353"/>
      <c r="Y876" s="232"/>
      <c r="Z876" s="381">
        <f>+Z742+Z338</f>
        <v>234</v>
      </c>
      <c r="AA876" s="381">
        <f>+AA742+AA338</f>
        <v>0</v>
      </c>
      <c r="AB876" s="415">
        <f t="shared" si="223"/>
        <v>234</v>
      </c>
      <c r="AC876" s="381">
        <f t="shared" ref="AC876:AL876" si="227">+AC742+AC338</f>
        <v>0</v>
      </c>
      <c r="AD876" s="381">
        <f t="shared" si="227"/>
        <v>0</v>
      </c>
      <c r="AE876" s="381">
        <f t="shared" si="227"/>
        <v>0</v>
      </c>
      <c r="AF876" s="381">
        <f t="shared" si="227"/>
        <v>63</v>
      </c>
      <c r="AG876" s="381">
        <f t="shared" si="227"/>
        <v>0</v>
      </c>
      <c r="AH876" s="381">
        <f t="shared" si="227"/>
        <v>3</v>
      </c>
      <c r="AI876" s="381">
        <f t="shared" si="227"/>
        <v>0</v>
      </c>
      <c r="AJ876" s="381">
        <f t="shared" si="227"/>
        <v>0</v>
      </c>
      <c r="AK876" s="381">
        <f t="shared" si="227"/>
        <v>0</v>
      </c>
      <c r="AL876" s="381">
        <f t="shared" si="227"/>
        <v>0</v>
      </c>
      <c r="AM876" s="382">
        <f t="shared" si="218"/>
        <v>300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21721</v>
      </c>
      <c r="E878" s="373">
        <f>G352</f>
        <v>51000</v>
      </c>
      <c r="F878" s="373">
        <f>+F756</f>
        <v>8527</v>
      </c>
      <c r="G878" s="373">
        <f>+G756</f>
        <v>74</v>
      </c>
      <c r="H878" s="374">
        <f t="shared" si="222"/>
        <v>8601</v>
      </c>
      <c r="I878" s="375">
        <f t="shared" si="215"/>
        <v>237</v>
      </c>
      <c r="J878" s="376">
        <f t="shared" si="216"/>
        <v>8838</v>
      </c>
      <c r="K878" s="373">
        <f>+I352</f>
        <v>0</v>
      </c>
      <c r="L878" s="377">
        <f t="shared" si="219"/>
        <v>63883</v>
      </c>
      <c r="M878" s="378">
        <f>+K352</f>
        <v>48218</v>
      </c>
      <c r="N878" s="379">
        <f>+K756</f>
        <v>15665</v>
      </c>
      <c r="O878" s="424">
        <f t="shared" si="160"/>
        <v>7.2282190540846347</v>
      </c>
      <c r="P878" s="380">
        <f>+R762+R358</f>
        <v>0</v>
      </c>
      <c r="Q878" s="258"/>
      <c r="R878" s="259"/>
      <c r="S878" s="259"/>
      <c r="T878" s="259"/>
      <c r="U878" s="516"/>
      <c r="V878" s="353"/>
      <c r="Y878" s="232"/>
      <c r="Z878" s="381">
        <f>+Z756+Z352</f>
        <v>181</v>
      </c>
      <c r="AA878" s="381">
        <f>+AA756+AA352</f>
        <v>46</v>
      </c>
      <c r="AB878" s="415">
        <f t="shared" si="223"/>
        <v>227</v>
      </c>
      <c r="AC878" s="381">
        <f t="shared" ref="AC878:AL878" si="229">+AC756+AC352</f>
        <v>0</v>
      </c>
      <c r="AD878" s="381">
        <f t="shared" si="229"/>
        <v>0</v>
      </c>
      <c r="AE878" s="381">
        <f t="shared" si="229"/>
        <v>0</v>
      </c>
      <c r="AF878" s="381">
        <f t="shared" si="229"/>
        <v>0</v>
      </c>
      <c r="AG878" s="381">
        <f t="shared" si="229"/>
        <v>6</v>
      </c>
      <c r="AH878" s="381">
        <f t="shared" si="229"/>
        <v>4</v>
      </c>
      <c r="AI878" s="381">
        <f t="shared" si="229"/>
        <v>0</v>
      </c>
      <c r="AJ878" s="381">
        <f t="shared" si="229"/>
        <v>0</v>
      </c>
      <c r="AK878" s="381">
        <f t="shared" si="229"/>
        <v>0</v>
      </c>
      <c r="AL878" s="381">
        <f t="shared" si="229"/>
        <v>0</v>
      </c>
      <c r="AM878" s="382">
        <f t="shared" si="218"/>
        <v>237</v>
      </c>
      <c r="AN878" s="383"/>
      <c r="AO878" s="384"/>
    </row>
    <row r="879" spans="1:41" ht="47.25" customHeight="1">
      <c r="A879" s="293">
        <f t="shared" si="221"/>
        <v>9</v>
      </c>
      <c r="B879" s="527" t="str">
        <f>+B763</f>
        <v>Jeringa Desechable de 0.05 ml/cc con aguja incorporada No. 26G x 3/8" Auto Descartable (AD)</v>
      </c>
      <c r="C879" s="528"/>
      <c r="D879" s="372">
        <f>+D763+D359</f>
        <v>17236</v>
      </c>
      <c r="E879" s="373">
        <f>G359</f>
        <v>0</v>
      </c>
      <c r="F879" s="373">
        <f>+F763</f>
        <v>674</v>
      </c>
      <c r="G879" s="373">
        <f>+G763</f>
        <v>36</v>
      </c>
      <c r="H879" s="374">
        <f t="shared" si="222"/>
        <v>710</v>
      </c>
      <c r="I879" s="375">
        <f t="shared" si="215"/>
        <v>49</v>
      </c>
      <c r="J879" s="376">
        <f t="shared" si="216"/>
        <v>759</v>
      </c>
      <c r="K879" s="373">
        <f>+I359</f>
        <v>0</v>
      </c>
      <c r="L879" s="377">
        <f t="shared" si="219"/>
        <v>16477</v>
      </c>
      <c r="M879" s="378">
        <f>+K359</f>
        <v>11960</v>
      </c>
      <c r="N879" s="379">
        <f>+K763</f>
        <v>4517</v>
      </c>
      <c r="O879" s="424">
        <f t="shared" si="160"/>
        <v>21.708827404479578</v>
      </c>
      <c r="P879" s="380">
        <f>+R769+R365</f>
        <v>0</v>
      </c>
      <c r="Q879" s="258"/>
      <c r="R879" s="259"/>
      <c r="S879" s="259"/>
      <c r="T879" s="259"/>
      <c r="U879" s="516"/>
      <c r="V879" s="353"/>
      <c r="Y879" s="232"/>
      <c r="Z879" s="381">
        <f>+Z763+Z359</f>
        <v>19</v>
      </c>
      <c r="AA879" s="381">
        <f>+AA763+AA359</f>
        <v>0</v>
      </c>
      <c r="AB879" s="415">
        <f t="shared" si="223"/>
        <v>19</v>
      </c>
      <c r="AC879" s="381">
        <f t="shared" ref="AC879:AL879" si="230">+AC763+AC359</f>
        <v>0</v>
      </c>
      <c r="AD879" s="381">
        <f t="shared" si="230"/>
        <v>0</v>
      </c>
      <c r="AE879" s="381">
        <f t="shared" si="230"/>
        <v>0</v>
      </c>
      <c r="AF879" s="381">
        <f t="shared" si="230"/>
        <v>20</v>
      </c>
      <c r="AG879" s="381">
        <f t="shared" si="230"/>
        <v>0</v>
      </c>
      <c r="AH879" s="381">
        <f t="shared" si="230"/>
        <v>10</v>
      </c>
      <c r="AI879" s="381">
        <f t="shared" si="230"/>
        <v>0</v>
      </c>
      <c r="AJ879" s="381">
        <f t="shared" si="230"/>
        <v>0</v>
      </c>
      <c r="AK879" s="381">
        <f t="shared" si="230"/>
        <v>0</v>
      </c>
      <c r="AL879" s="381">
        <f t="shared" si="230"/>
        <v>0</v>
      </c>
      <c r="AM879" s="382">
        <f t="shared" si="218"/>
        <v>49</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11576</v>
      </c>
      <c r="E881" s="373">
        <f t="shared" ref="E881:E887" si="234">G373</f>
        <v>0</v>
      </c>
      <c r="F881" s="373">
        <f t="shared" ref="F881:G887" si="235">+F777</f>
        <v>782</v>
      </c>
      <c r="G881" s="373">
        <f t="shared" si="235"/>
        <v>38</v>
      </c>
      <c r="H881" s="374">
        <f t="shared" si="222"/>
        <v>820</v>
      </c>
      <c r="I881" s="375">
        <f t="shared" si="215"/>
        <v>0</v>
      </c>
      <c r="J881" s="376">
        <f t="shared" si="216"/>
        <v>820</v>
      </c>
      <c r="K881" s="373">
        <f t="shared" ref="K881:K887" si="236">+I373</f>
        <v>0</v>
      </c>
      <c r="L881" s="377">
        <f t="shared" si="219"/>
        <v>10756</v>
      </c>
      <c r="M881" s="378">
        <f t="shared" ref="M881:M887" si="237">+K373</f>
        <v>8514</v>
      </c>
      <c r="N881" s="379">
        <f t="shared" ref="N881:N887" si="238">+K777</f>
        <v>2242</v>
      </c>
      <c r="O881" s="424">
        <f t="shared" si="160"/>
        <v>13.117073170731707</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28626</v>
      </c>
      <c r="E882" s="373">
        <f t="shared" si="234"/>
        <v>0</v>
      </c>
      <c r="F882" s="373">
        <f t="shared" si="235"/>
        <v>5373</v>
      </c>
      <c r="G882" s="373">
        <f t="shared" si="235"/>
        <v>806</v>
      </c>
      <c r="H882" s="374">
        <f t="shared" si="222"/>
        <v>6179</v>
      </c>
      <c r="I882" s="375">
        <f t="shared" si="215"/>
        <v>0</v>
      </c>
      <c r="J882" s="376">
        <f t="shared" si="216"/>
        <v>6179</v>
      </c>
      <c r="K882" s="373">
        <f t="shared" si="236"/>
        <v>0</v>
      </c>
      <c r="L882" s="377">
        <f t="shared" si="219"/>
        <v>22447</v>
      </c>
      <c r="M882" s="378">
        <f t="shared" si="237"/>
        <v>8400</v>
      </c>
      <c r="N882" s="379">
        <f t="shared" si="238"/>
        <v>14047</v>
      </c>
      <c r="O882" s="424">
        <f t="shared" si="160"/>
        <v>3.6327884770998544</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3441</v>
      </c>
      <c r="E883" s="373">
        <f t="shared" si="234"/>
        <v>0</v>
      </c>
      <c r="F883" s="373">
        <f t="shared" si="235"/>
        <v>122</v>
      </c>
      <c r="G883" s="373">
        <f t="shared" si="235"/>
        <v>0</v>
      </c>
      <c r="H883" s="374">
        <f t="shared" si="222"/>
        <v>122</v>
      </c>
      <c r="I883" s="375">
        <f t="shared" si="215"/>
        <v>1</v>
      </c>
      <c r="J883" s="376">
        <f t="shared" si="216"/>
        <v>123</v>
      </c>
      <c r="K883" s="373">
        <f t="shared" si="236"/>
        <v>0</v>
      </c>
      <c r="L883" s="377">
        <f t="shared" si="219"/>
        <v>3318</v>
      </c>
      <c r="M883" s="378">
        <f t="shared" si="237"/>
        <v>0</v>
      </c>
      <c r="N883" s="379">
        <f t="shared" si="238"/>
        <v>3318</v>
      </c>
      <c r="O883" s="424">
        <f t="shared" si="160"/>
        <v>26.975609756097562</v>
      </c>
      <c r="P883" s="380">
        <f t="shared" si="231"/>
        <v>0</v>
      </c>
      <c r="Q883" s="258"/>
      <c r="R883" s="259"/>
      <c r="S883" s="259"/>
      <c r="T883" s="259"/>
      <c r="U883" s="516"/>
      <c r="V883" s="353"/>
      <c r="Y883" s="232"/>
      <c r="Z883" s="381">
        <f t="shared" si="239"/>
        <v>1</v>
      </c>
      <c r="AA883" s="381">
        <f t="shared" si="239"/>
        <v>0</v>
      </c>
      <c r="AB883" s="415">
        <f t="shared" si="223"/>
        <v>1</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1</v>
      </c>
      <c r="AN883" s="383"/>
      <c r="AO883" s="384"/>
    </row>
    <row r="884" spans="1:48" ht="47.25" customHeight="1">
      <c r="A884" s="293">
        <f t="shared" si="221"/>
        <v>14</v>
      </c>
      <c r="B884" s="527" t="s">
        <v>1397</v>
      </c>
      <c r="C884" s="528"/>
      <c r="D884" s="372">
        <f t="shared" si="233"/>
        <v>4703</v>
      </c>
      <c r="E884" s="373">
        <f t="shared" si="234"/>
        <v>0</v>
      </c>
      <c r="F884" s="373">
        <f t="shared" si="235"/>
        <v>574</v>
      </c>
      <c r="G884" s="373">
        <f t="shared" si="235"/>
        <v>2</v>
      </c>
      <c r="H884" s="374">
        <f t="shared" si="222"/>
        <v>576</v>
      </c>
      <c r="I884" s="375">
        <f t="shared" si="215"/>
        <v>4</v>
      </c>
      <c r="J884" s="376">
        <f t="shared" si="216"/>
        <v>580</v>
      </c>
      <c r="K884" s="373">
        <f t="shared" si="236"/>
        <v>0</v>
      </c>
      <c r="L884" s="377">
        <f t="shared" si="219"/>
        <v>4123</v>
      </c>
      <c r="M884" s="378">
        <f t="shared" si="237"/>
        <v>3065</v>
      </c>
      <c r="N884" s="379">
        <f t="shared" si="238"/>
        <v>1058</v>
      </c>
      <c r="O884" s="424">
        <f t="shared" si="160"/>
        <v>7.1086206896551722</v>
      </c>
      <c r="P884" s="380">
        <f t="shared" si="231"/>
        <v>0</v>
      </c>
      <c r="Q884" s="258"/>
      <c r="R884" s="259"/>
      <c r="S884" s="259"/>
      <c r="T884" s="259"/>
      <c r="U884" s="516"/>
      <c r="V884" s="353"/>
      <c r="Y884" s="232"/>
      <c r="Z884" s="381">
        <f t="shared" si="239"/>
        <v>4</v>
      </c>
      <c r="AA884" s="381">
        <f t="shared" si="239"/>
        <v>0</v>
      </c>
      <c r="AB884" s="415">
        <f t="shared" si="223"/>
        <v>4</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4</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725</v>
      </c>
      <c r="E887" s="373">
        <f t="shared" si="234"/>
        <v>0</v>
      </c>
      <c r="F887" s="373">
        <f t="shared" si="235"/>
        <v>55</v>
      </c>
      <c r="G887" s="373">
        <f t="shared" si="235"/>
        <v>0</v>
      </c>
      <c r="H887" s="374">
        <f t="shared" si="222"/>
        <v>55</v>
      </c>
      <c r="I887" s="375">
        <f t="shared" si="215"/>
        <v>0</v>
      </c>
      <c r="J887" s="376">
        <f t="shared" si="216"/>
        <v>55</v>
      </c>
      <c r="K887" s="373">
        <f t="shared" si="236"/>
        <v>0</v>
      </c>
      <c r="L887" s="377">
        <f t="shared" si="219"/>
        <v>670</v>
      </c>
      <c r="M887" s="378">
        <f t="shared" si="237"/>
        <v>0</v>
      </c>
      <c r="N887" s="379">
        <f t="shared" si="238"/>
        <v>670</v>
      </c>
      <c r="O887" s="424">
        <f t="shared" si="160"/>
        <v>12.181818181818182</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936</v>
      </c>
      <c r="E893" s="373">
        <f>G385</f>
        <v>0</v>
      </c>
      <c r="F893" s="373">
        <f>+F789</f>
        <v>32</v>
      </c>
      <c r="G893" s="373">
        <f>+G789</f>
        <v>0</v>
      </c>
      <c r="H893" s="374">
        <f>SUM(F893:G893)</f>
        <v>32</v>
      </c>
      <c r="I893" s="375">
        <f>+AM893</f>
        <v>249</v>
      </c>
      <c r="J893" s="376">
        <f>SUM(H893:I893)</f>
        <v>281</v>
      </c>
      <c r="K893" s="373">
        <f>+I385</f>
        <v>0</v>
      </c>
      <c r="L893" s="377">
        <f>(M893+N893)</f>
        <v>655</v>
      </c>
      <c r="M893" s="378">
        <f>+K385</f>
        <v>0</v>
      </c>
      <c r="N893" s="379">
        <f>+K789</f>
        <v>655</v>
      </c>
      <c r="O893" s="424">
        <f t="shared" ref="O893:O897" si="241">IFERROR(L893/J893,"0")</f>
        <v>2.3309608540925266</v>
      </c>
      <c r="P893" s="380">
        <f>+R793+R389</f>
        <v>0</v>
      </c>
      <c r="Q893" s="258"/>
      <c r="R893" s="259"/>
      <c r="S893" s="259"/>
      <c r="T893" s="259"/>
      <c r="U893" s="516"/>
      <c r="V893" s="353"/>
      <c r="Y893" s="232"/>
      <c r="Z893" s="423">
        <f t="shared" ref="Z893:AL893" si="242">+Z789+Z385</f>
        <v>241</v>
      </c>
      <c r="AA893" s="423">
        <f t="shared" si="242"/>
        <v>8</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249</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804</v>
      </c>
      <c r="E895" s="373">
        <f>G395</f>
        <v>0</v>
      </c>
      <c r="F895" s="373">
        <f t="shared" ref="F895:G895" si="246">+F799</f>
        <v>37</v>
      </c>
      <c r="G895" s="373">
        <f t="shared" si="246"/>
        <v>0</v>
      </c>
      <c r="H895" s="374">
        <f t="shared" ref="H895:H897" si="247">SUM(F895:G895)</f>
        <v>37</v>
      </c>
      <c r="I895" s="375">
        <f t="shared" si="243"/>
        <v>87</v>
      </c>
      <c r="J895" s="376">
        <f t="shared" ref="J895:J897" si="248">SUM(H895:I895)</f>
        <v>124</v>
      </c>
      <c r="K895" s="373">
        <f>+I395</f>
        <v>0</v>
      </c>
      <c r="L895" s="377">
        <f t="shared" si="244"/>
        <v>680</v>
      </c>
      <c r="M895" s="378">
        <f>+K395</f>
        <v>0</v>
      </c>
      <c r="N895" s="379">
        <f>+K799</f>
        <v>680</v>
      </c>
      <c r="O895" s="424">
        <f t="shared" si="241"/>
        <v>5.4838709677419351</v>
      </c>
      <c r="P895" s="380">
        <f>+R803+R399</f>
        <v>0</v>
      </c>
      <c r="Q895" s="258"/>
      <c r="R895" s="259"/>
      <c r="S895" s="259"/>
      <c r="T895" s="259"/>
      <c r="U895" s="516"/>
      <c r="V895" s="353"/>
      <c r="Y895" s="232"/>
      <c r="Z895" s="423">
        <f t="shared" ref="Z895:AL895" si="249">+Z799+Z395</f>
        <v>76</v>
      </c>
      <c r="AA895" s="423">
        <f t="shared" si="249"/>
        <v>11</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87</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vKDzw0WVPByMird/Egxgn9GOXz2KV6Y/zyi8cIcwmBTq278a6FuTW4eLG6x9+lyXxCWmamhQg3LNivlFBjOjaA==" saltValue="mVXNyv8qrjNAH6hsRE2tr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4736" priority="391" operator="containsText" text="VERDE">
      <formula>NOT(ISERROR(SEARCH("VERDE",D229)))</formula>
    </cfRule>
    <cfRule type="containsText" dxfId="4735" priority="392" operator="containsText" text="AMARILLO">
      <formula>NOT(ISERROR(SEARCH("AMARILLO",D229)))</formula>
    </cfRule>
    <cfRule type="containsText" dxfId="4734" priority="393" operator="containsText" text="ROJO">
      <formula>NOT(ISERROR(SEARCH("ROJO",D229)))</formula>
    </cfRule>
  </conditionalFormatting>
  <conditionalFormatting sqref="D821:D856">
    <cfRule type="cellIs" dxfId="4733" priority="389" stopIfTrue="1" operator="lessThan">
      <formula>0</formula>
    </cfRule>
  </conditionalFormatting>
  <conditionalFormatting sqref="D858:D869">
    <cfRule type="cellIs" dxfId="4732" priority="388" stopIfTrue="1" operator="lessThan">
      <formula>0</formula>
    </cfRule>
  </conditionalFormatting>
  <conditionalFormatting sqref="D871:D888">
    <cfRule type="cellIs" dxfId="4731" priority="387" stopIfTrue="1" operator="lessThan">
      <formula>0</formula>
    </cfRule>
  </conditionalFormatting>
  <conditionalFormatting sqref="D893:D894">
    <cfRule type="cellIs" dxfId="4730" priority="390" stopIfTrue="1" operator="lessThan">
      <formula>0</formula>
    </cfRule>
  </conditionalFormatting>
  <conditionalFormatting sqref="D566">
    <cfRule type="cellIs" dxfId="4729" priority="386" stopIfTrue="1" operator="lessThan">
      <formula>0</formula>
    </cfRule>
  </conditionalFormatting>
  <conditionalFormatting sqref="D572">
    <cfRule type="cellIs" dxfId="4728" priority="385" stopIfTrue="1" operator="lessThan">
      <formula>0</formula>
    </cfRule>
  </conditionalFormatting>
  <conditionalFormatting sqref="D895:D897">
    <cfRule type="cellIs" dxfId="4727" priority="384" stopIfTrue="1" operator="lessThan">
      <formula>0</formula>
    </cfRule>
  </conditionalFormatting>
  <conditionalFormatting sqref="E229 P410">
    <cfRule type="containsText" dxfId="4726" priority="376" operator="containsText" text="VERDE">
      <formula>NOT(ISERROR(SEARCH("VERDE",E229)))</formula>
    </cfRule>
    <cfRule type="containsText" dxfId="4725" priority="377" operator="containsText" text="AMARILLO">
      <formula>NOT(ISERROR(SEARCH("AMARILLO",E229)))</formula>
    </cfRule>
    <cfRule type="containsText" dxfId="4724" priority="378" operator="containsText" text="ROJO">
      <formula>NOT(ISERROR(SEARCH("ROJO",E229)))</formula>
    </cfRule>
  </conditionalFormatting>
  <conditionalFormatting sqref="E821:I856">
    <cfRule type="cellIs" dxfId="4723" priority="253" stopIfTrue="1" operator="lessThan">
      <formula>0</formula>
    </cfRule>
  </conditionalFormatting>
  <conditionalFormatting sqref="E858:I869">
    <cfRule type="cellIs" dxfId="4722" priority="252" stopIfTrue="1" operator="lessThan">
      <formula>0</formula>
    </cfRule>
  </conditionalFormatting>
  <conditionalFormatting sqref="E871:I888">
    <cfRule type="cellIs" dxfId="4721" priority="251" stopIfTrue="1" operator="lessThan">
      <formula>0</formula>
    </cfRule>
  </conditionalFormatting>
  <conditionalFormatting sqref="E893:I893 E894:G894 H894:I897">
    <cfRule type="cellIs" dxfId="4720" priority="369" stopIfTrue="1" operator="lessThan">
      <formula>0</formula>
    </cfRule>
  </conditionalFormatting>
  <conditionalFormatting sqref="K13:K17">
    <cfRule type="cellIs" dxfId="4719" priority="379" stopIfTrue="1" operator="lessThan">
      <formula>0</formula>
    </cfRule>
  </conditionalFormatting>
  <conditionalFormatting sqref="K303:K308 K777:K783">
    <cfRule type="cellIs" dxfId="4718" priority="365" stopIfTrue="1" operator="lessThan">
      <formula>0</formula>
    </cfRule>
  </conditionalFormatting>
  <conditionalFormatting sqref="K309">
    <cfRule type="containsText" dxfId="4717" priority="375" operator="containsText" text="Falso">
      <formula>NOT(ISERROR(SEARCH("Falso",K309)))</formula>
    </cfRule>
  </conditionalFormatting>
  <conditionalFormatting sqref="K373:K380">
    <cfRule type="cellIs" dxfId="4716" priority="372" stopIfTrue="1" operator="lessThan">
      <formula>0</formula>
    </cfRule>
  </conditionalFormatting>
  <conditionalFormatting sqref="K385:K388">
    <cfRule type="cellIs" dxfId="4715" priority="380" stopIfTrue="1" operator="lessThan">
      <formula>0</formula>
    </cfRule>
  </conditionalFormatting>
  <conditionalFormatting sqref="K389">
    <cfRule type="containsText" dxfId="4714" priority="381" operator="containsText" text="Falso">
      <formula>NOT(ISERROR(SEARCH("Falso",K389)))</formula>
    </cfRule>
  </conditionalFormatting>
  <conditionalFormatting sqref="K394">
    <cfRule type="containsText" dxfId="4713" priority="371" operator="containsText" text="Falso">
      <formula>NOT(ISERROR(SEARCH("Falso",K394)))</formula>
    </cfRule>
  </conditionalFormatting>
  <conditionalFormatting sqref="K399 K404 K409">
    <cfRule type="containsText" dxfId="4712" priority="370" operator="containsText" text="Falso">
      <formula>NOT(ISERROR(SEARCH("Falso",K399)))</formula>
    </cfRule>
  </conditionalFormatting>
  <conditionalFormatting sqref="K714:K719 K721:K726">
    <cfRule type="cellIs" dxfId="4711" priority="273" stopIfTrue="1" operator="lessThan">
      <formula>0</formula>
    </cfRule>
  </conditionalFormatting>
  <conditionalFormatting sqref="K634:K638">
    <cfRule type="cellIs" dxfId="4710" priority="279" stopIfTrue="1" operator="lessThan">
      <formula>0</formula>
    </cfRule>
  </conditionalFormatting>
  <conditionalFormatting sqref="K749:K754 K756:K761">
    <cfRule type="cellIs" dxfId="4709" priority="271" stopIfTrue="1" operator="lessThan">
      <formula>0</formula>
    </cfRule>
  </conditionalFormatting>
  <conditionalFormatting sqref="K763:K768">
    <cfRule type="cellIs" dxfId="4708" priority="270" stopIfTrue="1" operator="lessThan">
      <formula>0</formula>
    </cfRule>
  </conditionalFormatting>
  <conditionalFormatting sqref="K770:K775">
    <cfRule type="cellIs" dxfId="4707" priority="269" stopIfTrue="1" operator="lessThan">
      <formula>0</formula>
    </cfRule>
  </conditionalFormatting>
  <conditionalFormatting sqref="K707:K712">
    <cfRule type="cellIs" dxfId="4706" priority="278" stopIfTrue="1" operator="lessThan">
      <formula>0</formula>
    </cfRule>
  </conditionalFormatting>
  <conditionalFormatting sqref="K728:K733 K735:K740 K742:K747">
    <cfRule type="cellIs" dxfId="4705" priority="272" stopIfTrue="1" operator="lessThan">
      <formula>0</formula>
    </cfRule>
  </conditionalFormatting>
  <conditionalFormatting sqref="K821:K856 M821:O856">
    <cfRule type="cellIs" dxfId="4704" priority="250" stopIfTrue="1" operator="lessThan">
      <formula>0</formula>
    </cfRule>
  </conditionalFormatting>
  <conditionalFormatting sqref="K858:K869 M858:N869">
    <cfRule type="cellIs" dxfId="4703" priority="249" stopIfTrue="1" operator="lessThan">
      <formula>0</formula>
    </cfRule>
  </conditionalFormatting>
  <conditionalFormatting sqref="K871:K888 M871:N887 M888:O888">
    <cfRule type="cellIs" dxfId="4702" priority="248" stopIfTrue="1" operator="lessThan">
      <formula>0</formula>
    </cfRule>
  </conditionalFormatting>
  <conditionalFormatting sqref="K893:K894 M893:N894">
    <cfRule type="cellIs" dxfId="4701" priority="247" stopIfTrue="1" operator="lessThan">
      <formula>0</formula>
    </cfRule>
  </conditionalFormatting>
  <conditionalFormatting sqref="P13:P17 P303:P308">
    <cfRule type="containsText" dxfId="4700" priority="361" operator="containsText" text="VENCIDO">
      <formula>NOT(ISERROR(SEARCH("VENCIDO",P13)))</formula>
    </cfRule>
    <cfRule type="containsText" dxfId="4699" priority="362" operator="containsText" text="VERDE">
      <formula>NOT(ISERROR(SEARCH("VERDE",P13)))</formula>
    </cfRule>
    <cfRule type="containsText" dxfId="4698" priority="363" stopIfTrue="1" operator="containsText" text="AMARILLO">
      <formula>NOT(ISERROR(SEARCH("AMARILLO",P13)))</formula>
    </cfRule>
    <cfRule type="containsText" dxfId="4697" priority="364" operator="containsText" text="ROJO">
      <formula>NOT(ISERROR(SEARCH("ROJO",P13)))</formula>
    </cfRule>
  </conditionalFormatting>
  <conditionalFormatting sqref="P373:P379">
    <cfRule type="containsText" dxfId="4696" priority="357" operator="containsText" text="VENCIDO">
      <formula>NOT(ISERROR(SEARCH("VENCIDO",P373)))</formula>
    </cfRule>
    <cfRule type="containsText" dxfId="4695" priority="358" operator="containsText" text="VERDE">
      <formula>NOT(ISERROR(SEARCH("VERDE",P373)))</formula>
    </cfRule>
    <cfRule type="containsText" dxfId="4694" priority="359" stopIfTrue="1" operator="containsText" text="AMARILLO">
      <formula>NOT(ISERROR(SEARCH("AMARILLO",P373)))</formula>
    </cfRule>
    <cfRule type="containsText" dxfId="4693" priority="360" operator="containsText" text="ROJO">
      <formula>NOT(ISERROR(SEARCH("ROJO",P373)))</formula>
    </cfRule>
  </conditionalFormatting>
  <conditionalFormatting sqref="P385:P388">
    <cfRule type="containsText" dxfId="4692" priority="353" operator="containsText" text="VENCIDO">
      <formula>NOT(ISERROR(SEARCH("VENCIDO",P385)))</formula>
    </cfRule>
    <cfRule type="containsText" dxfId="4691" priority="354" operator="containsText" text="VERDE">
      <formula>NOT(ISERROR(SEARCH("VERDE",P385)))</formula>
    </cfRule>
    <cfRule type="containsText" dxfId="4690" priority="355" stopIfTrue="1" operator="containsText" text="AMARILLO">
      <formula>NOT(ISERROR(SEARCH("AMARILLO",P385)))</formula>
    </cfRule>
    <cfRule type="containsText" dxfId="4689" priority="356" operator="containsText" text="ROJO">
      <formula>NOT(ISERROR(SEARCH("ROJO",P385)))</formula>
    </cfRule>
  </conditionalFormatting>
  <conditionalFormatting sqref="P417:P421">
    <cfRule type="containsText" dxfId="4688" priority="346" operator="containsText" text="VENCIDO">
      <formula>NOT(ISERROR(SEARCH("VENCIDO",P417)))</formula>
    </cfRule>
    <cfRule type="containsText" dxfId="4687" priority="347" operator="containsText" text="VERDE">
      <formula>NOT(ISERROR(SEARCH("VERDE",P417)))</formula>
    </cfRule>
    <cfRule type="containsText" dxfId="4686" priority="348" stopIfTrue="1" operator="containsText" text="AMARILLO">
      <formula>NOT(ISERROR(SEARCH("AMARILLO",P417)))</formula>
    </cfRule>
    <cfRule type="containsText" dxfId="4685" priority="349" operator="containsText" text="ROJO">
      <formula>NOT(ISERROR(SEARCH("ROJO",P417)))</formula>
    </cfRule>
  </conditionalFormatting>
  <conditionalFormatting sqref="P561:P565">
    <cfRule type="containsText" dxfId="4684" priority="342" operator="containsText" text="VENCIDO">
      <formula>NOT(ISERROR(SEARCH("VENCIDO",P561)))</formula>
    </cfRule>
    <cfRule type="containsText" dxfId="4683" priority="343" operator="containsText" text="VERDE">
      <formula>NOT(ISERROR(SEARCH("VERDE",P561)))</formula>
    </cfRule>
    <cfRule type="containsText" dxfId="4682" priority="344" stopIfTrue="1" operator="containsText" text="AMARILLO">
      <formula>NOT(ISERROR(SEARCH("AMARILLO",P561)))</formula>
    </cfRule>
    <cfRule type="containsText" dxfId="4681" priority="345" operator="containsText" text="ROJO">
      <formula>NOT(ISERROR(SEARCH("ROJO",P561)))</formula>
    </cfRule>
  </conditionalFormatting>
  <conditionalFormatting sqref="P707:P712">
    <cfRule type="containsText" dxfId="4680" priority="274" operator="containsText" text="VENCIDO">
      <formula>NOT(ISERROR(SEARCH("VENCIDO",P707)))</formula>
    </cfRule>
    <cfRule type="containsText" dxfId="4679" priority="275" operator="containsText" text="VERDE">
      <formula>NOT(ISERROR(SEARCH("VERDE",P707)))</formula>
    </cfRule>
    <cfRule type="containsText" dxfId="4678" priority="276" stopIfTrue="1" operator="containsText" text="AMARILLO">
      <formula>NOT(ISERROR(SEARCH("AMARILLO",P707)))</formula>
    </cfRule>
    <cfRule type="containsText" dxfId="4677" priority="277" operator="containsText" text="ROJO">
      <formula>NOT(ISERROR(SEARCH("ROJO",P707)))</formula>
    </cfRule>
  </conditionalFormatting>
  <conditionalFormatting sqref="P777:P783">
    <cfRule type="containsText" dxfId="4676" priority="265" operator="containsText" text="VENCIDO">
      <formula>NOT(ISERROR(SEARCH("VENCIDO",P777)))</formula>
    </cfRule>
    <cfRule type="containsText" dxfId="4675" priority="266" operator="containsText" text="VERDE">
      <formula>NOT(ISERROR(SEARCH("VERDE",P777)))</formula>
    </cfRule>
    <cfRule type="containsText" dxfId="4674" priority="267" stopIfTrue="1" operator="containsText" text="AMARILLO">
      <formula>NOT(ISERROR(SEARCH("AMARILLO",P777)))</formula>
    </cfRule>
    <cfRule type="containsText" dxfId="4673" priority="268" operator="containsText" text="ROJO">
      <formula>NOT(ISERROR(SEARCH("ROJO",P777)))</formula>
    </cfRule>
  </conditionalFormatting>
  <conditionalFormatting sqref="Q833:Q848">
    <cfRule type="containsText" dxfId="4672" priority="259" operator="containsText" text="VERDE">
      <formula>NOT(ISERROR(SEARCH("VERDE",Q833)))</formula>
    </cfRule>
    <cfRule type="containsText" dxfId="4671" priority="260" operator="containsText" text="AMARILLO">
      <formula>NOT(ISERROR(SEARCH("AMARILLO",Q833)))</formula>
    </cfRule>
    <cfRule type="containsText" dxfId="4670" priority="261" operator="containsText" text="ROJO">
      <formula>NOT(ISERROR(SEARCH("ROJO",Q833)))</formula>
    </cfRule>
  </conditionalFormatting>
  <conditionalFormatting sqref="Q821:R832">
    <cfRule type="containsText" dxfId="4669" priority="350" operator="containsText" text="VERDE">
      <formula>NOT(ISERROR(SEARCH("VERDE",Q821)))</formula>
    </cfRule>
    <cfRule type="containsText" dxfId="4668" priority="351" operator="containsText" text="AMARILLO">
      <formula>NOT(ISERROR(SEARCH("AMARILLO",Q821)))</formula>
    </cfRule>
    <cfRule type="containsText" dxfId="4667" priority="352" operator="containsText" text="ROJO">
      <formula>NOT(ISERROR(SEARCH("ROJO",Q821)))</formula>
    </cfRule>
  </conditionalFormatting>
  <conditionalFormatting sqref="AO821:AO827 AO838:AO860 AO868:AO871 AO873 AO875:AO887">
    <cfRule type="expression" dxfId="4666" priority="366">
      <formula>$AO821&lt;&gt;#REF!</formula>
    </cfRule>
  </conditionalFormatting>
  <conditionalFormatting sqref="AO828:AO835">
    <cfRule type="expression" dxfId="4665" priority="382">
      <formula>$AO828&lt;&gt;#REF!</formula>
    </cfRule>
  </conditionalFormatting>
  <conditionalFormatting sqref="AO836:AO837">
    <cfRule type="expression" dxfId="4664" priority="264">
      <formula>$AO836&lt;&gt;#REF!</formula>
    </cfRule>
  </conditionalFormatting>
  <conditionalFormatting sqref="AO861">
    <cfRule type="expression" dxfId="4663" priority="258">
      <formula>$AO861&lt;&gt;#REF!</formula>
    </cfRule>
  </conditionalFormatting>
  <conditionalFormatting sqref="AO862:AO866">
    <cfRule type="expression" dxfId="4662" priority="257">
      <formula>$AO862&lt;&gt;#REF!</formula>
    </cfRule>
  </conditionalFormatting>
  <conditionalFormatting sqref="AO867">
    <cfRule type="expression" dxfId="4661" priority="256">
      <formula>$AO867&lt;&gt;#REF!</formula>
    </cfRule>
  </conditionalFormatting>
  <conditionalFormatting sqref="AO872">
    <cfRule type="expression" dxfId="4660" priority="255">
      <formula>$AO872&lt;&gt;#REF!</formula>
    </cfRule>
  </conditionalFormatting>
  <conditionalFormatting sqref="AO874">
    <cfRule type="expression" dxfId="4659" priority="254">
      <formula>$AO874&lt;&gt;#REF!</formula>
    </cfRule>
  </conditionalFormatting>
  <conditionalFormatting sqref="AO888">
    <cfRule type="expression" dxfId="4658" priority="383">
      <formula>$AO888&lt;&gt;$L888</formula>
    </cfRule>
  </conditionalFormatting>
  <conditionalFormatting sqref="AS417">
    <cfRule type="cellIs" dxfId="4657" priority="368" operator="greaterThan">
      <formula>1</formula>
    </cfRule>
  </conditionalFormatting>
  <conditionalFormatting sqref="AS423">
    <cfRule type="cellIs" dxfId="4656" priority="341" operator="greaterThan">
      <formula>1</formula>
    </cfRule>
  </conditionalFormatting>
  <conditionalFormatting sqref="AS429">
    <cfRule type="cellIs" dxfId="4655" priority="339" operator="greaterThan">
      <formula>1</formula>
    </cfRule>
  </conditionalFormatting>
  <conditionalFormatting sqref="AS435">
    <cfRule type="cellIs" dxfId="4654" priority="337" operator="greaterThan">
      <formula>1</formula>
    </cfRule>
  </conditionalFormatting>
  <conditionalFormatting sqref="AS441">
    <cfRule type="cellIs" dxfId="4653" priority="335" operator="greaterThan">
      <formula>1</formula>
    </cfRule>
  </conditionalFormatting>
  <conditionalFormatting sqref="AS447">
    <cfRule type="cellIs" dxfId="4652" priority="333" operator="greaterThan">
      <formula>1</formula>
    </cfRule>
  </conditionalFormatting>
  <conditionalFormatting sqref="AS453">
    <cfRule type="cellIs" dxfId="4651" priority="331" operator="greaterThan">
      <formula>1</formula>
    </cfRule>
  </conditionalFormatting>
  <conditionalFormatting sqref="AS459">
    <cfRule type="cellIs" dxfId="4650" priority="329" operator="greaterThan">
      <formula>1</formula>
    </cfRule>
  </conditionalFormatting>
  <conditionalFormatting sqref="AS465">
    <cfRule type="cellIs" dxfId="4649" priority="327" operator="greaterThan">
      <formula>1</formula>
    </cfRule>
  </conditionalFormatting>
  <conditionalFormatting sqref="AS471">
    <cfRule type="cellIs" dxfId="4648" priority="325" operator="greaterThan">
      <formula>1</formula>
    </cfRule>
  </conditionalFormatting>
  <conditionalFormatting sqref="AS477">
    <cfRule type="cellIs" dxfId="4647" priority="323" operator="greaterThan">
      <formula>1</formula>
    </cfRule>
  </conditionalFormatting>
  <conditionalFormatting sqref="AS483">
    <cfRule type="cellIs" dxfId="4646" priority="321" operator="greaterThan">
      <formula>1</formula>
    </cfRule>
  </conditionalFormatting>
  <conditionalFormatting sqref="AS489">
    <cfRule type="cellIs" dxfId="4645" priority="319" operator="greaterThan">
      <formula>1</formula>
    </cfRule>
  </conditionalFormatting>
  <conditionalFormatting sqref="AS495">
    <cfRule type="cellIs" dxfId="4644" priority="317" operator="greaterThan">
      <formula>1</formula>
    </cfRule>
  </conditionalFormatting>
  <conditionalFormatting sqref="AS501">
    <cfRule type="cellIs" dxfId="4643" priority="315" operator="greaterThan">
      <formula>1</formula>
    </cfRule>
  </conditionalFormatting>
  <conditionalFormatting sqref="AS507">
    <cfRule type="cellIs" dxfId="4642" priority="313" operator="greaterThan">
      <formula>1</formula>
    </cfRule>
  </conditionalFormatting>
  <conditionalFormatting sqref="AS513">
    <cfRule type="cellIs" dxfId="4641" priority="311" operator="greaterThan">
      <formula>1</formula>
    </cfRule>
  </conditionalFormatting>
  <conditionalFormatting sqref="AS519">
    <cfRule type="cellIs" dxfId="4640" priority="309" operator="greaterThan">
      <formula>1</formula>
    </cfRule>
  </conditionalFormatting>
  <conditionalFormatting sqref="AS525">
    <cfRule type="cellIs" dxfId="4639" priority="307" operator="greaterThan">
      <formula>1</formula>
    </cfRule>
  </conditionalFormatting>
  <conditionalFormatting sqref="AS531">
    <cfRule type="cellIs" dxfId="4638" priority="305" operator="greaterThan">
      <formula>1</formula>
    </cfRule>
  </conditionalFormatting>
  <conditionalFormatting sqref="AS537">
    <cfRule type="cellIs" dxfId="4637" priority="303" operator="greaterThan">
      <formula>1</formula>
    </cfRule>
  </conditionalFormatting>
  <conditionalFormatting sqref="AS543">
    <cfRule type="cellIs" dxfId="4636" priority="301" operator="greaterThan">
      <formula>1</formula>
    </cfRule>
  </conditionalFormatting>
  <conditionalFormatting sqref="AS549">
    <cfRule type="cellIs" dxfId="4635" priority="299" operator="greaterThan">
      <formula>1</formula>
    </cfRule>
  </conditionalFormatting>
  <conditionalFormatting sqref="AS555">
    <cfRule type="cellIs" dxfId="4634" priority="297" operator="greaterThan">
      <formula>1</formula>
    </cfRule>
  </conditionalFormatting>
  <conditionalFormatting sqref="AS561">
    <cfRule type="cellIs" dxfId="4633" priority="295" operator="greaterThan">
      <formula>1</formula>
    </cfRule>
  </conditionalFormatting>
  <conditionalFormatting sqref="AS567">
    <cfRule type="cellIs" dxfId="4632" priority="293" operator="greaterThan">
      <formula>1</formula>
    </cfRule>
  </conditionalFormatting>
  <conditionalFormatting sqref="AS573">
    <cfRule type="cellIs" dxfId="4631" priority="288" operator="greaterThan">
      <formula>1</formula>
    </cfRule>
  </conditionalFormatting>
  <conditionalFormatting sqref="AS579">
    <cfRule type="cellIs" dxfId="4630" priority="290" operator="greaterThan">
      <formula>1</formula>
    </cfRule>
  </conditionalFormatting>
  <conditionalFormatting sqref="AS585">
    <cfRule type="cellIs" dxfId="4629" priority="287" operator="greaterThan">
      <formula>1</formula>
    </cfRule>
  </conditionalFormatting>
  <conditionalFormatting sqref="AS591">
    <cfRule type="cellIs" dxfId="4628" priority="285" operator="greaterThan">
      <formula>1</formula>
    </cfRule>
  </conditionalFormatting>
  <conditionalFormatting sqref="AS597 AS603">
    <cfRule type="cellIs" dxfId="4627" priority="283" operator="greaterThan">
      <formula>1</formula>
    </cfRule>
  </conditionalFormatting>
  <conditionalFormatting sqref="AS609 AS615 AS621 AS627">
    <cfRule type="cellIs" dxfId="4626" priority="281" operator="greaterThan">
      <formula>1</formula>
    </cfRule>
  </conditionalFormatting>
  <conditionalFormatting sqref="AS780:AS787">
    <cfRule type="cellIs" dxfId="4625" priority="374" operator="greaterThan">
      <formula>1</formula>
    </cfRule>
  </conditionalFormatting>
  <conditionalFormatting sqref="AS821:AS856">
    <cfRule type="cellIs" dxfId="4624" priority="263" operator="greaterThan">
      <formula>1</formula>
    </cfRule>
  </conditionalFormatting>
  <conditionalFormatting sqref="AT417">
    <cfRule type="cellIs" dxfId="4623" priority="367" operator="greaterThan">
      <formula>1</formula>
    </cfRule>
  </conditionalFormatting>
  <conditionalFormatting sqref="AT423">
    <cfRule type="cellIs" dxfId="4622" priority="340" operator="greaterThan">
      <formula>1</formula>
    </cfRule>
  </conditionalFormatting>
  <conditionalFormatting sqref="AT429">
    <cfRule type="cellIs" dxfId="4621" priority="338" operator="greaterThan">
      <formula>1</formula>
    </cfRule>
  </conditionalFormatting>
  <conditionalFormatting sqref="AT435">
    <cfRule type="cellIs" dxfId="4620" priority="336" operator="greaterThan">
      <formula>1</formula>
    </cfRule>
  </conditionalFormatting>
  <conditionalFormatting sqref="AT441">
    <cfRule type="cellIs" dxfId="4619" priority="334" operator="greaterThan">
      <formula>1</formula>
    </cfRule>
  </conditionalFormatting>
  <conditionalFormatting sqref="AT447">
    <cfRule type="cellIs" dxfId="4618" priority="332" operator="greaterThan">
      <formula>1</formula>
    </cfRule>
  </conditionalFormatting>
  <conditionalFormatting sqref="AT453">
    <cfRule type="cellIs" dxfId="4617" priority="330" operator="greaterThan">
      <formula>1</formula>
    </cfRule>
  </conditionalFormatting>
  <conditionalFormatting sqref="AT459">
    <cfRule type="cellIs" dxfId="4616" priority="328" operator="greaterThan">
      <formula>1</formula>
    </cfRule>
  </conditionalFormatting>
  <conditionalFormatting sqref="AT465">
    <cfRule type="cellIs" dxfId="4615" priority="326" operator="greaterThan">
      <formula>1</formula>
    </cfRule>
  </conditionalFormatting>
  <conditionalFormatting sqref="AT471">
    <cfRule type="cellIs" dxfId="4614" priority="324" operator="greaterThan">
      <formula>1</formula>
    </cfRule>
  </conditionalFormatting>
  <conditionalFormatting sqref="AT477">
    <cfRule type="cellIs" dxfId="4613" priority="322" operator="greaterThan">
      <formula>1</formula>
    </cfRule>
  </conditionalFormatting>
  <conditionalFormatting sqref="AT483">
    <cfRule type="cellIs" dxfId="4612" priority="320" operator="greaterThan">
      <formula>1</formula>
    </cfRule>
  </conditionalFormatting>
  <conditionalFormatting sqref="AT489">
    <cfRule type="cellIs" dxfId="4611" priority="318" operator="greaterThan">
      <formula>1</formula>
    </cfRule>
  </conditionalFormatting>
  <conditionalFormatting sqref="AT495">
    <cfRule type="cellIs" dxfId="4610" priority="316" operator="greaterThan">
      <formula>1</formula>
    </cfRule>
  </conditionalFormatting>
  <conditionalFormatting sqref="AT501">
    <cfRule type="cellIs" dxfId="4609" priority="314" operator="greaterThan">
      <formula>1</formula>
    </cfRule>
  </conditionalFormatting>
  <conditionalFormatting sqref="AT507">
    <cfRule type="cellIs" dxfId="4608" priority="312" operator="greaterThan">
      <formula>1</formula>
    </cfRule>
  </conditionalFormatting>
  <conditionalFormatting sqref="AT513">
    <cfRule type="cellIs" dxfId="4607" priority="310" operator="greaterThan">
      <formula>1</formula>
    </cfRule>
  </conditionalFormatting>
  <conditionalFormatting sqref="AT519">
    <cfRule type="cellIs" dxfId="4606" priority="308" operator="greaterThan">
      <formula>1</formula>
    </cfRule>
  </conditionalFormatting>
  <conditionalFormatting sqref="AT525">
    <cfRule type="cellIs" dxfId="4605" priority="306" operator="greaterThan">
      <formula>1</formula>
    </cfRule>
  </conditionalFormatting>
  <conditionalFormatting sqref="AT531">
    <cfRule type="cellIs" dxfId="4604" priority="304" operator="greaterThan">
      <formula>1</formula>
    </cfRule>
  </conditionalFormatting>
  <conditionalFormatting sqref="AT537">
    <cfRule type="cellIs" dxfId="4603" priority="302" operator="greaterThan">
      <formula>1</formula>
    </cfRule>
  </conditionalFormatting>
  <conditionalFormatting sqref="AT543">
    <cfRule type="cellIs" dxfId="4602" priority="300" operator="greaterThan">
      <formula>1</formula>
    </cfRule>
  </conditionalFormatting>
  <conditionalFormatting sqref="AT549">
    <cfRule type="cellIs" dxfId="4601" priority="298" operator="greaterThan">
      <formula>1</formula>
    </cfRule>
  </conditionalFormatting>
  <conditionalFormatting sqref="AT555">
    <cfRule type="cellIs" dxfId="4600" priority="296" operator="greaterThan">
      <formula>1</formula>
    </cfRule>
  </conditionalFormatting>
  <conditionalFormatting sqref="AT561">
    <cfRule type="cellIs" dxfId="4599" priority="294" operator="greaterThan">
      <formula>1</formula>
    </cfRule>
  </conditionalFormatting>
  <conditionalFormatting sqref="AT567">
    <cfRule type="cellIs" dxfId="4598" priority="292" operator="greaterThan">
      <formula>1</formula>
    </cfRule>
  </conditionalFormatting>
  <conditionalFormatting sqref="AT573">
    <cfRule type="cellIs" dxfId="4597" priority="291" operator="greaterThan">
      <formula>1</formula>
    </cfRule>
  </conditionalFormatting>
  <conditionalFormatting sqref="AT579">
    <cfRule type="cellIs" dxfId="4596" priority="289" operator="greaterThan">
      <formula>1</formula>
    </cfRule>
  </conditionalFormatting>
  <conditionalFormatting sqref="AT585">
    <cfRule type="cellIs" dxfId="4595" priority="286" operator="greaterThan">
      <formula>1</formula>
    </cfRule>
  </conditionalFormatting>
  <conditionalFormatting sqref="AT591">
    <cfRule type="cellIs" dxfId="4594" priority="284" operator="greaterThan">
      <formula>1</formula>
    </cfRule>
  </conditionalFormatting>
  <conditionalFormatting sqref="AT597 AT603">
    <cfRule type="cellIs" dxfId="4593" priority="282" operator="greaterThan">
      <formula>1</formula>
    </cfRule>
  </conditionalFormatting>
  <conditionalFormatting sqref="AT609 AT615 AT621 AT627">
    <cfRule type="cellIs" dxfId="4592" priority="280" operator="greaterThan">
      <formula>1</formula>
    </cfRule>
  </conditionalFormatting>
  <conditionalFormatting sqref="AT780:AT787">
    <cfRule type="cellIs" dxfId="4591" priority="373" operator="greaterThan">
      <formula>1</formula>
    </cfRule>
  </conditionalFormatting>
  <conditionalFormatting sqref="AT821:AT856">
    <cfRule type="cellIs" dxfId="4590" priority="262" operator="greaterThan">
      <formula>1</formula>
    </cfRule>
  </conditionalFormatting>
  <conditionalFormatting sqref="K561:K565">
    <cfRule type="cellIs" dxfId="4589" priority="246" stopIfTrue="1" operator="lessThan">
      <formula>0</formula>
    </cfRule>
  </conditionalFormatting>
  <conditionalFormatting sqref="K417:K421">
    <cfRule type="cellIs" dxfId="4588" priority="245" stopIfTrue="1" operator="lessThan">
      <formula>0</formula>
    </cfRule>
  </conditionalFormatting>
  <conditionalFormatting sqref="K405:K408">
    <cfRule type="cellIs" dxfId="4587" priority="244" stopIfTrue="1" operator="lessThan">
      <formula>0</formula>
    </cfRule>
  </conditionalFormatting>
  <conditionalFormatting sqref="K395:K398">
    <cfRule type="cellIs" dxfId="4586" priority="243" stopIfTrue="1" operator="lessThan">
      <formula>0</formula>
    </cfRule>
  </conditionalFormatting>
  <conditionalFormatting sqref="K400:K403">
    <cfRule type="cellIs" dxfId="4585" priority="242" stopIfTrue="1" operator="lessThan">
      <formula>0</formula>
    </cfRule>
  </conditionalFormatting>
  <conditionalFormatting sqref="K390:K393">
    <cfRule type="cellIs" dxfId="4584" priority="241" stopIfTrue="1" operator="lessThan">
      <formula>0</formula>
    </cfRule>
  </conditionalFormatting>
  <conditionalFormatting sqref="P390:P393">
    <cfRule type="containsText" dxfId="4583" priority="237" operator="containsText" text="VENCIDO">
      <formula>NOT(ISERROR(SEARCH("VENCIDO",P390)))</formula>
    </cfRule>
    <cfRule type="containsText" dxfId="4582" priority="238" operator="containsText" text="VERDE">
      <formula>NOT(ISERROR(SEARCH("VERDE",P390)))</formula>
    </cfRule>
    <cfRule type="containsText" dxfId="4581" priority="239" stopIfTrue="1" operator="containsText" text="AMARILLO">
      <formula>NOT(ISERROR(SEARCH("AMARILLO",P390)))</formula>
    </cfRule>
    <cfRule type="containsText" dxfId="4580" priority="240" operator="containsText" text="ROJO">
      <formula>NOT(ISERROR(SEARCH("ROJO",P390)))</formula>
    </cfRule>
  </conditionalFormatting>
  <conditionalFormatting sqref="P395:P398">
    <cfRule type="containsText" dxfId="4579" priority="233" operator="containsText" text="VENCIDO">
      <formula>NOT(ISERROR(SEARCH("VENCIDO",P395)))</formula>
    </cfRule>
    <cfRule type="containsText" dxfId="4578" priority="234" operator="containsText" text="VERDE">
      <formula>NOT(ISERROR(SEARCH("VERDE",P395)))</formula>
    </cfRule>
    <cfRule type="containsText" dxfId="4577" priority="235" stopIfTrue="1" operator="containsText" text="AMARILLO">
      <formula>NOT(ISERROR(SEARCH("AMARILLO",P395)))</formula>
    </cfRule>
    <cfRule type="containsText" dxfId="4576" priority="236" operator="containsText" text="ROJO">
      <formula>NOT(ISERROR(SEARCH("ROJO",P395)))</formula>
    </cfRule>
  </conditionalFormatting>
  <conditionalFormatting sqref="P400:P403">
    <cfRule type="containsText" dxfId="4575" priority="229" operator="containsText" text="VENCIDO">
      <formula>NOT(ISERROR(SEARCH("VENCIDO",P400)))</formula>
    </cfRule>
    <cfRule type="containsText" dxfId="4574" priority="230" operator="containsText" text="VERDE">
      <formula>NOT(ISERROR(SEARCH("VERDE",P400)))</formula>
    </cfRule>
    <cfRule type="containsText" dxfId="4573" priority="231" stopIfTrue="1" operator="containsText" text="AMARILLO">
      <formula>NOT(ISERROR(SEARCH("AMARILLO",P400)))</formula>
    </cfRule>
    <cfRule type="containsText" dxfId="4572" priority="232" operator="containsText" text="ROJO">
      <formula>NOT(ISERROR(SEARCH("ROJO",P400)))</formula>
    </cfRule>
  </conditionalFormatting>
  <conditionalFormatting sqref="P405:P408">
    <cfRule type="containsText" dxfId="4571" priority="225" operator="containsText" text="VENCIDO">
      <formula>NOT(ISERROR(SEARCH("VENCIDO",P405)))</formula>
    </cfRule>
    <cfRule type="containsText" dxfId="4570" priority="226" operator="containsText" text="VERDE">
      <formula>NOT(ISERROR(SEARCH("VERDE",P405)))</formula>
    </cfRule>
    <cfRule type="containsText" dxfId="4569" priority="227" stopIfTrue="1" operator="containsText" text="AMARILLO">
      <formula>NOT(ISERROR(SEARCH("AMARILLO",P405)))</formula>
    </cfRule>
    <cfRule type="containsText" dxfId="4568" priority="228" operator="containsText" text="ROJO">
      <formula>NOT(ISERROR(SEARCH("ROJO",P405)))</formula>
    </cfRule>
  </conditionalFormatting>
  <conditionalFormatting sqref="K640:K644 K646:K650 K652:K656 K658:K662 K664:K668 K670:K674 K676:K680 K682:K686 K688:K692 K694:K698 K700:K704">
    <cfRule type="cellIs" dxfId="4567"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4566"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4565" priority="220" operator="containsText" text="VENCIDO">
      <formula>NOT(ISERROR(SEARCH("VENCIDO",P19)))</formula>
    </cfRule>
    <cfRule type="containsText" dxfId="4564" priority="221" operator="containsText" text="VERDE">
      <formula>NOT(ISERROR(SEARCH("VERDE",P19)))</formula>
    </cfRule>
    <cfRule type="containsText" dxfId="4563" priority="222" stopIfTrue="1" operator="containsText" text="AMARILLO">
      <formula>NOT(ISERROR(SEARCH("AMARILLO",P19)))</formula>
    </cfRule>
    <cfRule type="containsText" dxfId="4562" priority="223" operator="containsText" text="ROJO">
      <formula>NOT(ISERROR(SEARCH("ROJO",P19)))</formula>
    </cfRule>
  </conditionalFormatting>
  <conditionalFormatting sqref="K230:K234 K236:K240 K242:K246 K248:K252 K254:K258 K260:K264 K266:K270 K272:K276 K278:K282 K284:K288 K290:K294 K296:K300">
    <cfRule type="cellIs" dxfId="4561" priority="219" stopIfTrue="1" operator="lessThan">
      <formula>0</formula>
    </cfRule>
  </conditionalFormatting>
  <conditionalFormatting sqref="P230:P234 P236:P240 P242:P246 P248:P252 P254:P258 P260:P264 P266:P270 P272:P276 P278:P282 P284:P288 P290:P294 P296:P300">
    <cfRule type="containsText" dxfId="4560" priority="215" operator="containsText" text="VENCIDO">
      <formula>NOT(ISERROR(SEARCH("VENCIDO",P230)))</formula>
    </cfRule>
    <cfRule type="containsText" dxfId="4559" priority="216" operator="containsText" text="VERDE">
      <formula>NOT(ISERROR(SEARCH("VERDE",P230)))</formula>
    </cfRule>
    <cfRule type="containsText" dxfId="4558" priority="217" stopIfTrue="1" operator="containsText" text="AMARILLO">
      <formula>NOT(ISERROR(SEARCH("AMARILLO",P230)))</formula>
    </cfRule>
    <cfRule type="containsText" dxfId="4557" priority="218" operator="containsText" text="ROJO">
      <formula>NOT(ISERROR(SEARCH("ROJO",P230)))</formula>
    </cfRule>
  </conditionalFormatting>
  <conditionalFormatting sqref="K316 K323 K330 K337 K344 K351 K358 K365 K372">
    <cfRule type="containsText" dxfId="4556" priority="214" operator="containsText" text="Falso">
      <formula>NOT(ISERROR(SEARCH("Falso",K316)))</formula>
    </cfRule>
  </conditionalFormatting>
  <conditionalFormatting sqref="P310:P315 P317:P322 P324:P329 P331:P336 P338:P343 P345:P350 P352:P357 P359:P364 P366:P371">
    <cfRule type="containsText" dxfId="4555" priority="210" operator="containsText" text="VENCIDO">
      <formula>NOT(ISERROR(SEARCH("VENCIDO",P310)))</formula>
    </cfRule>
    <cfRule type="containsText" dxfId="4554" priority="211" operator="containsText" text="VERDE">
      <formula>NOT(ISERROR(SEARCH("VERDE",P310)))</formula>
    </cfRule>
    <cfRule type="containsText" dxfId="4553" priority="212" stopIfTrue="1" operator="containsText" text="AMARILLO">
      <formula>NOT(ISERROR(SEARCH("AMARILLO",P310)))</formula>
    </cfRule>
    <cfRule type="containsText" dxfId="4552" priority="213" operator="containsText" text="ROJO">
      <formula>NOT(ISERROR(SEARCH("ROJO",P310)))</formula>
    </cfRule>
  </conditionalFormatting>
  <conditionalFormatting sqref="K310:K315">
    <cfRule type="cellIs" dxfId="4551" priority="209" stopIfTrue="1" operator="lessThan">
      <formula>0</formula>
    </cfRule>
  </conditionalFormatting>
  <conditionalFormatting sqref="K317:K322">
    <cfRule type="cellIs" dxfId="4550" priority="208" stopIfTrue="1" operator="lessThan">
      <formula>0</formula>
    </cfRule>
  </conditionalFormatting>
  <conditionalFormatting sqref="K324:K329">
    <cfRule type="cellIs" dxfId="4549" priority="207" stopIfTrue="1" operator="lessThan">
      <formula>0</formula>
    </cfRule>
  </conditionalFormatting>
  <conditionalFormatting sqref="K331:K336">
    <cfRule type="cellIs" dxfId="4548" priority="206" stopIfTrue="1" operator="lessThan">
      <formula>0</formula>
    </cfRule>
  </conditionalFormatting>
  <conditionalFormatting sqref="K338:K343">
    <cfRule type="cellIs" dxfId="4547" priority="205" stopIfTrue="1" operator="lessThan">
      <formula>0</formula>
    </cfRule>
  </conditionalFormatting>
  <conditionalFormatting sqref="K345:K350">
    <cfRule type="cellIs" dxfId="4546" priority="204" stopIfTrue="1" operator="lessThan">
      <formula>0</formula>
    </cfRule>
  </conditionalFormatting>
  <conditionalFormatting sqref="K352:K357">
    <cfRule type="cellIs" dxfId="4545" priority="203" stopIfTrue="1" operator="lessThan">
      <formula>0</formula>
    </cfRule>
  </conditionalFormatting>
  <conditionalFormatting sqref="K359:K364">
    <cfRule type="cellIs" dxfId="4544" priority="202" stopIfTrue="1" operator="lessThan">
      <formula>0</formula>
    </cfRule>
  </conditionalFormatting>
  <conditionalFormatting sqref="K366:K371">
    <cfRule type="cellIs" dxfId="4543"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4542" priority="197" operator="containsText" text="VENCIDO">
      <formula>NOT(ISERROR(SEARCH("VENCIDO",P423)))</formula>
    </cfRule>
    <cfRule type="containsText" dxfId="4541" priority="198" operator="containsText" text="VERDE">
      <formula>NOT(ISERROR(SEARCH("VERDE",P423)))</formula>
    </cfRule>
    <cfRule type="containsText" dxfId="4540" priority="199" stopIfTrue="1" operator="containsText" text="AMARILLO">
      <formula>NOT(ISERROR(SEARCH("AMARILLO",P423)))</formula>
    </cfRule>
    <cfRule type="containsText" dxfId="4539"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4538" priority="196" stopIfTrue="1" operator="lessThan">
      <formula>0</formula>
    </cfRule>
  </conditionalFormatting>
  <conditionalFormatting sqref="P567:P571">
    <cfRule type="containsText" dxfId="4537" priority="192" operator="containsText" text="VENCIDO">
      <formula>NOT(ISERROR(SEARCH("VENCIDO",P567)))</formula>
    </cfRule>
    <cfRule type="containsText" dxfId="4536" priority="193" operator="containsText" text="VERDE">
      <formula>NOT(ISERROR(SEARCH("VERDE",P567)))</formula>
    </cfRule>
    <cfRule type="containsText" dxfId="4535" priority="194" stopIfTrue="1" operator="containsText" text="AMARILLO">
      <formula>NOT(ISERROR(SEARCH("AMARILLO",P567)))</formula>
    </cfRule>
    <cfRule type="containsText" dxfId="4534" priority="195" operator="containsText" text="ROJO">
      <formula>NOT(ISERROR(SEARCH("ROJO",P567)))</formula>
    </cfRule>
  </conditionalFormatting>
  <conditionalFormatting sqref="K567:K571">
    <cfRule type="cellIs" dxfId="4533" priority="191" stopIfTrue="1" operator="lessThan">
      <formula>0</formula>
    </cfRule>
  </conditionalFormatting>
  <conditionalFormatting sqref="P573:P577 P579:P583 P585:P589 P591:P595 P597:P601 P603:P607 P609:P613 P615:P619 P621:P625 P627:P631">
    <cfRule type="containsText" dxfId="4532" priority="187" operator="containsText" text="VENCIDO">
      <formula>NOT(ISERROR(SEARCH("VENCIDO",P573)))</formula>
    </cfRule>
    <cfRule type="containsText" dxfId="4531" priority="188" operator="containsText" text="VERDE">
      <formula>NOT(ISERROR(SEARCH("VERDE",P573)))</formula>
    </cfRule>
    <cfRule type="containsText" dxfId="4530" priority="189" stopIfTrue="1" operator="containsText" text="AMARILLO">
      <formula>NOT(ISERROR(SEARCH("AMARILLO",P573)))</formula>
    </cfRule>
    <cfRule type="containsText" dxfId="4529" priority="190" operator="containsText" text="ROJO">
      <formula>NOT(ISERROR(SEARCH("ROJO",P573)))</formula>
    </cfRule>
  </conditionalFormatting>
  <conditionalFormatting sqref="K573:K577 K579:K583 K585:K589 K591:K595 K597:K601 K603:K607 K609:K613 K615:K619 K621:K625 K627:K631">
    <cfRule type="cellIs" dxfId="4528" priority="186" stopIfTrue="1" operator="lessThan">
      <formula>0</formula>
    </cfRule>
  </conditionalFormatting>
  <conditionalFormatting sqref="P634:P638">
    <cfRule type="containsText" dxfId="4527" priority="182" operator="containsText" text="VENCIDO">
      <formula>NOT(ISERROR(SEARCH("VENCIDO",P634)))</formula>
    </cfRule>
    <cfRule type="containsText" dxfId="4526" priority="183" operator="containsText" text="VERDE">
      <formula>NOT(ISERROR(SEARCH("VERDE",P634)))</formula>
    </cfRule>
    <cfRule type="containsText" dxfId="4525" priority="184" stopIfTrue="1" operator="containsText" text="AMARILLO">
      <formula>NOT(ISERROR(SEARCH("AMARILLO",P634)))</formula>
    </cfRule>
    <cfRule type="containsText" dxfId="4524" priority="185" operator="containsText" text="ROJO">
      <formula>NOT(ISERROR(SEARCH("ROJO",P634)))</formula>
    </cfRule>
  </conditionalFormatting>
  <conditionalFormatting sqref="P640:P644 P646:P650 P652:P656 P658:P662 P664:P668 P670:P674 P676:P680 P682:P686 P688:P692 P694:P698 P700:P704">
    <cfRule type="containsText" dxfId="4523" priority="177" operator="containsText" text="VENCIDO">
      <formula>NOT(ISERROR(SEARCH("VENCIDO",P640)))</formula>
    </cfRule>
    <cfRule type="containsText" dxfId="4522" priority="178" operator="containsText" text="VERDE">
      <formula>NOT(ISERROR(SEARCH("VERDE",P640)))</formula>
    </cfRule>
    <cfRule type="containsText" dxfId="4521" priority="179" stopIfTrue="1" operator="containsText" text="AMARILLO">
      <formula>NOT(ISERROR(SEARCH("AMARILLO",P640)))</formula>
    </cfRule>
    <cfRule type="containsText" dxfId="4520" priority="180" operator="containsText" text="ROJO">
      <formula>NOT(ISERROR(SEARCH("ROJO",P640)))</formula>
    </cfRule>
  </conditionalFormatting>
  <conditionalFormatting sqref="P714:P719">
    <cfRule type="containsText" dxfId="4519" priority="173" operator="containsText" text="VENCIDO">
      <formula>NOT(ISERROR(SEARCH("VENCIDO",P714)))</formula>
    </cfRule>
    <cfRule type="containsText" dxfId="4518" priority="174" operator="containsText" text="VERDE">
      <formula>NOT(ISERROR(SEARCH("VERDE",P714)))</formula>
    </cfRule>
    <cfRule type="containsText" dxfId="4517" priority="175" stopIfTrue="1" operator="containsText" text="AMARILLO">
      <formula>NOT(ISERROR(SEARCH("AMARILLO",P714)))</formula>
    </cfRule>
    <cfRule type="containsText" dxfId="4516" priority="176" operator="containsText" text="ROJO">
      <formula>NOT(ISERROR(SEARCH("ROJO",P714)))</formula>
    </cfRule>
  </conditionalFormatting>
  <conditionalFormatting sqref="P721:P726">
    <cfRule type="containsText" dxfId="4515" priority="169" operator="containsText" text="VENCIDO">
      <formula>NOT(ISERROR(SEARCH("VENCIDO",P721)))</formula>
    </cfRule>
    <cfRule type="containsText" dxfId="4514" priority="170" operator="containsText" text="VERDE">
      <formula>NOT(ISERROR(SEARCH("VERDE",P721)))</formula>
    </cfRule>
    <cfRule type="containsText" dxfId="4513" priority="171" stopIfTrue="1" operator="containsText" text="AMARILLO">
      <formula>NOT(ISERROR(SEARCH("AMARILLO",P721)))</formula>
    </cfRule>
    <cfRule type="containsText" dxfId="4512" priority="172" operator="containsText" text="ROJO">
      <formula>NOT(ISERROR(SEARCH("ROJO",P721)))</formula>
    </cfRule>
  </conditionalFormatting>
  <conditionalFormatting sqref="P728:P733">
    <cfRule type="containsText" dxfId="4511" priority="165" operator="containsText" text="VENCIDO">
      <formula>NOT(ISERROR(SEARCH("VENCIDO",P728)))</formula>
    </cfRule>
    <cfRule type="containsText" dxfId="4510" priority="166" operator="containsText" text="VERDE">
      <formula>NOT(ISERROR(SEARCH("VERDE",P728)))</formula>
    </cfRule>
    <cfRule type="containsText" dxfId="4509" priority="167" stopIfTrue="1" operator="containsText" text="AMARILLO">
      <formula>NOT(ISERROR(SEARCH("AMARILLO",P728)))</formula>
    </cfRule>
    <cfRule type="containsText" dxfId="4508" priority="168" operator="containsText" text="ROJO">
      <formula>NOT(ISERROR(SEARCH("ROJO",P728)))</formula>
    </cfRule>
  </conditionalFormatting>
  <conditionalFormatting sqref="P735:P740">
    <cfRule type="containsText" dxfId="4507" priority="161" operator="containsText" text="VENCIDO">
      <formula>NOT(ISERROR(SEARCH("VENCIDO",P735)))</formula>
    </cfRule>
    <cfRule type="containsText" dxfId="4506" priority="162" operator="containsText" text="VERDE">
      <formula>NOT(ISERROR(SEARCH("VERDE",P735)))</formula>
    </cfRule>
    <cfRule type="containsText" dxfId="4505" priority="163" stopIfTrue="1" operator="containsText" text="AMARILLO">
      <formula>NOT(ISERROR(SEARCH("AMARILLO",P735)))</formula>
    </cfRule>
    <cfRule type="containsText" dxfId="4504" priority="164" operator="containsText" text="ROJO">
      <formula>NOT(ISERROR(SEARCH("ROJO",P735)))</formula>
    </cfRule>
  </conditionalFormatting>
  <conditionalFormatting sqref="P742:P747">
    <cfRule type="containsText" dxfId="4503" priority="157" operator="containsText" text="VENCIDO">
      <formula>NOT(ISERROR(SEARCH("VENCIDO",P742)))</formula>
    </cfRule>
    <cfRule type="containsText" dxfId="4502" priority="158" operator="containsText" text="VERDE">
      <formula>NOT(ISERROR(SEARCH("VERDE",P742)))</formula>
    </cfRule>
    <cfRule type="containsText" dxfId="4501" priority="159" stopIfTrue="1" operator="containsText" text="AMARILLO">
      <formula>NOT(ISERROR(SEARCH("AMARILLO",P742)))</formula>
    </cfRule>
    <cfRule type="containsText" dxfId="4500" priority="160" operator="containsText" text="ROJO">
      <formula>NOT(ISERROR(SEARCH("ROJO",P742)))</formula>
    </cfRule>
  </conditionalFormatting>
  <conditionalFormatting sqref="P749:P754">
    <cfRule type="containsText" dxfId="4499" priority="153" operator="containsText" text="VENCIDO">
      <formula>NOT(ISERROR(SEARCH("VENCIDO",P749)))</formula>
    </cfRule>
    <cfRule type="containsText" dxfId="4498" priority="154" operator="containsText" text="VERDE">
      <formula>NOT(ISERROR(SEARCH("VERDE",P749)))</formula>
    </cfRule>
    <cfRule type="containsText" dxfId="4497" priority="155" stopIfTrue="1" operator="containsText" text="AMARILLO">
      <formula>NOT(ISERROR(SEARCH("AMARILLO",P749)))</formula>
    </cfRule>
    <cfRule type="containsText" dxfId="4496" priority="156" operator="containsText" text="ROJO">
      <formula>NOT(ISERROR(SEARCH("ROJO",P749)))</formula>
    </cfRule>
  </conditionalFormatting>
  <conditionalFormatting sqref="P756:P761">
    <cfRule type="containsText" dxfId="4495" priority="149" operator="containsText" text="VENCIDO">
      <formula>NOT(ISERROR(SEARCH("VENCIDO",P756)))</formula>
    </cfRule>
    <cfRule type="containsText" dxfId="4494" priority="150" operator="containsText" text="VERDE">
      <formula>NOT(ISERROR(SEARCH("VERDE",P756)))</formula>
    </cfRule>
    <cfRule type="containsText" dxfId="4493" priority="151" stopIfTrue="1" operator="containsText" text="AMARILLO">
      <formula>NOT(ISERROR(SEARCH("AMARILLO",P756)))</formula>
    </cfRule>
    <cfRule type="containsText" dxfId="4492" priority="152" operator="containsText" text="ROJO">
      <formula>NOT(ISERROR(SEARCH("ROJO",P756)))</formula>
    </cfRule>
  </conditionalFormatting>
  <conditionalFormatting sqref="P763:P768">
    <cfRule type="containsText" dxfId="4491" priority="145" operator="containsText" text="VENCIDO">
      <formula>NOT(ISERROR(SEARCH("VENCIDO",P763)))</formula>
    </cfRule>
    <cfRule type="containsText" dxfId="4490" priority="146" operator="containsText" text="VERDE">
      <formula>NOT(ISERROR(SEARCH("VERDE",P763)))</formula>
    </cfRule>
    <cfRule type="containsText" dxfId="4489" priority="147" stopIfTrue="1" operator="containsText" text="AMARILLO">
      <formula>NOT(ISERROR(SEARCH("AMARILLO",P763)))</formula>
    </cfRule>
    <cfRule type="containsText" dxfId="4488" priority="148" operator="containsText" text="ROJO">
      <formula>NOT(ISERROR(SEARCH("ROJO",P763)))</formula>
    </cfRule>
  </conditionalFormatting>
  <conditionalFormatting sqref="P770:P775">
    <cfRule type="containsText" dxfId="4487" priority="141" operator="containsText" text="VENCIDO">
      <formula>NOT(ISERROR(SEARCH("VENCIDO",P770)))</formula>
    </cfRule>
    <cfRule type="containsText" dxfId="4486" priority="142" operator="containsText" text="VERDE">
      <formula>NOT(ISERROR(SEARCH("VERDE",P770)))</formula>
    </cfRule>
    <cfRule type="containsText" dxfId="4485" priority="143" stopIfTrue="1" operator="containsText" text="AMARILLO">
      <formula>NOT(ISERROR(SEARCH("AMARILLO",P770)))</formula>
    </cfRule>
    <cfRule type="containsText" dxfId="4484" priority="144" operator="containsText" text="ROJO">
      <formula>NOT(ISERROR(SEARCH("ROJO",P770)))</formula>
    </cfRule>
  </conditionalFormatting>
  <conditionalFormatting sqref="P789:P792">
    <cfRule type="containsText" dxfId="4483" priority="137" operator="containsText" text="VENCIDO">
      <formula>NOT(ISERROR(SEARCH("VENCIDO",P789)))</formula>
    </cfRule>
    <cfRule type="containsText" dxfId="4482" priority="138" operator="containsText" text="VERDE">
      <formula>NOT(ISERROR(SEARCH("VERDE",P789)))</formula>
    </cfRule>
    <cfRule type="containsText" dxfId="4481" priority="139" stopIfTrue="1" operator="containsText" text="AMARILLO">
      <formula>NOT(ISERROR(SEARCH("AMARILLO",P789)))</formula>
    </cfRule>
    <cfRule type="containsText" dxfId="4480" priority="140" operator="containsText" text="ROJO">
      <formula>NOT(ISERROR(SEARCH("ROJO",P789)))</formula>
    </cfRule>
  </conditionalFormatting>
  <conditionalFormatting sqref="P794:P797">
    <cfRule type="containsText" dxfId="4479" priority="133" operator="containsText" text="VENCIDO">
      <formula>NOT(ISERROR(SEARCH("VENCIDO",P794)))</formula>
    </cfRule>
    <cfRule type="containsText" dxfId="4478" priority="134" operator="containsText" text="VERDE">
      <formula>NOT(ISERROR(SEARCH("VERDE",P794)))</formula>
    </cfRule>
    <cfRule type="containsText" dxfId="4477" priority="135" stopIfTrue="1" operator="containsText" text="AMARILLO">
      <formula>NOT(ISERROR(SEARCH("AMARILLO",P794)))</formula>
    </cfRule>
    <cfRule type="containsText" dxfId="4476" priority="136" operator="containsText" text="ROJO">
      <formula>NOT(ISERROR(SEARCH("ROJO",P794)))</formula>
    </cfRule>
  </conditionalFormatting>
  <conditionalFormatting sqref="P799:P802 P804:P807 P809:P812">
    <cfRule type="containsText" dxfId="4475" priority="129" operator="containsText" text="VENCIDO">
      <formula>NOT(ISERROR(SEARCH("VENCIDO",P799)))</formula>
    </cfRule>
    <cfRule type="containsText" dxfId="4474" priority="130" operator="containsText" text="VERDE">
      <formula>NOT(ISERROR(SEARCH("VERDE",P799)))</formula>
    </cfRule>
    <cfRule type="containsText" dxfId="4473" priority="131" stopIfTrue="1" operator="containsText" text="AMARILLO">
      <formula>NOT(ISERROR(SEARCH("AMARILLO",P799)))</formula>
    </cfRule>
    <cfRule type="containsText" dxfId="4472" priority="132" operator="containsText" text="ROJO">
      <formula>NOT(ISERROR(SEARCH("ROJO",P799)))</formula>
    </cfRule>
  </conditionalFormatting>
  <conditionalFormatting sqref="K789:K792">
    <cfRule type="cellIs" dxfId="4471" priority="128" stopIfTrue="1" operator="lessThan">
      <formula>0</formula>
    </cfRule>
  </conditionalFormatting>
  <conditionalFormatting sqref="K794:K797">
    <cfRule type="cellIs" dxfId="4470" priority="127" stopIfTrue="1" operator="lessThan">
      <formula>0</formula>
    </cfRule>
  </conditionalFormatting>
  <conditionalFormatting sqref="K799:K802">
    <cfRule type="cellIs" dxfId="4469" priority="126" stopIfTrue="1" operator="lessThan">
      <formula>0</formula>
    </cfRule>
  </conditionalFormatting>
  <conditionalFormatting sqref="K804:K807">
    <cfRule type="cellIs" dxfId="4468" priority="125" stopIfTrue="1" operator="lessThan">
      <formula>0</formula>
    </cfRule>
  </conditionalFormatting>
  <conditionalFormatting sqref="K809:K812">
    <cfRule type="cellIs" dxfId="4467" priority="124" stopIfTrue="1" operator="lessThan">
      <formula>0</formula>
    </cfRule>
  </conditionalFormatting>
  <conditionalFormatting sqref="AT789">
    <cfRule type="cellIs" dxfId="4466" priority="123" operator="greaterThan">
      <formula>1</formula>
    </cfRule>
  </conditionalFormatting>
  <conditionalFormatting sqref="AT794 AT799 AT804 AT809">
    <cfRule type="cellIs" dxfId="4465" priority="122" operator="greaterThan">
      <formula>1</formula>
    </cfRule>
  </conditionalFormatting>
  <conditionalFormatting sqref="E895:G897">
    <cfRule type="cellIs" dxfId="4464" priority="121" stopIfTrue="1" operator="lessThan">
      <formula>0</formula>
    </cfRule>
  </conditionalFormatting>
  <conditionalFormatting sqref="K895:K897 M895:N897">
    <cfRule type="cellIs" dxfId="4463" priority="120" stopIfTrue="1" operator="lessThan">
      <formula>0</formula>
    </cfRule>
  </conditionalFormatting>
  <conditionalFormatting sqref="K301">
    <cfRule type="containsText" dxfId="4462" priority="119" operator="containsText" text="Falso">
      <formula>NOT(ISERROR(SEARCH("Falso",K301)))</formula>
    </cfRule>
  </conditionalFormatting>
  <conditionalFormatting sqref="K295">
    <cfRule type="containsText" dxfId="4461" priority="118" operator="containsText" text="Falso">
      <formula>NOT(ISERROR(SEARCH("Falso",K295)))</formula>
    </cfRule>
  </conditionalFormatting>
  <conditionalFormatting sqref="K289">
    <cfRule type="containsText" dxfId="4460" priority="117" operator="containsText" text="Falso">
      <formula>NOT(ISERROR(SEARCH("Falso",K289)))</formula>
    </cfRule>
  </conditionalFormatting>
  <conditionalFormatting sqref="K283">
    <cfRule type="containsText" dxfId="4459" priority="116" operator="containsText" text="Falso">
      <formula>NOT(ISERROR(SEARCH("Falso",K283)))</formula>
    </cfRule>
  </conditionalFormatting>
  <conditionalFormatting sqref="K277">
    <cfRule type="containsText" dxfId="4458" priority="115" operator="containsText" text="Falso">
      <formula>NOT(ISERROR(SEARCH("Falso",K277)))</formula>
    </cfRule>
  </conditionalFormatting>
  <conditionalFormatting sqref="K271">
    <cfRule type="containsText" dxfId="4457" priority="114" operator="containsText" text="Falso">
      <formula>NOT(ISERROR(SEARCH("Falso",K271)))</formula>
    </cfRule>
  </conditionalFormatting>
  <conditionalFormatting sqref="K265">
    <cfRule type="containsText" dxfId="4456" priority="113" operator="containsText" text="Falso">
      <formula>NOT(ISERROR(SEARCH("Falso",K265)))</formula>
    </cfRule>
  </conditionalFormatting>
  <conditionalFormatting sqref="K259">
    <cfRule type="containsText" dxfId="4455" priority="112" operator="containsText" text="Falso">
      <formula>NOT(ISERROR(SEARCH("Falso",K259)))</formula>
    </cfRule>
  </conditionalFormatting>
  <conditionalFormatting sqref="K253">
    <cfRule type="containsText" dxfId="4454" priority="111" operator="containsText" text="Falso">
      <formula>NOT(ISERROR(SEARCH("Falso",K253)))</formula>
    </cfRule>
  </conditionalFormatting>
  <conditionalFormatting sqref="K247">
    <cfRule type="containsText" dxfId="4453" priority="110" operator="containsText" text="Falso">
      <formula>NOT(ISERROR(SEARCH("Falso",K247)))</formula>
    </cfRule>
  </conditionalFormatting>
  <conditionalFormatting sqref="K235">
    <cfRule type="containsText" dxfId="4452" priority="109" operator="containsText" text="Falso">
      <formula>NOT(ISERROR(SEARCH("Falso",K235)))</formula>
    </cfRule>
  </conditionalFormatting>
  <conditionalFormatting sqref="K241">
    <cfRule type="containsText" dxfId="4451" priority="108" operator="containsText" text="Falso">
      <formula>NOT(ISERROR(SEARCH("Falso",K241)))</formula>
    </cfRule>
  </conditionalFormatting>
  <conditionalFormatting sqref="K228">
    <cfRule type="containsText" dxfId="4450" priority="107" operator="containsText" text="Falso">
      <formula>NOT(ISERROR(SEARCH("Falso",K228)))</formula>
    </cfRule>
  </conditionalFormatting>
  <conditionalFormatting sqref="K222">
    <cfRule type="containsText" dxfId="4449" priority="106" operator="containsText" text="Falso">
      <formula>NOT(ISERROR(SEARCH("Falso",K222)))</formula>
    </cfRule>
  </conditionalFormatting>
  <conditionalFormatting sqref="K216">
    <cfRule type="containsText" dxfId="4448" priority="105" operator="containsText" text="Falso">
      <formula>NOT(ISERROR(SEARCH("Falso",K216)))</formula>
    </cfRule>
  </conditionalFormatting>
  <conditionalFormatting sqref="K210">
    <cfRule type="containsText" dxfId="4447" priority="104" operator="containsText" text="Falso">
      <formula>NOT(ISERROR(SEARCH("Falso",K210)))</formula>
    </cfRule>
  </conditionalFormatting>
  <conditionalFormatting sqref="K204">
    <cfRule type="containsText" dxfId="4446" priority="103" operator="containsText" text="Falso">
      <formula>NOT(ISERROR(SEARCH("Falso",K204)))</formula>
    </cfRule>
  </conditionalFormatting>
  <conditionalFormatting sqref="K198">
    <cfRule type="containsText" dxfId="4445" priority="102" operator="containsText" text="Falso">
      <formula>NOT(ISERROR(SEARCH("Falso",K198)))</formula>
    </cfRule>
  </conditionalFormatting>
  <conditionalFormatting sqref="K192">
    <cfRule type="containsText" dxfId="4444" priority="101" operator="containsText" text="Falso">
      <formula>NOT(ISERROR(SEARCH("Falso",K192)))</formula>
    </cfRule>
  </conditionalFormatting>
  <conditionalFormatting sqref="K186">
    <cfRule type="containsText" dxfId="4443" priority="100" operator="containsText" text="Falso">
      <formula>NOT(ISERROR(SEARCH("Falso",K186)))</formula>
    </cfRule>
  </conditionalFormatting>
  <conditionalFormatting sqref="K180">
    <cfRule type="containsText" dxfId="4442" priority="99" operator="containsText" text="Falso">
      <formula>NOT(ISERROR(SEARCH("Falso",K180)))</formula>
    </cfRule>
  </conditionalFormatting>
  <conditionalFormatting sqref="K174">
    <cfRule type="containsText" dxfId="4441" priority="98" operator="containsText" text="Falso">
      <formula>NOT(ISERROR(SEARCH("Falso",K174)))</formula>
    </cfRule>
  </conditionalFormatting>
  <conditionalFormatting sqref="K168">
    <cfRule type="containsText" dxfId="4440" priority="97" operator="containsText" text="Falso">
      <formula>NOT(ISERROR(SEARCH("Falso",K168)))</formula>
    </cfRule>
  </conditionalFormatting>
  <conditionalFormatting sqref="K162">
    <cfRule type="containsText" dxfId="4439" priority="96" operator="containsText" text="Falso">
      <formula>NOT(ISERROR(SEARCH("Falso",K162)))</formula>
    </cfRule>
  </conditionalFormatting>
  <conditionalFormatting sqref="K156">
    <cfRule type="containsText" dxfId="4438" priority="95" operator="containsText" text="Falso">
      <formula>NOT(ISERROR(SEARCH("Falso",K156)))</formula>
    </cfRule>
  </conditionalFormatting>
  <conditionalFormatting sqref="K150">
    <cfRule type="containsText" dxfId="4437" priority="94" operator="containsText" text="Falso">
      <formula>NOT(ISERROR(SEARCH("Falso",K150)))</formula>
    </cfRule>
  </conditionalFormatting>
  <conditionalFormatting sqref="K144">
    <cfRule type="containsText" dxfId="4436" priority="93" operator="containsText" text="Falso">
      <formula>NOT(ISERROR(SEARCH("Falso",K144)))</formula>
    </cfRule>
  </conditionalFormatting>
  <conditionalFormatting sqref="K138">
    <cfRule type="containsText" dxfId="4435" priority="92" operator="containsText" text="Falso">
      <formula>NOT(ISERROR(SEARCH("Falso",K138)))</formula>
    </cfRule>
  </conditionalFormatting>
  <conditionalFormatting sqref="K132">
    <cfRule type="containsText" dxfId="4434" priority="91" operator="containsText" text="Falso">
      <formula>NOT(ISERROR(SEARCH("Falso",K132)))</formula>
    </cfRule>
  </conditionalFormatting>
  <conditionalFormatting sqref="K126">
    <cfRule type="containsText" dxfId="4433" priority="90" operator="containsText" text="Falso">
      <formula>NOT(ISERROR(SEARCH("Falso",K126)))</formula>
    </cfRule>
  </conditionalFormatting>
  <conditionalFormatting sqref="K120">
    <cfRule type="containsText" dxfId="4432" priority="89" operator="containsText" text="Falso">
      <formula>NOT(ISERROR(SEARCH("Falso",K120)))</formula>
    </cfRule>
  </conditionalFormatting>
  <conditionalFormatting sqref="K114">
    <cfRule type="containsText" dxfId="4431" priority="88" operator="containsText" text="Falso">
      <formula>NOT(ISERROR(SEARCH("Falso",K114)))</formula>
    </cfRule>
  </conditionalFormatting>
  <conditionalFormatting sqref="K108">
    <cfRule type="containsText" dxfId="4430" priority="87" operator="containsText" text="Falso">
      <formula>NOT(ISERROR(SEARCH("Falso",K108)))</formula>
    </cfRule>
  </conditionalFormatting>
  <conditionalFormatting sqref="K102">
    <cfRule type="containsText" dxfId="4429" priority="86" operator="containsText" text="Falso">
      <formula>NOT(ISERROR(SEARCH("Falso",K102)))</formula>
    </cfRule>
  </conditionalFormatting>
  <conditionalFormatting sqref="K96">
    <cfRule type="containsText" dxfId="4428" priority="85" operator="containsText" text="Falso">
      <formula>NOT(ISERROR(SEARCH("Falso",K96)))</formula>
    </cfRule>
  </conditionalFormatting>
  <conditionalFormatting sqref="K90">
    <cfRule type="containsText" dxfId="4427" priority="84" operator="containsText" text="Falso">
      <formula>NOT(ISERROR(SEARCH("Falso",K90)))</formula>
    </cfRule>
  </conditionalFormatting>
  <conditionalFormatting sqref="K84">
    <cfRule type="containsText" dxfId="4426" priority="83" operator="containsText" text="Falso">
      <formula>NOT(ISERROR(SEARCH("Falso",K84)))</formula>
    </cfRule>
  </conditionalFormatting>
  <conditionalFormatting sqref="K78">
    <cfRule type="containsText" dxfId="4425" priority="82" operator="containsText" text="Falso">
      <formula>NOT(ISERROR(SEARCH("Falso",K78)))</formula>
    </cfRule>
  </conditionalFormatting>
  <conditionalFormatting sqref="K72">
    <cfRule type="containsText" dxfId="4424" priority="81" operator="containsText" text="Falso">
      <formula>NOT(ISERROR(SEARCH("Falso",K72)))</formula>
    </cfRule>
  </conditionalFormatting>
  <conditionalFormatting sqref="K66">
    <cfRule type="containsText" dxfId="4423" priority="80" operator="containsText" text="Falso">
      <formula>NOT(ISERROR(SEARCH("Falso",K66)))</formula>
    </cfRule>
  </conditionalFormatting>
  <conditionalFormatting sqref="K60">
    <cfRule type="containsText" dxfId="4422" priority="79" operator="containsText" text="Falso">
      <formula>NOT(ISERROR(SEARCH("Falso",K60)))</formula>
    </cfRule>
  </conditionalFormatting>
  <conditionalFormatting sqref="K54">
    <cfRule type="containsText" dxfId="4421" priority="78" operator="containsText" text="Falso">
      <formula>NOT(ISERROR(SEARCH("Falso",K54)))</formula>
    </cfRule>
  </conditionalFormatting>
  <conditionalFormatting sqref="K48">
    <cfRule type="containsText" dxfId="4420" priority="77" operator="containsText" text="Falso">
      <formula>NOT(ISERROR(SEARCH("Falso",K48)))</formula>
    </cfRule>
  </conditionalFormatting>
  <conditionalFormatting sqref="K42">
    <cfRule type="containsText" dxfId="4419" priority="76" operator="containsText" text="Falso">
      <formula>NOT(ISERROR(SEARCH("Falso",K42)))</formula>
    </cfRule>
  </conditionalFormatting>
  <conditionalFormatting sqref="K36">
    <cfRule type="containsText" dxfId="4418" priority="75" operator="containsText" text="Falso">
      <formula>NOT(ISERROR(SEARCH("Falso",K36)))</formula>
    </cfRule>
  </conditionalFormatting>
  <conditionalFormatting sqref="K30">
    <cfRule type="containsText" dxfId="4417" priority="74" operator="containsText" text="Falso">
      <formula>NOT(ISERROR(SEARCH("Falso",K30)))</formula>
    </cfRule>
  </conditionalFormatting>
  <conditionalFormatting sqref="K24">
    <cfRule type="containsText" dxfId="4416" priority="73" operator="containsText" text="Falso">
      <formula>NOT(ISERROR(SEARCH("Falso",K24)))</formula>
    </cfRule>
  </conditionalFormatting>
  <conditionalFormatting sqref="K18">
    <cfRule type="containsText" dxfId="4415" priority="72" operator="containsText" text="Falso">
      <formula>NOT(ISERROR(SEARCH("Falso",K18)))</formula>
    </cfRule>
  </conditionalFormatting>
  <conditionalFormatting sqref="K422">
    <cfRule type="containsText" dxfId="4414" priority="71" operator="containsText" text="Falso">
      <formula>NOT(ISERROR(SEARCH("Falso",K422)))</formula>
    </cfRule>
  </conditionalFormatting>
  <conditionalFormatting sqref="K428">
    <cfRule type="containsText" dxfId="4413" priority="70" operator="containsText" text="Falso">
      <formula>NOT(ISERROR(SEARCH("Falso",K428)))</formula>
    </cfRule>
  </conditionalFormatting>
  <conditionalFormatting sqref="K434">
    <cfRule type="containsText" dxfId="4412" priority="69" operator="containsText" text="Falso">
      <formula>NOT(ISERROR(SEARCH("Falso",K434)))</formula>
    </cfRule>
  </conditionalFormatting>
  <conditionalFormatting sqref="K440">
    <cfRule type="containsText" dxfId="4411" priority="68" operator="containsText" text="Falso">
      <formula>NOT(ISERROR(SEARCH("Falso",K440)))</formula>
    </cfRule>
  </conditionalFormatting>
  <conditionalFormatting sqref="K446">
    <cfRule type="containsText" dxfId="4410" priority="67" operator="containsText" text="Falso">
      <formula>NOT(ISERROR(SEARCH("Falso",K446)))</formula>
    </cfRule>
  </conditionalFormatting>
  <conditionalFormatting sqref="K452">
    <cfRule type="containsText" dxfId="4409" priority="66" operator="containsText" text="Falso">
      <formula>NOT(ISERROR(SEARCH("Falso",K452)))</formula>
    </cfRule>
  </conditionalFormatting>
  <conditionalFormatting sqref="K458">
    <cfRule type="containsText" dxfId="4408" priority="65" operator="containsText" text="Falso">
      <formula>NOT(ISERROR(SEARCH("Falso",K458)))</formula>
    </cfRule>
  </conditionalFormatting>
  <conditionalFormatting sqref="K464">
    <cfRule type="containsText" dxfId="4407" priority="64" operator="containsText" text="Falso">
      <formula>NOT(ISERROR(SEARCH("Falso",K464)))</formula>
    </cfRule>
  </conditionalFormatting>
  <conditionalFormatting sqref="K470">
    <cfRule type="containsText" dxfId="4406" priority="63" operator="containsText" text="Falso">
      <formula>NOT(ISERROR(SEARCH("Falso",K470)))</formula>
    </cfRule>
  </conditionalFormatting>
  <conditionalFormatting sqref="K476">
    <cfRule type="containsText" dxfId="4405" priority="62" operator="containsText" text="Falso">
      <formula>NOT(ISERROR(SEARCH("Falso",K476)))</formula>
    </cfRule>
  </conditionalFormatting>
  <conditionalFormatting sqref="K482">
    <cfRule type="containsText" dxfId="4404" priority="61" operator="containsText" text="Falso">
      <formula>NOT(ISERROR(SEARCH("Falso",K482)))</formula>
    </cfRule>
  </conditionalFormatting>
  <conditionalFormatting sqref="K488">
    <cfRule type="containsText" dxfId="4403" priority="60" operator="containsText" text="Falso">
      <formula>NOT(ISERROR(SEARCH("Falso",K488)))</formula>
    </cfRule>
  </conditionalFormatting>
  <conditionalFormatting sqref="K494">
    <cfRule type="containsText" dxfId="4402" priority="59" operator="containsText" text="Falso">
      <formula>NOT(ISERROR(SEARCH("Falso",K494)))</formula>
    </cfRule>
  </conditionalFormatting>
  <conditionalFormatting sqref="K500">
    <cfRule type="containsText" dxfId="4401" priority="58" operator="containsText" text="Falso">
      <formula>NOT(ISERROR(SEARCH("Falso",K500)))</formula>
    </cfRule>
  </conditionalFormatting>
  <conditionalFormatting sqref="K506">
    <cfRule type="containsText" dxfId="4400" priority="57" operator="containsText" text="Falso">
      <formula>NOT(ISERROR(SEARCH("Falso",K506)))</formula>
    </cfRule>
  </conditionalFormatting>
  <conditionalFormatting sqref="K512">
    <cfRule type="containsText" dxfId="4399" priority="56" operator="containsText" text="Falso">
      <formula>NOT(ISERROR(SEARCH("Falso",K512)))</formula>
    </cfRule>
  </conditionalFormatting>
  <conditionalFormatting sqref="K518">
    <cfRule type="containsText" dxfId="4398" priority="55" operator="containsText" text="Falso">
      <formula>NOT(ISERROR(SEARCH("Falso",K518)))</formula>
    </cfRule>
  </conditionalFormatting>
  <conditionalFormatting sqref="K524">
    <cfRule type="containsText" dxfId="4397" priority="54" operator="containsText" text="Falso">
      <formula>NOT(ISERROR(SEARCH("Falso",K524)))</formula>
    </cfRule>
  </conditionalFormatting>
  <conditionalFormatting sqref="K530">
    <cfRule type="containsText" dxfId="4396" priority="53" operator="containsText" text="Falso">
      <formula>NOT(ISERROR(SEARCH("Falso",K530)))</formula>
    </cfRule>
  </conditionalFormatting>
  <conditionalFormatting sqref="K536">
    <cfRule type="containsText" dxfId="4395" priority="52" operator="containsText" text="Falso">
      <formula>NOT(ISERROR(SEARCH("Falso",K536)))</formula>
    </cfRule>
  </conditionalFormatting>
  <conditionalFormatting sqref="K542">
    <cfRule type="containsText" dxfId="4394" priority="51" operator="containsText" text="Falso">
      <formula>NOT(ISERROR(SEARCH("Falso",K542)))</formula>
    </cfRule>
  </conditionalFormatting>
  <conditionalFormatting sqref="K548">
    <cfRule type="containsText" dxfId="4393" priority="50" operator="containsText" text="Falso">
      <formula>NOT(ISERROR(SEARCH("Falso",K548)))</formula>
    </cfRule>
  </conditionalFormatting>
  <conditionalFormatting sqref="K554">
    <cfRule type="containsText" dxfId="4392" priority="49" operator="containsText" text="Falso">
      <formula>NOT(ISERROR(SEARCH("Falso",K554)))</formula>
    </cfRule>
  </conditionalFormatting>
  <conditionalFormatting sqref="K560">
    <cfRule type="containsText" dxfId="4391" priority="48" operator="containsText" text="Falso">
      <formula>NOT(ISERROR(SEARCH("Falso",K560)))</formula>
    </cfRule>
  </conditionalFormatting>
  <conditionalFormatting sqref="K566">
    <cfRule type="containsText" dxfId="4390" priority="47" operator="containsText" text="Falso">
      <formula>NOT(ISERROR(SEARCH("Falso",K566)))</formula>
    </cfRule>
  </conditionalFormatting>
  <conditionalFormatting sqref="K572">
    <cfRule type="containsText" dxfId="4389" priority="46" operator="containsText" text="Falso">
      <formula>NOT(ISERROR(SEARCH("Falso",K572)))</formula>
    </cfRule>
  </conditionalFormatting>
  <conditionalFormatting sqref="K578">
    <cfRule type="containsText" dxfId="4388" priority="45" operator="containsText" text="Falso">
      <formula>NOT(ISERROR(SEARCH("Falso",K578)))</formula>
    </cfRule>
  </conditionalFormatting>
  <conditionalFormatting sqref="K584">
    <cfRule type="containsText" dxfId="4387" priority="44" operator="containsText" text="Falso">
      <formula>NOT(ISERROR(SEARCH("Falso",K584)))</formula>
    </cfRule>
  </conditionalFormatting>
  <conditionalFormatting sqref="K590">
    <cfRule type="containsText" dxfId="4386" priority="43" operator="containsText" text="Falso">
      <formula>NOT(ISERROR(SEARCH("Falso",K590)))</formula>
    </cfRule>
  </conditionalFormatting>
  <conditionalFormatting sqref="K596">
    <cfRule type="containsText" dxfId="4385" priority="42" operator="containsText" text="Falso">
      <formula>NOT(ISERROR(SEARCH("Falso",K596)))</formula>
    </cfRule>
  </conditionalFormatting>
  <conditionalFormatting sqref="K602">
    <cfRule type="containsText" dxfId="4384" priority="41" operator="containsText" text="Falso">
      <formula>NOT(ISERROR(SEARCH("Falso",K602)))</formula>
    </cfRule>
  </conditionalFormatting>
  <conditionalFormatting sqref="K608">
    <cfRule type="containsText" dxfId="4383" priority="40" operator="containsText" text="Falso">
      <formula>NOT(ISERROR(SEARCH("Falso",K608)))</formula>
    </cfRule>
  </conditionalFormatting>
  <conditionalFormatting sqref="K614">
    <cfRule type="containsText" dxfId="4382" priority="39" operator="containsText" text="Falso">
      <formula>NOT(ISERROR(SEARCH("Falso",K614)))</formula>
    </cfRule>
  </conditionalFormatting>
  <conditionalFormatting sqref="K620">
    <cfRule type="containsText" dxfId="4381" priority="38" operator="containsText" text="Falso">
      <formula>NOT(ISERROR(SEARCH("Falso",K620)))</formula>
    </cfRule>
  </conditionalFormatting>
  <conditionalFormatting sqref="K626">
    <cfRule type="containsText" dxfId="4380" priority="37" operator="containsText" text="Falso">
      <formula>NOT(ISERROR(SEARCH("Falso",K626)))</formula>
    </cfRule>
  </conditionalFormatting>
  <conditionalFormatting sqref="K632">
    <cfRule type="containsText" dxfId="4379" priority="36" operator="containsText" text="Falso">
      <formula>NOT(ISERROR(SEARCH("Falso",K632)))</formula>
    </cfRule>
  </conditionalFormatting>
  <conditionalFormatting sqref="K639">
    <cfRule type="containsText" dxfId="4378" priority="35" operator="containsText" text="Falso">
      <formula>NOT(ISERROR(SEARCH("Falso",K639)))</formula>
    </cfRule>
  </conditionalFormatting>
  <conditionalFormatting sqref="K645">
    <cfRule type="containsText" dxfId="4377" priority="34" operator="containsText" text="Falso">
      <formula>NOT(ISERROR(SEARCH("Falso",K645)))</formula>
    </cfRule>
  </conditionalFormatting>
  <conditionalFormatting sqref="K651">
    <cfRule type="containsText" dxfId="4376" priority="33" operator="containsText" text="Falso">
      <formula>NOT(ISERROR(SEARCH("Falso",K651)))</formula>
    </cfRule>
  </conditionalFormatting>
  <conditionalFormatting sqref="K657">
    <cfRule type="containsText" dxfId="4375" priority="32" operator="containsText" text="Falso">
      <formula>NOT(ISERROR(SEARCH("Falso",K657)))</formula>
    </cfRule>
  </conditionalFormatting>
  <conditionalFormatting sqref="K663">
    <cfRule type="containsText" dxfId="4374" priority="31" operator="containsText" text="Falso">
      <formula>NOT(ISERROR(SEARCH("Falso",K663)))</formula>
    </cfRule>
  </conditionalFormatting>
  <conditionalFormatting sqref="K669">
    <cfRule type="containsText" dxfId="4373" priority="30" operator="containsText" text="Falso">
      <formula>NOT(ISERROR(SEARCH("Falso",K669)))</formula>
    </cfRule>
  </conditionalFormatting>
  <conditionalFormatting sqref="K675">
    <cfRule type="containsText" dxfId="4372" priority="29" operator="containsText" text="Falso">
      <formula>NOT(ISERROR(SEARCH("Falso",K675)))</formula>
    </cfRule>
  </conditionalFormatting>
  <conditionalFormatting sqref="K681">
    <cfRule type="containsText" dxfId="4371" priority="28" operator="containsText" text="Falso">
      <formula>NOT(ISERROR(SEARCH("Falso",K681)))</formula>
    </cfRule>
  </conditionalFormatting>
  <conditionalFormatting sqref="K687">
    <cfRule type="containsText" dxfId="4370" priority="27" operator="containsText" text="Falso">
      <formula>NOT(ISERROR(SEARCH("Falso",K687)))</formula>
    </cfRule>
  </conditionalFormatting>
  <conditionalFormatting sqref="K693">
    <cfRule type="containsText" dxfId="4369" priority="26" operator="containsText" text="Falso">
      <formula>NOT(ISERROR(SEARCH("Falso",K693)))</formula>
    </cfRule>
  </conditionalFormatting>
  <conditionalFormatting sqref="K699">
    <cfRule type="containsText" dxfId="4368" priority="25" operator="containsText" text="Falso">
      <formula>NOT(ISERROR(SEARCH("Falso",K699)))</formula>
    </cfRule>
  </conditionalFormatting>
  <conditionalFormatting sqref="K705">
    <cfRule type="containsText" dxfId="4367" priority="24" operator="containsText" text="Falso">
      <formula>NOT(ISERROR(SEARCH("Falso",K705)))</formula>
    </cfRule>
  </conditionalFormatting>
  <conditionalFormatting sqref="K713">
    <cfRule type="containsText" dxfId="4366" priority="23" operator="containsText" text="Falso">
      <formula>NOT(ISERROR(SEARCH("Falso",K713)))</formula>
    </cfRule>
  </conditionalFormatting>
  <conditionalFormatting sqref="K720">
    <cfRule type="containsText" dxfId="4365" priority="22" operator="containsText" text="Falso">
      <formula>NOT(ISERROR(SEARCH("Falso",K720)))</formula>
    </cfRule>
  </conditionalFormatting>
  <conditionalFormatting sqref="K727">
    <cfRule type="containsText" dxfId="4364" priority="21" operator="containsText" text="Falso">
      <formula>NOT(ISERROR(SEARCH("Falso",K727)))</formula>
    </cfRule>
  </conditionalFormatting>
  <conditionalFormatting sqref="K734">
    <cfRule type="containsText" dxfId="4363" priority="20" operator="containsText" text="Falso">
      <formula>NOT(ISERROR(SEARCH("Falso",K734)))</formula>
    </cfRule>
  </conditionalFormatting>
  <conditionalFormatting sqref="K741">
    <cfRule type="containsText" dxfId="4362" priority="19" operator="containsText" text="Falso">
      <formula>NOT(ISERROR(SEARCH("Falso",K741)))</formula>
    </cfRule>
  </conditionalFormatting>
  <conditionalFormatting sqref="K748">
    <cfRule type="containsText" dxfId="4361" priority="18" operator="containsText" text="Falso">
      <formula>NOT(ISERROR(SEARCH("Falso",K748)))</formula>
    </cfRule>
  </conditionalFormatting>
  <conditionalFormatting sqref="K755">
    <cfRule type="containsText" dxfId="4360" priority="17" operator="containsText" text="Falso">
      <formula>NOT(ISERROR(SEARCH("Falso",K755)))</formula>
    </cfRule>
  </conditionalFormatting>
  <conditionalFormatting sqref="K762">
    <cfRule type="containsText" dxfId="4359" priority="16" operator="containsText" text="Falso">
      <formula>NOT(ISERROR(SEARCH("Falso",K762)))</formula>
    </cfRule>
  </conditionalFormatting>
  <conditionalFormatting sqref="K769">
    <cfRule type="containsText" dxfId="4358" priority="15" operator="containsText" text="Falso">
      <formula>NOT(ISERROR(SEARCH("Falso",K769)))</formula>
    </cfRule>
  </conditionalFormatting>
  <conditionalFormatting sqref="K776">
    <cfRule type="containsText" dxfId="4357" priority="14" operator="containsText" text="Falso">
      <formula>NOT(ISERROR(SEARCH("Falso",K776)))</formula>
    </cfRule>
  </conditionalFormatting>
  <conditionalFormatting sqref="K793">
    <cfRule type="containsText" dxfId="4356" priority="13" operator="containsText" text="Falso">
      <formula>NOT(ISERROR(SEARCH("Falso",K793)))</formula>
    </cfRule>
  </conditionalFormatting>
  <conditionalFormatting sqref="K798">
    <cfRule type="containsText" dxfId="4355" priority="12" operator="containsText" text="Falso">
      <formula>NOT(ISERROR(SEARCH("Falso",K798)))</formula>
    </cfRule>
  </conditionalFormatting>
  <conditionalFormatting sqref="K803">
    <cfRule type="containsText" dxfId="4354" priority="11" operator="containsText" text="Falso">
      <formula>NOT(ISERROR(SEARCH("Falso",K803)))</formula>
    </cfRule>
  </conditionalFormatting>
  <conditionalFormatting sqref="K808">
    <cfRule type="containsText" dxfId="4353" priority="10" operator="containsText" text="Falso">
      <formula>NOT(ISERROR(SEARCH("Falso",K808)))</formula>
    </cfRule>
  </conditionalFormatting>
  <conditionalFormatting sqref="K813">
    <cfRule type="containsText" dxfId="4352" priority="9" operator="containsText" text="Falso">
      <formula>NOT(ISERROR(SEARCH("Falso",K813)))</formula>
    </cfRule>
  </conditionalFormatting>
  <conditionalFormatting sqref="O858:O869">
    <cfRule type="cellIs" dxfId="4351" priority="8" stopIfTrue="1" operator="lessThan">
      <formula>0</formula>
    </cfRule>
  </conditionalFormatting>
  <conditionalFormatting sqref="O871:O887">
    <cfRule type="cellIs" dxfId="4350" priority="7" stopIfTrue="1" operator="lessThan">
      <formula>0</formula>
    </cfRule>
  </conditionalFormatting>
  <conditionalFormatting sqref="O893:O897">
    <cfRule type="cellIs" dxfId="4349" priority="6" stopIfTrue="1" operator="lessThan">
      <formula>0</formula>
    </cfRule>
  </conditionalFormatting>
  <conditionalFormatting sqref="L888">
    <cfRule type="cellIs" dxfId="4348" priority="5" stopIfTrue="1" operator="lessThan">
      <formula>0</formula>
    </cfRule>
  </conditionalFormatting>
  <conditionalFormatting sqref="L821:L856">
    <cfRule type="cellIs" dxfId="4347" priority="4" stopIfTrue="1" operator="lessThan">
      <formula>0</formula>
    </cfRule>
  </conditionalFormatting>
  <conditionalFormatting sqref="L858:L869">
    <cfRule type="cellIs" dxfId="4346" priority="3" stopIfTrue="1" operator="lessThan">
      <formula>0</formula>
    </cfRule>
  </conditionalFormatting>
  <conditionalFormatting sqref="L871:L887">
    <cfRule type="cellIs" dxfId="4345" priority="2" stopIfTrue="1" operator="lessThan">
      <formula>0</formula>
    </cfRule>
  </conditionalFormatting>
  <conditionalFormatting sqref="L893:L897">
    <cfRule type="cellIs" dxfId="4344" priority="1" stopIfTrue="1" operator="lessThan">
      <formula>0</formula>
    </cfRule>
  </conditionalFormatting>
  <dataValidations disablePrompts="1" count="3">
    <dataValidation type="date" operator="greaterThan" allowBlank="1" showInputMessage="1" showErrorMessage="1" errorTitle="INGRESE LA FECHA" error="FECHA DE VENCIMIENTO" sqref="O278:O279 O292 O284:O285" xr:uid="{4C4EBC68-EA4A-4FBE-AD48-3519C45F7F0E}">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507CB14D-C1D9-4C4E-A37D-8B305ACB2833}">
      <formula1>"VENCIDO,NO VENCIDO"</formula1>
    </dataValidation>
    <dataValidation type="list" allowBlank="1" showInputMessage="1" showErrorMessage="1" sqref="C903:C907 C912:C913" xr:uid="{8CD192D2-393B-4C4A-9BB9-9385C736AEE1}">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75E1-713A-43FD-9B9E-605DADDAFA79}">
  <sheetPr codeName="Hoja23">
    <tabColor theme="9" tint="0.39997558519241921"/>
  </sheetPr>
  <dimension ref="A1:AZ919"/>
  <sheetViews>
    <sheetView topLeftCell="A40" zoomScale="70" zoomScaleNormal="70" workbookViewId="0">
      <selection activeCell="D25" sqref="D25:D30"/>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JULIO!K13</f>
        <v>5240</v>
      </c>
      <c r="E13" s="601"/>
      <c r="F13" s="601"/>
      <c r="G13" s="708">
        <f>E13+F13</f>
        <v>0</v>
      </c>
      <c r="H13" s="601"/>
      <c r="I13" s="601"/>
      <c r="J13" s="703">
        <f>AM13</f>
        <v>0</v>
      </c>
      <c r="K13" s="738">
        <f>+(D13+G13)-(H13+I13+J13)</f>
        <v>5240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87</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87</v>
      </c>
    </row>
    <row r="19" spans="1:52" ht="18.75" customHeight="1">
      <c r="A19" s="741">
        <f>A13+1</f>
        <v>2</v>
      </c>
      <c r="B19" s="733" t="s">
        <v>1489</v>
      </c>
      <c r="C19" s="733"/>
      <c r="D19" s="592">
        <f>JULIO!K19</f>
        <v>1078</v>
      </c>
      <c r="E19" s="601"/>
      <c r="F19" s="601"/>
      <c r="G19" s="708">
        <f t="shared" ref="G19" si="0">E19+F19</f>
        <v>0</v>
      </c>
      <c r="H19" s="601"/>
      <c r="I19" s="601"/>
      <c r="J19" s="703">
        <f>AM19</f>
        <v>0</v>
      </c>
      <c r="K19" s="738">
        <f>+(D19+G19)-(H19+I19+J19)</f>
        <v>1078</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JULIO!K25</f>
        <v>15</v>
      </c>
      <c r="E25" s="601"/>
      <c r="F25" s="601"/>
      <c r="G25" s="708">
        <f t="shared" ref="G25" si="1">E25+F25</f>
        <v>0</v>
      </c>
      <c r="H25" s="601"/>
      <c r="I25" s="601"/>
      <c r="J25" s="703">
        <f>AM25</f>
        <v>0</v>
      </c>
      <c r="K25" s="738">
        <f>+(D25+G25)-(H25+I25+J25)</f>
        <v>15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JULIO!K31</f>
        <v>16500</v>
      </c>
      <c r="E31" s="601"/>
      <c r="F31" s="601"/>
      <c r="G31" s="708">
        <f t="shared" ref="G31" si="2">E31+F31</f>
        <v>0</v>
      </c>
      <c r="H31" s="601"/>
      <c r="I31" s="601"/>
      <c r="J31" s="703">
        <f>AM31</f>
        <v>0</v>
      </c>
      <c r="K31" s="738">
        <f>+(D31+G31)-(H31+I31+J31)</f>
        <v>16500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JULIO!K37</f>
        <v>9960</v>
      </c>
      <c r="E37" s="601"/>
      <c r="F37" s="601"/>
      <c r="G37" s="708">
        <f t="shared" ref="G37" si="3">E37+F37</f>
        <v>0</v>
      </c>
      <c r="H37" s="601"/>
      <c r="I37" s="601"/>
      <c r="J37" s="703">
        <f>AM37</f>
        <v>0</v>
      </c>
      <c r="K37" s="738">
        <f>+(D37+G37)-(H37+I37+J37)</f>
        <v>9960</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JULIO!K43</f>
        <v>97</v>
      </c>
      <c r="E43" s="601"/>
      <c r="F43" s="601"/>
      <c r="G43" s="708">
        <f t="shared" ref="G43" si="4">E43+F43</f>
        <v>0</v>
      </c>
      <c r="H43" s="601"/>
      <c r="I43" s="601"/>
      <c r="J43" s="703">
        <f>AM43</f>
        <v>0</v>
      </c>
      <c r="K43" s="739">
        <f>+(D43+G43)-(H43+I43+J43)</f>
        <v>97</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JULIO!K49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JULIO!K55</f>
        <v>4030</v>
      </c>
      <c r="E55" s="601"/>
      <c r="F55" s="601"/>
      <c r="G55" s="708">
        <f t="shared" ref="G55" si="6">E55+F55</f>
        <v>0</v>
      </c>
      <c r="H55" s="601"/>
      <c r="I55" s="601"/>
      <c r="J55" s="703">
        <f>AM55</f>
        <v>0</v>
      </c>
      <c r="K55" s="738">
        <f>+(D55+G55)-(H55+I55+J55)</f>
        <v>4030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JULIO!K61</f>
        <v>9</v>
      </c>
      <c r="E61" s="601"/>
      <c r="F61" s="601"/>
      <c r="G61" s="708">
        <f t="shared" ref="G61" si="7">E61+F61</f>
        <v>0</v>
      </c>
      <c r="H61" s="601"/>
      <c r="I61" s="601"/>
      <c r="J61" s="703">
        <f>AM61</f>
        <v>0</v>
      </c>
      <c r="K61" s="738">
        <f>+(D61+G61)-(H61+I61+J61)</f>
        <v>9</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JULIO!K67</f>
        <v>3430</v>
      </c>
      <c r="E67" s="601"/>
      <c r="F67" s="601"/>
      <c r="G67" s="708">
        <f t="shared" ref="G67" si="8">E67+F67</f>
        <v>0</v>
      </c>
      <c r="H67" s="601"/>
      <c r="I67" s="601"/>
      <c r="J67" s="703">
        <f>AM67</f>
        <v>0</v>
      </c>
      <c r="K67" s="738">
        <f>+(D67+G67)-(H67+I67+J67)</f>
        <v>3430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JULIO!K73</f>
        <v>5495</v>
      </c>
      <c r="E73" s="601"/>
      <c r="F73" s="601"/>
      <c r="G73" s="708">
        <f t="shared" ref="G73" si="9">E73+F73</f>
        <v>0</v>
      </c>
      <c r="H73" s="601"/>
      <c r="I73" s="601"/>
      <c r="J73" s="703">
        <f>AM73</f>
        <v>0</v>
      </c>
      <c r="K73" s="738">
        <f>+(D73+G73)-(H73+I73+J73)</f>
        <v>5495</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JULIO!K79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JULIO!K85</f>
        <v>8597</v>
      </c>
      <c r="E85" s="601"/>
      <c r="F85" s="601"/>
      <c r="G85" s="708">
        <f t="shared" ref="G85" si="11">E85+F85</f>
        <v>0</v>
      </c>
      <c r="H85" s="601"/>
      <c r="I85" s="601"/>
      <c r="J85" s="703">
        <f>AM85</f>
        <v>0</v>
      </c>
      <c r="K85" s="738">
        <f>+(D85+G85)-(H85+I85+J85)</f>
        <v>8597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JULIO!K91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JULIO!K97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JULIO!K103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JULIO!K109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JULIO!K115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JULIO!K121</f>
        <v>33740</v>
      </c>
      <c r="E121" s="601"/>
      <c r="F121" s="601"/>
      <c r="G121" s="708">
        <f t="shared" ref="G121" si="17">E121+F121</f>
        <v>0</v>
      </c>
      <c r="H121" s="601"/>
      <c r="I121" s="601"/>
      <c r="J121" s="703">
        <f>AM121</f>
        <v>0</v>
      </c>
      <c r="K121" s="738">
        <f>+(D121+G121)-(H121+I121+J121)</f>
        <v>33740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JULIO!K127</f>
        <v>1341</v>
      </c>
      <c r="E127" s="601"/>
      <c r="F127" s="601"/>
      <c r="G127" s="708">
        <f t="shared" ref="G127" si="18">E127+F127</f>
        <v>0</v>
      </c>
      <c r="H127" s="601"/>
      <c r="I127" s="601"/>
      <c r="J127" s="703">
        <f>AM127</f>
        <v>0</v>
      </c>
      <c r="K127" s="738">
        <f>+(D127+G127)-(H127+I127+J127)</f>
        <v>1341</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JULIO!K133</f>
        <v>2520</v>
      </c>
      <c r="E133" s="601"/>
      <c r="F133" s="601"/>
      <c r="G133" s="708">
        <f t="shared" ref="G133" si="19">E133+F133</f>
        <v>0</v>
      </c>
      <c r="H133" s="601"/>
      <c r="I133" s="601"/>
      <c r="J133" s="703">
        <f>AM133</f>
        <v>0</v>
      </c>
      <c r="K133" s="738">
        <f>+(D133+G133)-(H133+I133+J133)</f>
        <v>2520</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JULIO!K139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JULIO!K145</f>
        <v>4600</v>
      </c>
      <c r="E145" s="601"/>
      <c r="F145" s="601"/>
      <c r="G145" s="708">
        <f t="shared" ref="G145" si="21">E145+F145</f>
        <v>0</v>
      </c>
      <c r="H145" s="601"/>
      <c r="I145" s="601"/>
      <c r="J145" s="703">
        <f>AM145</f>
        <v>0</v>
      </c>
      <c r="K145" s="738">
        <f>+(D145+G145)-(H145+I145+J145)</f>
        <v>4600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JULIO!K151</f>
        <v>1414</v>
      </c>
      <c r="E151" s="601"/>
      <c r="F151" s="601"/>
      <c r="G151" s="708">
        <f t="shared" ref="G151" si="22">E151+F151</f>
        <v>0</v>
      </c>
      <c r="H151" s="601"/>
      <c r="I151" s="601"/>
      <c r="J151" s="703">
        <f>AM151</f>
        <v>0</v>
      </c>
      <c r="K151" s="738">
        <f>+(D151+G151)-(H151+I151+J151)</f>
        <v>1414</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JULIO!K157</f>
        <v>480</v>
      </c>
      <c r="E157" s="601"/>
      <c r="F157" s="601"/>
      <c r="G157" s="708">
        <f t="shared" ref="G157" si="23">E157+F157</f>
        <v>0</v>
      </c>
      <c r="H157" s="601"/>
      <c r="I157" s="601"/>
      <c r="J157" s="703">
        <f>AM157</f>
        <v>0</v>
      </c>
      <c r="K157" s="738">
        <f>+(D157+G157)-(H157+I157+J157)</f>
        <v>480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0</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JULIO!K163</f>
        <v>22270</v>
      </c>
      <c r="E163" s="601"/>
      <c r="F163" s="601"/>
      <c r="G163" s="708">
        <f t="shared" ref="G163" si="24">E163+F163</f>
        <v>0</v>
      </c>
      <c r="H163" s="601"/>
      <c r="I163" s="601"/>
      <c r="J163" s="703">
        <f>AM163</f>
        <v>0</v>
      </c>
      <c r="K163" s="738">
        <f>+(D163+G163)-(H163+I163+J163)</f>
        <v>22270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JULIO!K169</f>
        <v>510</v>
      </c>
      <c r="E169" s="601"/>
      <c r="F169" s="601"/>
      <c r="G169" s="708">
        <f t="shared" ref="G169" si="25">E169+F169</f>
        <v>0</v>
      </c>
      <c r="H169" s="601"/>
      <c r="I169" s="601"/>
      <c r="J169" s="703">
        <f>AM169</f>
        <v>0</v>
      </c>
      <c r="K169" s="738">
        <f>+(D169+G169)-(H169+I169+J169)</f>
        <v>510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0</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JULIO!K175</f>
        <v>2623</v>
      </c>
      <c r="E175" s="601"/>
      <c r="F175" s="601"/>
      <c r="G175" s="708">
        <f t="shared" ref="G175" si="26">E175+F175</f>
        <v>0</v>
      </c>
      <c r="H175" s="601"/>
      <c r="I175" s="601"/>
      <c r="J175" s="703">
        <f>AM175</f>
        <v>0</v>
      </c>
      <c r="K175" s="738">
        <f>+(D175+G175)-(H175+I175+J175)</f>
        <v>2623</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JULIO!K181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JULIO!K187</f>
        <v>728</v>
      </c>
      <c r="E187" s="601"/>
      <c r="F187" s="601"/>
      <c r="G187" s="708">
        <f t="shared" ref="G187" si="28">E187+F187</f>
        <v>0</v>
      </c>
      <c r="H187" s="601"/>
      <c r="I187" s="601"/>
      <c r="J187" s="703">
        <f>AM187</f>
        <v>0</v>
      </c>
      <c r="K187" s="738">
        <f>+(D187+G187)-(H187+I187+J187)</f>
        <v>728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JULIO!K193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JULIO!K199</f>
        <v>265</v>
      </c>
      <c r="E199" s="601"/>
      <c r="F199" s="601"/>
      <c r="G199" s="708">
        <f t="shared" ref="G199" si="30">E199+F199</f>
        <v>0</v>
      </c>
      <c r="H199" s="601"/>
      <c r="I199" s="601"/>
      <c r="J199" s="703">
        <f>AM199</f>
        <v>0</v>
      </c>
      <c r="K199" s="738">
        <f>+(D199+G199)-(H199+I199+J199)</f>
        <v>265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JULIO!K205</f>
        <v>0</v>
      </c>
      <c r="E205" s="601"/>
      <c r="F205" s="601"/>
      <c r="G205" s="708">
        <f t="shared" ref="G205" si="31">E205+F205</f>
        <v>0</v>
      </c>
      <c r="H205" s="601"/>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JULIO!K211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JULIO!K217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JULIO!K223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JULIO!K230</f>
        <v>5490</v>
      </c>
      <c r="E230" s="601"/>
      <c r="F230" s="601"/>
      <c r="G230" s="708">
        <f t="shared" ref="G230" si="35">E230+F230</f>
        <v>0</v>
      </c>
      <c r="H230" s="601"/>
      <c r="I230" s="601"/>
      <c r="J230" s="703">
        <f>AM230</f>
        <v>0</v>
      </c>
      <c r="K230" s="738">
        <f>+(D230+G230)-(H230+I230+J230)</f>
        <v>5490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JULIO!K236</f>
        <v>11703</v>
      </c>
      <c r="E236" s="601"/>
      <c r="F236" s="601"/>
      <c r="G236" s="708">
        <f t="shared" ref="G236" si="36">E236+F236</f>
        <v>0</v>
      </c>
      <c r="H236" s="601"/>
      <c r="I236" s="601"/>
      <c r="J236" s="703">
        <f>AM236</f>
        <v>0</v>
      </c>
      <c r="K236" s="738">
        <f>+(D236+G236)-(H236+I236+J236)</f>
        <v>11703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JULIO!K242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JULIO!K248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JULIO!K254</f>
        <v>551</v>
      </c>
      <c r="E254" s="601"/>
      <c r="F254" s="601"/>
      <c r="G254" s="708">
        <f t="shared" ref="G254" si="39">E254+F254</f>
        <v>0</v>
      </c>
      <c r="H254" s="601"/>
      <c r="I254" s="601"/>
      <c r="J254" s="703">
        <f>AM254</f>
        <v>0</v>
      </c>
      <c r="K254" s="738">
        <f>+(D254+G254)-(H254+I254+J254)</f>
        <v>551</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JULIO!K260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JULIO!K266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JULIO!K272</f>
        <v>34340</v>
      </c>
      <c r="E272" s="601"/>
      <c r="F272" s="601"/>
      <c r="G272" s="708">
        <f t="shared" ref="G272" si="42">E272+F272</f>
        <v>0</v>
      </c>
      <c r="H272" s="601"/>
      <c r="I272" s="601"/>
      <c r="J272" s="703">
        <f>AM272</f>
        <v>0</v>
      </c>
      <c r="K272" s="738">
        <f>+(D272+G272)-(H272+I272+J272)</f>
        <v>34340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JULIO!K278</f>
        <v>1096</v>
      </c>
      <c r="E278" s="601"/>
      <c r="F278" s="601"/>
      <c r="G278" s="708">
        <f t="shared" ref="G278" si="43">E278+F278</f>
        <v>0</v>
      </c>
      <c r="H278" s="601"/>
      <c r="I278" s="601"/>
      <c r="J278" s="703">
        <f>AM278</f>
        <v>0</v>
      </c>
      <c r="K278" s="738">
        <f>+(D278+G278)-(H278+I278+J278)</f>
        <v>1096</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JULIO!K284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JULIO!K290</f>
        <v>694</v>
      </c>
      <c r="E290" s="601"/>
      <c r="F290" s="601"/>
      <c r="G290" s="708">
        <f t="shared" ref="G290" si="45">E290+F290</f>
        <v>0</v>
      </c>
      <c r="H290" s="601"/>
      <c r="I290" s="601"/>
      <c r="J290" s="703">
        <f>AM290</f>
        <v>0</v>
      </c>
      <c r="K290" s="738">
        <f>+(D290+G290)-(H290+I290+J290)</f>
        <v>694</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JULIO!K296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JULIO!K303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JULIO!K310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JULIO!K317</f>
        <v>20400</v>
      </c>
      <c r="E317" s="601"/>
      <c r="F317" s="731"/>
      <c r="G317" s="730">
        <f t="shared" ref="G317" si="52">E317+F317</f>
        <v>0</v>
      </c>
      <c r="H317" s="731"/>
      <c r="I317" s="731"/>
      <c r="J317" s="732">
        <f>+AM317</f>
        <v>0</v>
      </c>
      <c r="K317" s="706">
        <f>+(D317+G317)-(H317+I317+J317)</f>
        <v>20400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JULIO!K324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JULIO!K331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JULIO!K338</f>
        <v>23300</v>
      </c>
      <c r="E338" s="601"/>
      <c r="F338" s="731"/>
      <c r="G338" s="730">
        <f t="shared" ref="G338" si="61">E338+F338</f>
        <v>0</v>
      </c>
      <c r="H338" s="731"/>
      <c r="I338" s="731"/>
      <c r="J338" s="732">
        <f>+AM338</f>
        <v>0</v>
      </c>
      <c r="K338" s="706">
        <f>+(D338+G338)-(H338+I338+J338)</f>
        <v>23300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JULIO!K345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JULIO!K352</f>
        <v>48218</v>
      </c>
      <c r="E352" s="601"/>
      <c r="F352" s="731"/>
      <c r="G352" s="730">
        <f t="shared" ref="G352" si="65">E352+F352</f>
        <v>0</v>
      </c>
      <c r="H352" s="731"/>
      <c r="I352" s="731"/>
      <c r="J352" s="732">
        <f>AM352</f>
        <v>0</v>
      </c>
      <c r="K352" s="706">
        <f>+(D352+G352)-(H352+I352+J352)</f>
        <v>48218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JULIO!K359</f>
        <v>11960</v>
      </c>
      <c r="E359" s="601"/>
      <c r="F359" s="731"/>
      <c r="G359" s="730">
        <f t="shared" ref="G359" si="66">E359+F359</f>
        <v>0</v>
      </c>
      <c r="H359" s="731"/>
      <c r="I359" s="731"/>
      <c r="J359" s="732">
        <f>AM359</f>
        <v>0</v>
      </c>
      <c r="K359" s="706">
        <f>+(D359+G359)-(H359+I359+J359)</f>
        <v>11960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JULIO!K366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JULIO!K373</f>
        <v>8514</v>
      </c>
      <c r="E373" s="495"/>
      <c r="F373" s="495"/>
      <c r="G373" s="294">
        <f>E373+F373</f>
        <v>0</v>
      </c>
      <c r="H373" s="495"/>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JULIO!K374</f>
        <v>8400</v>
      </c>
      <c r="E374" s="495"/>
      <c r="F374" s="495"/>
      <c r="G374" s="294">
        <f t="shared" ref="G374:G379" si="73">E374+F374</f>
        <v>0</v>
      </c>
      <c r="H374" s="495"/>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JULIO!K375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JULIO!K376</f>
        <v>3065</v>
      </c>
      <c r="E376" s="495"/>
      <c r="F376" s="495"/>
      <c r="G376" s="294">
        <f t="shared" si="73"/>
        <v>0</v>
      </c>
      <c r="H376" s="495"/>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JULIO!K377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JULIO!K378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JULIO!K379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JULIO!K385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JULIO!K390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JULIO!K395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JULIO!K400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JULIO!K405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JULIO!K417</f>
        <v>2030</v>
      </c>
      <c r="E417" s="595">
        <f>H13</f>
        <v>0</v>
      </c>
      <c r="F417" s="644"/>
      <c r="G417" s="644"/>
      <c r="H417" s="574">
        <f>+F417+G417</f>
        <v>0</v>
      </c>
      <c r="I417" s="577">
        <f>+AM417</f>
        <v>0</v>
      </c>
      <c r="J417" s="580">
        <f>+H417+I417</f>
        <v>0</v>
      </c>
      <c r="K417" s="583">
        <f>+(D417+E417)-(J417)</f>
        <v>2030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JULIO!K423</f>
        <v>672</v>
      </c>
      <c r="E423" s="595">
        <f>H19</f>
        <v>0</v>
      </c>
      <c r="F423" s="644"/>
      <c r="G423" s="644"/>
      <c r="H423" s="574">
        <f>+F423+G423</f>
        <v>0</v>
      </c>
      <c r="I423" s="577">
        <f>+AM423</f>
        <v>0</v>
      </c>
      <c r="J423" s="580">
        <f>+H423+I423</f>
        <v>0</v>
      </c>
      <c r="K423" s="583">
        <f>+(D423+E423)-(J423)</f>
        <v>672</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JULIO!K429</f>
        <v>354</v>
      </c>
      <c r="E429" s="595">
        <f>H25</f>
        <v>0</v>
      </c>
      <c r="F429" s="644"/>
      <c r="G429" s="644"/>
      <c r="H429" s="574">
        <f>+F429+G429</f>
        <v>0</v>
      </c>
      <c r="I429" s="577">
        <f>+AM429</f>
        <v>0</v>
      </c>
      <c r="J429" s="580">
        <f>+H429+I429</f>
        <v>0</v>
      </c>
      <c r="K429" s="583">
        <f>+(D429+E429)-(J429)</f>
        <v>354</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JULIO!K435</f>
        <v>1815</v>
      </c>
      <c r="E435" s="595">
        <f>H31</f>
        <v>0</v>
      </c>
      <c r="F435" s="644"/>
      <c r="G435" s="644"/>
      <c r="H435" s="574">
        <f>+F435+G435</f>
        <v>0</v>
      </c>
      <c r="I435" s="577">
        <f>+AM435</f>
        <v>0</v>
      </c>
      <c r="J435" s="580">
        <f>+H435+I435</f>
        <v>0</v>
      </c>
      <c r="K435" s="583">
        <f>+(D435+E435)-(J435)</f>
        <v>1815</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JULIO!K441</f>
        <v>1533</v>
      </c>
      <c r="E441" s="595">
        <f>H37</f>
        <v>0</v>
      </c>
      <c r="F441" s="644"/>
      <c r="G441" s="644"/>
      <c r="H441" s="574">
        <f>+F441+G441</f>
        <v>0</v>
      </c>
      <c r="I441" s="577">
        <f>+AM441</f>
        <v>0</v>
      </c>
      <c r="J441" s="580">
        <f>+H441+I441</f>
        <v>0</v>
      </c>
      <c r="K441" s="583">
        <f>+(D441+E441)-(J441)</f>
        <v>1533</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JULIO!K447</f>
        <v>54</v>
      </c>
      <c r="E447" s="595">
        <f>H43</f>
        <v>0</v>
      </c>
      <c r="F447" s="644"/>
      <c r="G447" s="644"/>
      <c r="H447" s="574">
        <f>+F447+G447</f>
        <v>0</v>
      </c>
      <c r="I447" s="577">
        <f>+AM447</f>
        <v>0</v>
      </c>
      <c r="J447" s="580">
        <f>+H447+I447</f>
        <v>0</v>
      </c>
      <c r="K447" s="583">
        <f>+(D447+E447)-(J447)</f>
        <v>54</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JULIO!K453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JULIO!K459</f>
        <v>1545</v>
      </c>
      <c r="E459" s="595">
        <f>H55</f>
        <v>0</v>
      </c>
      <c r="F459" s="644"/>
      <c r="G459" s="644"/>
      <c r="H459" s="574">
        <f>+F459+G459</f>
        <v>0</v>
      </c>
      <c r="I459" s="577">
        <f>+AM459</f>
        <v>0</v>
      </c>
      <c r="J459" s="580">
        <f>+H459+I459</f>
        <v>0</v>
      </c>
      <c r="K459" s="583">
        <f>+(D459+E459)-(J459)</f>
        <v>1545</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JULIO!K465</f>
        <v>56</v>
      </c>
      <c r="E465" s="595">
        <f>H61</f>
        <v>0</v>
      </c>
      <c r="F465" s="644"/>
      <c r="G465" s="644"/>
      <c r="H465" s="574">
        <f>+F465+G465</f>
        <v>0</v>
      </c>
      <c r="I465" s="577">
        <f>+AM465</f>
        <v>0</v>
      </c>
      <c r="J465" s="580">
        <f>+H465+I465</f>
        <v>0</v>
      </c>
      <c r="K465" s="583">
        <f>+(D465+E465)-(J465)</f>
        <v>56</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JULIO!K471</f>
        <v>1186</v>
      </c>
      <c r="E471" s="595">
        <f>H67</f>
        <v>0</v>
      </c>
      <c r="F471" s="644"/>
      <c r="G471" s="644"/>
      <c r="H471" s="574">
        <f>+F471+G471</f>
        <v>0</v>
      </c>
      <c r="I471" s="577">
        <f>+AM471</f>
        <v>0</v>
      </c>
      <c r="J471" s="580">
        <f>+H471+I471</f>
        <v>0</v>
      </c>
      <c r="K471" s="583">
        <f>+(D471+E471)-(J471)</f>
        <v>1186</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JULIO!K477</f>
        <v>1701</v>
      </c>
      <c r="E477" s="595">
        <f>H73</f>
        <v>0</v>
      </c>
      <c r="F477" s="644"/>
      <c r="G477" s="644"/>
      <c r="H477" s="574">
        <f>+F477+G477</f>
        <v>0</v>
      </c>
      <c r="I477" s="577">
        <f>+AM477</f>
        <v>0</v>
      </c>
      <c r="J477" s="580">
        <f>+H477+I477</f>
        <v>0</v>
      </c>
      <c r="K477" s="583">
        <f>+(D477+E477)-(J477)</f>
        <v>1701</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JULIO!K483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JULIO!K489</f>
        <v>1796</v>
      </c>
      <c r="E489" s="595">
        <f>H85</f>
        <v>0</v>
      </c>
      <c r="F489" s="644"/>
      <c r="G489" s="644"/>
      <c r="H489" s="574">
        <f>+F489+G489</f>
        <v>0</v>
      </c>
      <c r="I489" s="577">
        <f>+AM489</f>
        <v>0</v>
      </c>
      <c r="J489" s="580">
        <f>+H489+I489</f>
        <v>0</v>
      </c>
      <c r="K489" s="583">
        <f>+(D489+E489)-(J489)</f>
        <v>1796</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JULIO!K495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JULIO!K501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JULIO!K507</f>
        <v>2029</v>
      </c>
      <c r="E507" s="595">
        <f>H103</f>
        <v>0</v>
      </c>
      <c r="F507" s="644"/>
      <c r="G507" s="644"/>
      <c r="H507" s="574">
        <f>+F507+G507</f>
        <v>0</v>
      </c>
      <c r="I507" s="577">
        <f>+AM507</f>
        <v>0</v>
      </c>
      <c r="J507" s="580">
        <f>+H507+I507</f>
        <v>0</v>
      </c>
      <c r="K507" s="583">
        <f>+(D507+E507)-(J507)</f>
        <v>2029</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JULIO!K513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JULIO!K519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JULIO!K525</f>
        <v>6818</v>
      </c>
      <c r="E525" s="595">
        <f>H121</f>
        <v>0</v>
      </c>
      <c r="F525" s="644"/>
      <c r="G525" s="644"/>
      <c r="H525" s="574">
        <f>+F525+G525</f>
        <v>0</v>
      </c>
      <c r="I525" s="577">
        <f>+AM525</f>
        <v>0</v>
      </c>
      <c r="J525" s="580">
        <f>+H525+I525</f>
        <v>0</v>
      </c>
      <c r="K525" s="583">
        <f>+(D525+E525)-(J525)</f>
        <v>6818</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JULIO!K531</f>
        <v>1591</v>
      </c>
      <c r="E531" s="595">
        <f>H127</f>
        <v>0</v>
      </c>
      <c r="F531" s="644"/>
      <c r="G531" s="644"/>
      <c r="H531" s="574">
        <f>+F531+G531</f>
        <v>0</v>
      </c>
      <c r="I531" s="577">
        <f>+AM531</f>
        <v>0</v>
      </c>
      <c r="J531" s="580">
        <f>+H531+I531</f>
        <v>0</v>
      </c>
      <c r="K531" s="583">
        <f>+(D531+E531)-(J531)</f>
        <v>1591</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JULIO!K537</f>
        <v>1449</v>
      </c>
      <c r="E537" s="595">
        <f>H133</f>
        <v>0</v>
      </c>
      <c r="F537" s="644"/>
      <c r="G537" s="644"/>
      <c r="H537" s="574">
        <f>+F537+G537</f>
        <v>0</v>
      </c>
      <c r="I537" s="577">
        <f>+AM537</f>
        <v>0</v>
      </c>
      <c r="J537" s="580">
        <f>+H537+I537</f>
        <v>0</v>
      </c>
      <c r="K537" s="583">
        <f>+(D537+E537)-(J537)</f>
        <v>1449</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JULIO!K543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JULIO!K549</f>
        <v>2101</v>
      </c>
      <c r="E549" s="595">
        <f>H145</f>
        <v>0</v>
      </c>
      <c r="F549" s="644"/>
      <c r="G549" s="644"/>
      <c r="H549" s="574">
        <f>+F549+G549</f>
        <v>0</v>
      </c>
      <c r="I549" s="577">
        <f>+AM549</f>
        <v>0</v>
      </c>
      <c r="J549" s="580">
        <f>+H549+I549</f>
        <v>0</v>
      </c>
      <c r="K549" s="583">
        <f>+(D549+E549)-(J549)</f>
        <v>2101</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JULIO!K555</f>
        <v>968</v>
      </c>
      <c r="E555" s="595">
        <f>H151</f>
        <v>0</v>
      </c>
      <c r="F555" s="644"/>
      <c r="G555" s="644"/>
      <c r="H555" s="574">
        <f>+F555+G555</f>
        <v>0</v>
      </c>
      <c r="I555" s="577">
        <f>+AM555</f>
        <v>0</v>
      </c>
      <c r="J555" s="580">
        <f>+H555+I555</f>
        <v>0</v>
      </c>
      <c r="K555" s="583">
        <f>+(D555+E555)-(J555)</f>
        <v>968</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JULIO!K561</f>
        <v>555</v>
      </c>
      <c r="E561" s="595">
        <f>H157</f>
        <v>0</v>
      </c>
      <c r="F561" s="644"/>
      <c r="G561" s="644"/>
      <c r="H561" s="574">
        <f>+F561+G561</f>
        <v>0</v>
      </c>
      <c r="I561" s="577">
        <f>+AM561</f>
        <v>0</v>
      </c>
      <c r="J561" s="580">
        <f>+H561+I561</f>
        <v>0</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555</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JULIO!K567</f>
        <v>23495</v>
      </c>
      <c r="E567" s="682">
        <f>H163</f>
        <v>0</v>
      </c>
      <c r="F567" s="644"/>
      <c r="G567" s="644"/>
      <c r="H567" s="574">
        <f>+F567+G567</f>
        <v>0</v>
      </c>
      <c r="I567" s="577">
        <f>+AM567</f>
        <v>0</v>
      </c>
      <c r="J567" s="580">
        <f>+H567+I567</f>
        <v>0</v>
      </c>
      <c r="K567" s="583">
        <f>(D567-D570+D571+E567)-(J567)</f>
        <v>23495</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23495</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JULIO!K573</f>
        <v>596</v>
      </c>
      <c r="E573" s="595">
        <f>H169</f>
        <v>0</v>
      </c>
      <c r="F573" s="644"/>
      <c r="G573" s="644"/>
      <c r="H573" s="574">
        <f>+F573+G573</f>
        <v>0</v>
      </c>
      <c r="I573" s="577">
        <f>+AM573</f>
        <v>0</v>
      </c>
      <c r="J573" s="580">
        <f>+H573+I573</f>
        <v>0</v>
      </c>
      <c r="K573" s="583">
        <f>+(D573+E573)-(J573)</f>
        <v>596</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JULIO!K579</f>
        <v>3539</v>
      </c>
      <c r="E579" s="595">
        <f>H175</f>
        <v>0</v>
      </c>
      <c r="F579" s="644"/>
      <c r="G579" s="644"/>
      <c r="H579" s="574">
        <f>+F579+G579</f>
        <v>0</v>
      </c>
      <c r="I579" s="577">
        <f>+AM579</f>
        <v>0</v>
      </c>
      <c r="J579" s="580">
        <f>+H579+I579</f>
        <v>0</v>
      </c>
      <c r="K579" s="583">
        <f>+(D579+E579)-(J579)</f>
        <v>3539</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JULIO!K585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JULIO!K591</f>
        <v>559</v>
      </c>
      <c r="E591" s="595">
        <f>H187</f>
        <v>0</v>
      </c>
      <c r="F591" s="644"/>
      <c r="G591" s="644"/>
      <c r="H591" s="574">
        <f>+F591+G591</f>
        <v>0</v>
      </c>
      <c r="I591" s="577">
        <f>+AM591</f>
        <v>0</v>
      </c>
      <c r="J591" s="580">
        <f>+H591+I591</f>
        <v>0</v>
      </c>
      <c r="K591" s="583">
        <f>+(D591+E591)-(J591)</f>
        <v>559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JULIO!K597</f>
        <v>92</v>
      </c>
      <c r="E597" s="595">
        <f>H193</f>
        <v>0</v>
      </c>
      <c r="F597" s="644"/>
      <c r="G597" s="644"/>
      <c r="H597" s="574">
        <f>+F597+G597</f>
        <v>0</v>
      </c>
      <c r="I597" s="577">
        <f>+AM597</f>
        <v>0</v>
      </c>
      <c r="J597" s="580">
        <f>+H597+I597</f>
        <v>0</v>
      </c>
      <c r="K597" s="583">
        <f>+(D597+E597)-(J597)</f>
        <v>92</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JULIO!K603</f>
        <v>47</v>
      </c>
      <c r="E603" s="595">
        <f>H199</f>
        <v>0</v>
      </c>
      <c r="F603" s="644"/>
      <c r="G603" s="644"/>
      <c r="H603" s="574">
        <f>+F603+G603</f>
        <v>0</v>
      </c>
      <c r="I603" s="577">
        <f>+AM603</f>
        <v>0</v>
      </c>
      <c r="J603" s="580">
        <f>+H603+I603</f>
        <v>0</v>
      </c>
      <c r="K603" s="583">
        <f>+(D603+E603)-(J603)</f>
        <v>47</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JULIO!K609</f>
        <v>64</v>
      </c>
      <c r="E609" s="595">
        <f>H205</f>
        <v>0</v>
      </c>
      <c r="F609" s="644"/>
      <c r="G609" s="644"/>
      <c r="H609" s="574">
        <f>+F609+G609</f>
        <v>0</v>
      </c>
      <c r="I609" s="577">
        <f>+AM609</f>
        <v>0</v>
      </c>
      <c r="J609" s="580">
        <f>+H609+I609</f>
        <v>0</v>
      </c>
      <c r="K609" s="583">
        <f>+(D609+E609)-(J609)</f>
        <v>64</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JULIO!K615</f>
        <v>0</v>
      </c>
      <c r="E615" s="595">
        <f>H211</f>
        <v>0</v>
      </c>
      <c r="F615" s="644"/>
      <c r="G615" s="644"/>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JULIO!K621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JULIO!K627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JULIO!K634</f>
        <v>1970</v>
      </c>
      <c r="E634" s="595">
        <f>H230</f>
        <v>0</v>
      </c>
      <c r="F634" s="644"/>
      <c r="G634" s="644"/>
      <c r="H634" s="574">
        <f>+F634+G634</f>
        <v>0</v>
      </c>
      <c r="I634" s="577">
        <f>+AM634</f>
        <v>0</v>
      </c>
      <c r="J634" s="580">
        <f>+H634+I634</f>
        <v>0</v>
      </c>
      <c r="K634" s="583">
        <f>+(D634+E634)-(J634)</f>
        <v>1970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JULIO!K640</f>
        <v>1835</v>
      </c>
      <c r="E640" s="595">
        <f>H236</f>
        <v>0</v>
      </c>
      <c r="F640" s="644"/>
      <c r="G640" s="644"/>
      <c r="H640" s="574">
        <f>+F640+G640</f>
        <v>0</v>
      </c>
      <c r="I640" s="577">
        <f>+AM640</f>
        <v>0</v>
      </c>
      <c r="J640" s="580">
        <f>+H640+I640</f>
        <v>0</v>
      </c>
      <c r="K640" s="583">
        <f>+(D640+E640)-(J640)</f>
        <v>1835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JULIO!K646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JULIO!K652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JULIO!K658</f>
        <v>3348</v>
      </c>
      <c r="E658" s="595">
        <f>H254</f>
        <v>0</v>
      </c>
      <c r="F658" s="644"/>
      <c r="G658" s="644"/>
      <c r="H658" s="574">
        <f>+F658+G658</f>
        <v>0</v>
      </c>
      <c r="I658" s="577">
        <f>+AM658</f>
        <v>0</v>
      </c>
      <c r="J658" s="580">
        <f>+H658+I658</f>
        <v>0</v>
      </c>
      <c r="K658" s="583">
        <f>+(D658+E658)-(J658)</f>
        <v>3348</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JULIO!K664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JULIO!K670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JULIO!K676</f>
        <v>6570</v>
      </c>
      <c r="E676" s="595">
        <f>H272</f>
        <v>0</v>
      </c>
      <c r="F676" s="644"/>
      <c r="G676" s="644"/>
      <c r="H676" s="574">
        <f>+F676+G676</f>
        <v>0</v>
      </c>
      <c r="I676" s="577">
        <f>+AM676</f>
        <v>0</v>
      </c>
      <c r="J676" s="580">
        <f>+H676+I676</f>
        <v>0</v>
      </c>
      <c r="K676" s="583">
        <f>+(D676+E676)-(J676)</f>
        <v>6570</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JULIO!K682</f>
        <v>2800</v>
      </c>
      <c r="E682" s="595">
        <f>H278</f>
        <v>0</v>
      </c>
      <c r="F682" s="644"/>
      <c r="G682" s="644"/>
      <c r="H682" s="574">
        <f>+F682+G682</f>
        <v>0</v>
      </c>
      <c r="I682" s="577">
        <f>+AM682</f>
        <v>0</v>
      </c>
      <c r="J682" s="580">
        <f>+H682+I682</f>
        <v>0</v>
      </c>
      <c r="K682" s="583">
        <f>+(D682+E682)-(J682)</f>
        <v>2800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JULIO!K688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JULIO!K694</f>
        <v>611</v>
      </c>
      <c r="E694" s="595">
        <f>H290</f>
        <v>0</v>
      </c>
      <c r="F694" s="644"/>
      <c r="G694" s="644"/>
      <c r="H694" s="574">
        <f>+F694+G694</f>
        <v>0</v>
      </c>
      <c r="I694" s="577">
        <f>+AM694</f>
        <v>0</v>
      </c>
      <c r="J694" s="580">
        <f>+H694+I694</f>
        <v>0</v>
      </c>
      <c r="K694" s="583">
        <f>+(D694+E694)-(J694)</f>
        <v>611</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JULIO!K700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JULIO!K707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JULIO!K714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JULIO!K721</f>
        <v>19328</v>
      </c>
      <c r="E721" s="595">
        <f>H317</f>
        <v>0</v>
      </c>
      <c r="F721" s="644"/>
      <c r="G721" s="644"/>
      <c r="H721" s="574">
        <f>+F721+G721</f>
        <v>0</v>
      </c>
      <c r="I721" s="577">
        <f>+AM721</f>
        <v>0</v>
      </c>
      <c r="J721" s="580">
        <f>+H721+I721</f>
        <v>0</v>
      </c>
      <c r="K721" s="583">
        <f>+(D721+E721)-(J721)</f>
        <v>19328</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JULIO!K728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JULIO!K735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JULIO!K742</f>
        <v>12805</v>
      </c>
      <c r="E742" s="595">
        <f>H338</f>
        <v>0</v>
      </c>
      <c r="F742" s="644"/>
      <c r="G742" s="644"/>
      <c r="H742" s="574">
        <f>+F742+G742</f>
        <v>0</v>
      </c>
      <c r="I742" s="577">
        <f>+AM742</f>
        <v>0</v>
      </c>
      <c r="J742" s="580">
        <f>+H742+I742</f>
        <v>0</v>
      </c>
      <c r="K742" s="583">
        <f>+(D742+E742)-(J742)</f>
        <v>12805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JULIO!K749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JULIO!K756</f>
        <v>15665</v>
      </c>
      <c r="E756" s="595">
        <f>H352</f>
        <v>0</v>
      </c>
      <c r="F756" s="644"/>
      <c r="G756" s="644"/>
      <c r="H756" s="574">
        <f>+F756+G756</f>
        <v>0</v>
      </c>
      <c r="I756" s="577">
        <f>+AM756</f>
        <v>0</v>
      </c>
      <c r="J756" s="580">
        <f>+H756+I756</f>
        <v>0</v>
      </c>
      <c r="K756" s="583">
        <f>+(D756+E756)-(J756)</f>
        <v>15665</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JULIO!K763</f>
        <v>4517</v>
      </c>
      <c r="E763" s="595">
        <f>H359</f>
        <v>0</v>
      </c>
      <c r="F763" s="644"/>
      <c r="G763" s="644"/>
      <c r="H763" s="574">
        <f>+F763+G763</f>
        <v>0</v>
      </c>
      <c r="I763" s="577">
        <f>+AM763</f>
        <v>0</v>
      </c>
      <c r="J763" s="580">
        <f>+H763+I763</f>
        <v>0</v>
      </c>
      <c r="K763" s="583">
        <f>+(D763+E763)-(J763)</f>
        <v>4517</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JULIO!K770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JULIO!K777</f>
        <v>2242</v>
      </c>
      <c r="E777" s="339">
        <f t="shared" ref="E777:E783" si="117">H373</f>
        <v>0</v>
      </c>
      <c r="F777" s="338"/>
      <c r="G777" s="338"/>
      <c r="H777" s="456">
        <f t="shared" ref="H777:H783" si="118">+F777+G777</f>
        <v>0</v>
      </c>
      <c r="I777" s="340">
        <f t="shared" ref="I777:I783" si="119">+AM777</f>
        <v>0</v>
      </c>
      <c r="J777" s="341">
        <f t="shared" ref="J777:J783" si="120">+H777+I777</f>
        <v>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JULIO!K778</f>
        <v>14047</v>
      </c>
      <c r="E778" s="339">
        <f t="shared" si="117"/>
        <v>0</v>
      </c>
      <c r="F778" s="338"/>
      <c r="G778" s="338"/>
      <c r="H778" s="456">
        <f t="shared" si="118"/>
        <v>0</v>
      </c>
      <c r="I778" s="340">
        <f t="shared" si="119"/>
        <v>0</v>
      </c>
      <c r="J778" s="341">
        <f t="shared" si="120"/>
        <v>0</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JULIO!K779</f>
        <v>3318</v>
      </c>
      <c r="E779" s="339">
        <f t="shared" si="117"/>
        <v>0</v>
      </c>
      <c r="F779" s="338"/>
      <c r="G779" s="338"/>
      <c r="H779" s="456">
        <f t="shared" si="118"/>
        <v>0</v>
      </c>
      <c r="I779" s="340">
        <f t="shared" si="119"/>
        <v>0</v>
      </c>
      <c r="J779" s="341">
        <f t="shared" si="120"/>
        <v>0</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JULIO!K780</f>
        <v>1058</v>
      </c>
      <c r="E780" s="339">
        <f t="shared" si="117"/>
        <v>0</v>
      </c>
      <c r="F780" s="338"/>
      <c r="G780" s="338"/>
      <c r="H780" s="456">
        <f t="shared" si="118"/>
        <v>0</v>
      </c>
      <c r="I780" s="340">
        <f t="shared" si="119"/>
        <v>0</v>
      </c>
      <c r="J780" s="341">
        <f t="shared" si="120"/>
        <v>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JULIO!K781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JULIO!K782</f>
        <v>141</v>
      </c>
      <c r="E782" s="339">
        <f t="shared" si="117"/>
        <v>0</v>
      </c>
      <c r="F782" s="338"/>
      <c r="G782" s="338"/>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JULIO!K783</f>
        <v>670</v>
      </c>
      <c r="E783" s="339">
        <f t="shared" si="117"/>
        <v>0</v>
      </c>
      <c r="F783" s="338"/>
      <c r="G783" s="338"/>
      <c r="H783" s="456">
        <f t="shared" si="118"/>
        <v>0</v>
      </c>
      <c r="I783" s="340">
        <f t="shared" si="119"/>
        <v>0</v>
      </c>
      <c r="J783" s="341">
        <f t="shared" si="120"/>
        <v>0</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JULIO!K789</f>
        <v>655</v>
      </c>
      <c r="E789" s="595">
        <f>H385</f>
        <v>0</v>
      </c>
      <c r="F789" s="601"/>
      <c r="G789" s="601"/>
      <c r="H789" s="574">
        <f>SUM(F789,G789)</f>
        <v>0</v>
      </c>
      <c r="I789" s="577">
        <f>+AM789</f>
        <v>0</v>
      </c>
      <c r="J789" s="580">
        <f>+H789+I789</f>
        <v>0</v>
      </c>
      <c r="K789" s="583">
        <f>+(D789+E789)-(J789)</f>
        <v>655</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0</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JULIO!K794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JULIO!K799</f>
        <v>680</v>
      </c>
      <c r="E799" s="595">
        <f>H395</f>
        <v>0</v>
      </c>
      <c r="F799" s="601"/>
      <c r="G799" s="601"/>
      <c r="H799" s="574">
        <f t="shared" ref="H799:H809" si="130">SUM(F799,G799)</f>
        <v>0</v>
      </c>
      <c r="I799" s="577">
        <f>+AM799</f>
        <v>0</v>
      </c>
      <c r="J799" s="580">
        <f t="shared" si="127"/>
        <v>0</v>
      </c>
      <c r="K799" s="583">
        <f>+(D799+E799)-(J799)</f>
        <v>680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JULIO!K804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JULIO!K809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7270</v>
      </c>
      <c r="E821" s="373">
        <f>G13</f>
        <v>0</v>
      </c>
      <c r="F821" s="373">
        <f>+F417</f>
        <v>0</v>
      </c>
      <c r="G821" s="373">
        <f>+G417</f>
        <v>0</v>
      </c>
      <c r="H821" s="374">
        <f>SUM(F821:G821)</f>
        <v>0</v>
      </c>
      <c r="I821" s="375">
        <f>+AM821</f>
        <v>0</v>
      </c>
      <c r="J821" s="376">
        <f>SUM(H821:I821)</f>
        <v>0</v>
      </c>
      <c r="K821" s="373">
        <f>+I13</f>
        <v>0</v>
      </c>
      <c r="L821" s="377">
        <f>(M821+N821)</f>
        <v>7270</v>
      </c>
      <c r="M821" s="378">
        <f>+K13</f>
        <v>5240</v>
      </c>
      <c r="N821" s="379">
        <f>+K417</f>
        <v>2030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1750</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1750</v>
      </c>
      <c r="M822" s="378">
        <f>+K19</f>
        <v>1078</v>
      </c>
      <c r="N822" s="379">
        <f>+K423</f>
        <v>672</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369</v>
      </c>
      <c r="E823" s="373">
        <f>G25</f>
        <v>0</v>
      </c>
      <c r="F823" s="373">
        <f>+F429</f>
        <v>0</v>
      </c>
      <c r="G823" s="373">
        <f>+G429</f>
        <v>0</v>
      </c>
      <c r="H823" s="374">
        <f t="shared" si="151"/>
        <v>0</v>
      </c>
      <c r="I823" s="375">
        <f>+AM823</f>
        <v>0</v>
      </c>
      <c r="J823" s="376">
        <f t="shared" si="152"/>
        <v>0</v>
      </c>
      <c r="K823" s="373">
        <f>+I25</f>
        <v>0</v>
      </c>
      <c r="L823" s="377">
        <f t="shared" si="153"/>
        <v>369</v>
      </c>
      <c r="M823" s="378">
        <f>+K25</f>
        <v>15</v>
      </c>
      <c r="N823" s="379">
        <f>+K429</f>
        <v>354</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18315</v>
      </c>
      <c r="E824" s="373">
        <f>G31</f>
        <v>0</v>
      </c>
      <c r="F824" s="373">
        <f>+F435</f>
        <v>0</v>
      </c>
      <c r="G824" s="373">
        <f>+G435</f>
        <v>0</v>
      </c>
      <c r="H824" s="374">
        <f t="shared" si="151"/>
        <v>0</v>
      </c>
      <c r="I824" s="375">
        <f t="shared" ref="I824:I856" si="159">+AM824</f>
        <v>0</v>
      </c>
      <c r="J824" s="376">
        <f t="shared" si="152"/>
        <v>0</v>
      </c>
      <c r="K824" s="373">
        <f>+I31</f>
        <v>0</v>
      </c>
      <c r="L824" s="377">
        <f t="shared" si="153"/>
        <v>18315</v>
      </c>
      <c r="M824" s="378">
        <f>+K31</f>
        <v>16500</v>
      </c>
      <c r="N824" s="379">
        <f>+K435</f>
        <v>1815</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11493</v>
      </c>
      <c r="E825" s="373">
        <f>G37</f>
        <v>0</v>
      </c>
      <c r="F825" s="373">
        <f>+F441</f>
        <v>0</v>
      </c>
      <c r="G825" s="373">
        <f>+G441</f>
        <v>0</v>
      </c>
      <c r="H825" s="374">
        <f t="shared" si="151"/>
        <v>0</v>
      </c>
      <c r="I825" s="375">
        <f t="shared" si="159"/>
        <v>0</v>
      </c>
      <c r="J825" s="376">
        <f t="shared" si="152"/>
        <v>0</v>
      </c>
      <c r="K825" s="373">
        <f>+I37</f>
        <v>0</v>
      </c>
      <c r="L825" s="377">
        <f t="shared" si="153"/>
        <v>11493</v>
      </c>
      <c r="M825" s="378">
        <f>+K37</f>
        <v>9960</v>
      </c>
      <c r="N825" s="379">
        <f>+K441</f>
        <v>1533</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151</v>
      </c>
      <c r="E826" s="373">
        <f>G43</f>
        <v>0</v>
      </c>
      <c r="F826" s="373">
        <f>+F447</f>
        <v>0</v>
      </c>
      <c r="G826" s="373">
        <f>+G447</f>
        <v>0</v>
      </c>
      <c r="H826" s="374">
        <f t="shared" si="151"/>
        <v>0</v>
      </c>
      <c r="I826" s="375">
        <f t="shared" si="159"/>
        <v>0</v>
      </c>
      <c r="J826" s="376">
        <f t="shared" si="152"/>
        <v>0</v>
      </c>
      <c r="K826" s="373">
        <f>+I43</f>
        <v>0</v>
      </c>
      <c r="L826" s="377">
        <f t="shared" si="153"/>
        <v>151</v>
      </c>
      <c r="M826" s="378">
        <f>+K43</f>
        <v>97</v>
      </c>
      <c r="N826" s="379">
        <f>+K447</f>
        <v>54</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5575</v>
      </c>
      <c r="E828" s="373">
        <f>G55</f>
        <v>0</v>
      </c>
      <c r="F828" s="373">
        <f>+F459</f>
        <v>0</v>
      </c>
      <c r="G828" s="373">
        <f>+G459</f>
        <v>0</v>
      </c>
      <c r="H828" s="374">
        <f t="shared" si="151"/>
        <v>0</v>
      </c>
      <c r="I828" s="375">
        <f t="shared" si="159"/>
        <v>0</v>
      </c>
      <c r="J828" s="376">
        <f t="shared" si="152"/>
        <v>0</v>
      </c>
      <c r="K828" s="373">
        <f>+I55</f>
        <v>0</v>
      </c>
      <c r="L828" s="377">
        <f t="shared" si="153"/>
        <v>5575</v>
      </c>
      <c r="M828" s="378">
        <f>+K55</f>
        <v>4030</v>
      </c>
      <c r="N828" s="379">
        <f>+K459</f>
        <v>1545</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65</v>
      </c>
      <c r="E829" s="373">
        <f>G61</f>
        <v>0</v>
      </c>
      <c r="F829" s="373">
        <f>+F465</f>
        <v>0</v>
      </c>
      <c r="G829" s="373">
        <f>+G465</f>
        <v>0</v>
      </c>
      <c r="H829" s="374">
        <f t="shared" si="151"/>
        <v>0</v>
      </c>
      <c r="I829" s="375">
        <f t="shared" si="159"/>
        <v>0</v>
      </c>
      <c r="J829" s="376">
        <f t="shared" si="152"/>
        <v>0</v>
      </c>
      <c r="K829" s="373">
        <f>+I61</f>
        <v>0</v>
      </c>
      <c r="L829" s="377">
        <f t="shared" si="153"/>
        <v>65</v>
      </c>
      <c r="M829" s="378">
        <f>+K61</f>
        <v>9</v>
      </c>
      <c r="N829" s="379">
        <f>+K465</f>
        <v>56</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4616</v>
      </c>
      <c r="E830" s="373">
        <f>G67</f>
        <v>0</v>
      </c>
      <c r="F830" s="373">
        <f>+F471</f>
        <v>0</v>
      </c>
      <c r="G830" s="373">
        <f>+G471</f>
        <v>0</v>
      </c>
      <c r="H830" s="374">
        <f t="shared" si="151"/>
        <v>0</v>
      </c>
      <c r="I830" s="375">
        <f t="shared" si="159"/>
        <v>0</v>
      </c>
      <c r="J830" s="376">
        <f>SUM(H830:I830)</f>
        <v>0</v>
      </c>
      <c r="K830" s="373">
        <f>+I67</f>
        <v>0</v>
      </c>
      <c r="L830" s="377">
        <f t="shared" si="153"/>
        <v>4616</v>
      </c>
      <c r="M830" s="378">
        <f>+K67</f>
        <v>3430</v>
      </c>
      <c r="N830" s="379">
        <f>+K471</f>
        <v>1186</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7196</v>
      </c>
      <c r="E831" s="373">
        <f>G73</f>
        <v>0</v>
      </c>
      <c r="F831" s="373">
        <f>+F477</f>
        <v>0</v>
      </c>
      <c r="G831" s="373">
        <f>+G477</f>
        <v>0</v>
      </c>
      <c r="H831" s="374">
        <f t="shared" si="151"/>
        <v>0</v>
      </c>
      <c r="I831" s="375">
        <f t="shared" si="159"/>
        <v>0</v>
      </c>
      <c r="J831" s="376">
        <f t="shared" si="152"/>
        <v>0</v>
      </c>
      <c r="K831" s="373">
        <f>+I73</f>
        <v>0</v>
      </c>
      <c r="L831" s="377">
        <f t="shared" si="153"/>
        <v>7196</v>
      </c>
      <c r="M831" s="378">
        <f>+K73</f>
        <v>5495</v>
      </c>
      <c r="N831" s="379">
        <f>+K477</f>
        <v>1701</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10393</v>
      </c>
      <c r="E833" s="373">
        <f>G85</f>
        <v>0</v>
      </c>
      <c r="F833" s="373">
        <f>+F489</f>
        <v>0</v>
      </c>
      <c r="G833" s="373">
        <f>+G489</f>
        <v>0</v>
      </c>
      <c r="H833" s="374">
        <f t="shared" si="151"/>
        <v>0</v>
      </c>
      <c r="I833" s="375">
        <f t="shared" si="159"/>
        <v>0</v>
      </c>
      <c r="J833" s="376">
        <f t="shared" si="152"/>
        <v>0</v>
      </c>
      <c r="K833" s="373">
        <f>+I85</f>
        <v>0</v>
      </c>
      <c r="L833" s="377">
        <f t="shared" si="153"/>
        <v>10393</v>
      </c>
      <c r="M833" s="378">
        <f>+K85</f>
        <v>8597</v>
      </c>
      <c r="N833" s="379">
        <f>+K489</f>
        <v>1796</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2029</v>
      </c>
      <c r="E836" s="373">
        <f>G103</f>
        <v>0</v>
      </c>
      <c r="F836" s="373">
        <f>+F507</f>
        <v>0</v>
      </c>
      <c r="G836" s="373">
        <f>+G507</f>
        <v>0</v>
      </c>
      <c r="H836" s="374">
        <f>SUM(F836:G836)</f>
        <v>0</v>
      </c>
      <c r="I836" s="375">
        <f>+AM836</f>
        <v>0</v>
      </c>
      <c r="J836" s="376">
        <f>SUM(H836:I836)</f>
        <v>0</v>
      </c>
      <c r="K836" s="373">
        <f>+I103</f>
        <v>0</v>
      </c>
      <c r="L836" s="377">
        <f t="shared" si="153"/>
        <v>2029</v>
      </c>
      <c r="M836" s="378">
        <f>+K103</f>
        <v>0</v>
      </c>
      <c r="N836" s="379">
        <f>+K507</f>
        <v>2029</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40558</v>
      </c>
      <c r="E839" s="373">
        <f>G121</f>
        <v>0</v>
      </c>
      <c r="F839" s="373">
        <f>+F525</f>
        <v>0</v>
      </c>
      <c r="G839" s="373">
        <f>+G525</f>
        <v>0</v>
      </c>
      <c r="H839" s="374">
        <f t="shared" si="151"/>
        <v>0</v>
      </c>
      <c r="I839" s="375">
        <f t="shared" si="159"/>
        <v>0</v>
      </c>
      <c r="J839" s="376">
        <f t="shared" si="175"/>
        <v>0</v>
      </c>
      <c r="K839" s="373">
        <f>+I121</f>
        <v>0</v>
      </c>
      <c r="L839" s="377">
        <f t="shared" si="153"/>
        <v>40558</v>
      </c>
      <c r="M839" s="378">
        <f>+K121</f>
        <v>33740</v>
      </c>
      <c r="N839" s="379">
        <f>+K525</f>
        <v>6818</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2932</v>
      </c>
      <c r="E840" s="373">
        <f>G127</f>
        <v>0</v>
      </c>
      <c r="F840" s="373">
        <f>+F531</f>
        <v>0</v>
      </c>
      <c r="G840" s="373">
        <f>+G531</f>
        <v>0</v>
      </c>
      <c r="H840" s="374">
        <f t="shared" si="151"/>
        <v>0</v>
      </c>
      <c r="I840" s="375">
        <f t="shared" si="159"/>
        <v>0</v>
      </c>
      <c r="J840" s="376">
        <f t="shared" si="175"/>
        <v>0</v>
      </c>
      <c r="K840" s="373">
        <f>+I127</f>
        <v>0</v>
      </c>
      <c r="L840" s="377">
        <f t="shared" si="153"/>
        <v>2932</v>
      </c>
      <c r="M840" s="378">
        <f>+K127</f>
        <v>1341</v>
      </c>
      <c r="N840" s="379">
        <f>+K531</f>
        <v>1591</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3969</v>
      </c>
      <c r="E841" s="373">
        <f>G133</f>
        <v>0</v>
      </c>
      <c r="F841" s="373">
        <f>+F537</f>
        <v>0</v>
      </c>
      <c r="G841" s="373">
        <f>+G537</f>
        <v>0</v>
      </c>
      <c r="H841" s="374">
        <f t="shared" si="151"/>
        <v>0</v>
      </c>
      <c r="I841" s="375">
        <f t="shared" si="159"/>
        <v>0</v>
      </c>
      <c r="J841" s="376">
        <f t="shared" si="175"/>
        <v>0</v>
      </c>
      <c r="K841" s="373">
        <f>+I133</f>
        <v>0</v>
      </c>
      <c r="L841" s="377">
        <f t="shared" si="153"/>
        <v>3969</v>
      </c>
      <c r="M841" s="378">
        <f>+K133</f>
        <v>2520</v>
      </c>
      <c r="N841" s="379">
        <f>+K537</f>
        <v>1449</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6701</v>
      </c>
      <c r="E843" s="373">
        <f>G145</f>
        <v>0</v>
      </c>
      <c r="F843" s="373">
        <f>+F549</f>
        <v>0</v>
      </c>
      <c r="G843" s="373">
        <f>+G549</f>
        <v>0</v>
      </c>
      <c r="H843" s="374">
        <f t="shared" si="151"/>
        <v>0</v>
      </c>
      <c r="I843" s="375">
        <f t="shared" si="159"/>
        <v>0</v>
      </c>
      <c r="J843" s="376">
        <f t="shared" si="175"/>
        <v>0</v>
      </c>
      <c r="K843" s="373">
        <f>+I145</f>
        <v>0</v>
      </c>
      <c r="L843" s="377">
        <f t="shared" si="153"/>
        <v>6701</v>
      </c>
      <c r="M843" s="378">
        <f>+K145</f>
        <v>4600</v>
      </c>
      <c r="N843" s="379">
        <f>+K549</f>
        <v>2101</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2382</v>
      </c>
      <c r="E844" s="373">
        <f>G151</f>
        <v>0</v>
      </c>
      <c r="F844" s="373">
        <f>+F555</f>
        <v>0</v>
      </c>
      <c r="G844" s="373">
        <f>+G555</f>
        <v>0</v>
      </c>
      <c r="H844" s="374">
        <f t="shared" si="151"/>
        <v>0</v>
      </c>
      <c r="I844" s="375">
        <f t="shared" si="159"/>
        <v>0</v>
      </c>
      <c r="J844" s="376">
        <f t="shared" si="175"/>
        <v>0</v>
      </c>
      <c r="K844" s="373">
        <f>+I151</f>
        <v>0</v>
      </c>
      <c r="L844" s="377">
        <f t="shared" si="153"/>
        <v>2382</v>
      </c>
      <c r="M844" s="378">
        <f>+K151</f>
        <v>1414</v>
      </c>
      <c r="N844" s="379">
        <f>+K555</f>
        <v>968</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1035</v>
      </c>
      <c r="E845" s="373">
        <f>G157</f>
        <v>0</v>
      </c>
      <c r="F845" s="373">
        <f>+F561</f>
        <v>0</v>
      </c>
      <c r="G845" s="373">
        <f>+G561</f>
        <v>0</v>
      </c>
      <c r="H845" s="374">
        <f t="shared" si="151"/>
        <v>0</v>
      </c>
      <c r="I845" s="375">
        <f t="shared" si="159"/>
        <v>0</v>
      </c>
      <c r="J845" s="376">
        <f t="shared" si="175"/>
        <v>0</v>
      </c>
      <c r="K845" s="373">
        <f>+I157</f>
        <v>0</v>
      </c>
      <c r="L845" s="377">
        <f t="shared" si="153"/>
        <v>1035</v>
      </c>
      <c r="M845" s="378">
        <f>+K157</f>
        <v>480</v>
      </c>
      <c r="N845" s="379">
        <f>+K561</f>
        <v>555</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45765</v>
      </c>
      <c r="E846" s="373">
        <f>G163</f>
        <v>0</v>
      </c>
      <c r="F846" s="373">
        <f>+F567</f>
        <v>0</v>
      </c>
      <c r="G846" s="373">
        <f>+G567</f>
        <v>0</v>
      </c>
      <c r="H846" s="374">
        <f t="shared" si="151"/>
        <v>0</v>
      </c>
      <c r="I846" s="375">
        <f t="shared" si="159"/>
        <v>0</v>
      </c>
      <c r="J846" s="376">
        <f t="shared" si="175"/>
        <v>0</v>
      </c>
      <c r="K846" s="373">
        <f>+I163</f>
        <v>0</v>
      </c>
      <c r="L846" s="377">
        <f t="shared" si="153"/>
        <v>45765</v>
      </c>
      <c r="M846" s="378">
        <f>+K163</f>
        <v>22270</v>
      </c>
      <c r="N846" s="379">
        <f>+K567</f>
        <v>23495</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1106</v>
      </c>
      <c r="E847" s="373">
        <f>G169</f>
        <v>0</v>
      </c>
      <c r="F847" s="373">
        <f>+F573</f>
        <v>0</v>
      </c>
      <c r="G847" s="373">
        <f>+G573</f>
        <v>0</v>
      </c>
      <c r="H847" s="374">
        <f t="shared" si="151"/>
        <v>0</v>
      </c>
      <c r="I847" s="375">
        <f t="shared" si="159"/>
        <v>0</v>
      </c>
      <c r="J847" s="376">
        <f t="shared" si="175"/>
        <v>0</v>
      </c>
      <c r="K847" s="373">
        <f>+I169</f>
        <v>0</v>
      </c>
      <c r="L847" s="377">
        <f t="shared" si="153"/>
        <v>1106</v>
      </c>
      <c r="M847" s="378">
        <f>+K169</f>
        <v>510</v>
      </c>
      <c r="N847" s="379">
        <f>+K573</f>
        <v>596</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6162</v>
      </c>
      <c r="E848" s="373">
        <f>G175</f>
        <v>0</v>
      </c>
      <c r="F848" s="373">
        <f>+F579</f>
        <v>0</v>
      </c>
      <c r="G848" s="373">
        <f>+G579</f>
        <v>0</v>
      </c>
      <c r="H848" s="374">
        <f t="shared" si="151"/>
        <v>0</v>
      </c>
      <c r="I848" s="375">
        <f t="shared" si="159"/>
        <v>0</v>
      </c>
      <c r="J848" s="376">
        <f t="shared" si="175"/>
        <v>0</v>
      </c>
      <c r="K848" s="373">
        <f>+I175</f>
        <v>0</v>
      </c>
      <c r="L848" s="377">
        <f t="shared" si="153"/>
        <v>6162</v>
      </c>
      <c r="M848" s="378">
        <f>+K175</f>
        <v>2623</v>
      </c>
      <c r="N848" s="379">
        <f>+K579</f>
        <v>3539</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1287</v>
      </c>
      <c r="E850" s="373">
        <f>G187</f>
        <v>0</v>
      </c>
      <c r="F850" s="373">
        <f>+F591</f>
        <v>0</v>
      </c>
      <c r="G850" s="373">
        <f>+G591</f>
        <v>0</v>
      </c>
      <c r="H850" s="374">
        <f t="shared" si="151"/>
        <v>0</v>
      </c>
      <c r="I850" s="375">
        <f t="shared" si="159"/>
        <v>0</v>
      </c>
      <c r="J850" s="376">
        <f t="shared" si="175"/>
        <v>0</v>
      </c>
      <c r="K850" s="373">
        <f>+I187</f>
        <v>0</v>
      </c>
      <c r="L850" s="377">
        <f t="shared" si="153"/>
        <v>1287</v>
      </c>
      <c r="M850" s="378">
        <f>+K187</f>
        <v>728</v>
      </c>
      <c r="N850" s="379">
        <f>+K591</f>
        <v>559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92</v>
      </c>
      <c r="E851" s="373">
        <f>G193</f>
        <v>0</v>
      </c>
      <c r="F851" s="373">
        <f>+F597</f>
        <v>0</v>
      </c>
      <c r="G851" s="373">
        <f>+G597</f>
        <v>0</v>
      </c>
      <c r="H851" s="374">
        <f t="shared" si="151"/>
        <v>0</v>
      </c>
      <c r="I851" s="375">
        <f t="shared" si="159"/>
        <v>0</v>
      </c>
      <c r="J851" s="376">
        <f t="shared" si="175"/>
        <v>0</v>
      </c>
      <c r="K851" s="373">
        <f>+I193</f>
        <v>0</v>
      </c>
      <c r="L851" s="377">
        <f t="shared" si="153"/>
        <v>92</v>
      </c>
      <c r="M851" s="378">
        <f>+K193</f>
        <v>0</v>
      </c>
      <c r="N851" s="379">
        <f>+K597</f>
        <v>92</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312</v>
      </c>
      <c r="E852" s="373">
        <f>G199</f>
        <v>0</v>
      </c>
      <c r="F852" s="373">
        <f>+F603</f>
        <v>0</v>
      </c>
      <c r="G852" s="373">
        <f>+G603</f>
        <v>0</v>
      </c>
      <c r="H852" s="374">
        <f t="shared" si="151"/>
        <v>0</v>
      </c>
      <c r="I852" s="375">
        <f t="shared" si="159"/>
        <v>0</v>
      </c>
      <c r="J852" s="376">
        <f t="shared" si="175"/>
        <v>0</v>
      </c>
      <c r="K852" s="373">
        <f>+I199</f>
        <v>0</v>
      </c>
      <c r="L852" s="377">
        <f t="shared" si="153"/>
        <v>312</v>
      </c>
      <c r="M852" s="378">
        <f>+K199</f>
        <v>265</v>
      </c>
      <c r="N852" s="379">
        <f>+K603</f>
        <v>47</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64</v>
      </c>
      <c r="E853" s="373">
        <f>G205</f>
        <v>0</v>
      </c>
      <c r="F853" s="373">
        <f>+F609</f>
        <v>0</v>
      </c>
      <c r="G853" s="373">
        <f>+G609</f>
        <v>0</v>
      </c>
      <c r="H853" s="374">
        <f t="shared" si="151"/>
        <v>0</v>
      </c>
      <c r="I853" s="375">
        <f t="shared" si="159"/>
        <v>0</v>
      </c>
      <c r="J853" s="376">
        <f t="shared" si="175"/>
        <v>0</v>
      </c>
      <c r="K853" s="373">
        <f>+I205</f>
        <v>0</v>
      </c>
      <c r="L853" s="377">
        <f t="shared" si="153"/>
        <v>64</v>
      </c>
      <c r="M853" s="378">
        <f>+K205</f>
        <v>0</v>
      </c>
      <c r="N853" s="379">
        <f>+K609</f>
        <v>64</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7460</v>
      </c>
      <c r="E858" s="373">
        <f>G230</f>
        <v>0</v>
      </c>
      <c r="F858" s="373">
        <f>+F634</f>
        <v>0</v>
      </c>
      <c r="G858" s="373">
        <f>+G634</f>
        <v>0</v>
      </c>
      <c r="H858" s="374">
        <f>SUM(F858:G858)</f>
        <v>0</v>
      </c>
      <c r="I858" s="375">
        <f t="shared" ref="I858:I868" si="196">+AM858</f>
        <v>0</v>
      </c>
      <c r="J858" s="376">
        <f t="shared" ref="J858:J868" si="197">SUM(H858:I858)</f>
        <v>0</v>
      </c>
      <c r="K858" s="373">
        <f>+I230</f>
        <v>0</v>
      </c>
      <c r="L858" s="377">
        <f>(M858+N858)</f>
        <v>7460</v>
      </c>
      <c r="M858" s="378">
        <f>+K230</f>
        <v>5490</v>
      </c>
      <c r="N858" s="379">
        <f>+K634</f>
        <v>1970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13538</v>
      </c>
      <c r="E859" s="373">
        <f>G236</f>
        <v>0</v>
      </c>
      <c r="F859" s="373">
        <f>+F640</f>
        <v>0</v>
      </c>
      <c r="G859" s="373">
        <f>+G640</f>
        <v>0</v>
      </c>
      <c r="H859" s="374">
        <f>SUM(F859:G859)</f>
        <v>0</v>
      </c>
      <c r="I859" s="375">
        <f t="shared" si="196"/>
        <v>0</v>
      </c>
      <c r="J859" s="376">
        <f t="shared" si="197"/>
        <v>0</v>
      </c>
      <c r="K859" s="373">
        <f>+I236</f>
        <v>0</v>
      </c>
      <c r="L859" s="377">
        <f t="shared" ref="L859:L869" si="201">(M859+N859)</f>
        <v>13538</v>
      </c>
      <c r="M859" s="378">
        <f>+K236</f>
        <v>11703</v>
      </c>
      <c r="N859" s="379">
        <f>+K640</f>
        <v>1835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3899</v>
      </c>
      <c r="E862" s="373">
        <f>G254</f>
        <v>0</v>
      </c>
      <c r="F862" s="373">
        <f>+F658</f>
        <v>0</v>
      </c>
      <c r="G862" s="373">
        <f>+G658</f>
        <v>0</v>
      </c>
      <c r="H862" s="374">
        <f t="shared" si="204"/>
        <v>0</v>
      </c>
      <c r="I862" s="375">
        <f t="shared" si="196"/>
        <v>0</v>
      </c>
      <c r="J862" s="376">
        <f t="shared" si="197"/>
        <v>0</v>
      </c>
      <c r="K862" s="373">
        <f>+I254</f>
        <v>0</v>
      </c>
      <c r="L862" s="377">
        <f t="shared" si="201"/>
        <v>3899</v>
      </c>
      <c r="M862" s="378">
        <f>+K254</f>
        <v>551</v>
      </c>
      <c r="N862" s="379">
        <f>+K658</f>
        <v>3348</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40910</v>
      </c>
      <c r="E865" s="373">
        <f>G272</f>
        <v>0</v>
      </c>
      <c r="F865" s="373">
        <f>+F676</f>
        <v>0</v>
      </c>
      <c r="G865" s="373">
        <f>+G676</f>
        <v>0</v>
      </c>
      <c r="H865" s="374">
        <f t="shared" si="204"/>
        <v>0</v>
      </c>
      <c r="I865" s="375">
        <f t="shared" si="196"/>
        <v>0</v>
      </c>
      <c r="J865" s="376">
        <f t="shared" si="197"/>
        <v>0</v>
      </c>
      <c r="K865" s="373">
        <f>+I272</f>
        <v>0</v>
      </c>
      <c r="L865" s="377">
        <f t="shared" si="201"/>
        <v>40910</v>
      </c>
      <c r="M865" s="378">
        <f>+K272</f>
        <v>34340</v>
      </c>
      <c r="N865" s="379">
        <f>+K676</f>
        <v>6570</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3896</v>
      </c>
      <c r="E866" s="373">
        <f>G278</f>
        <v>0</v>
      </c>
      <c r="F866" s="373">
        <f>+F682</f>
        <v>0</v>
      </c>
      <c r="G866" s="373">
        <f>+G682</f>
        <v>0</v>
      </c>
      <c r="H866" s="374">
        <f t="shared" si="204"/>
        <v>0</v>
      </c>
      <c r="I866" s="375">
        <f t="shared" si="196"/>
        <v>0</v>
      </c>
      <c r="J866" s="376">
        <f t="shared" si="197"/>
        <v>0</v>
      </c>
      <c r="K866" s="373">
        <f>+I278</f>
        <v>0</v>
      </c>
      <c r="L866" s="377">
        <f t="shared" si="201"/>
        <v>3896</v>
      </c>
      <c r="M866" s="378">
        <f>+K278</f>
        <v>1096</v>
      </c>
      <c r="N866" s="379">
        <f>+K682</f>
        <v>2800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1305</v>
      </c>
      <c r="E868" s="373">
        <f>G290</f>
        <v>0</v>
      </c>
      <c r="F868" s="373">
        <f>+F694</f>
        <v>0</v>
      </c>
      <c r="G868" s="373">
        <f>+G694</f>
        <v>0</v>
      </c>
      <c r="H868" s="374">
        <f t="shared" si="204"/>
        <v>0</v>
      </c>
      <c r="I868" s="375">
        <f t="shared" si="196"/>
        <v>0</v>
      </c>
      <c r="J868" s="376">
        <f t="shared" si="197"/>
        <v>0</v>
      </c>
      <c r="K868" s="373">
        <f>+I290</f>
        <v>0</v>
      </c>
      <c r="L868" s="377">
        <f t="shared" si="201"/>
        <v>1305</v>
      </c>
      <c r="M868" s="378">
        <f>+K290</f>
        <v>694</v>
      </c>
      <c r="N868" s="379">
        <f>+K694</f>
        <v>611</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39728</v>
      </c>
      <c r="E873" s="373">
        <f>G317</f>
        <v>0</v>
      </c>
      <c r="F873" s="373">
        <f>+F721</f>
        <v>0</v>
      </c>
      <c r="G873" s="373">
        <f>+G721</f>
        <v>0</v>
      </c>
      <c r="H873" s="374">
        <f t="shared" ref="H873:H887" si="222">SUM(F873:G873)</f>
        <v>0</v>
      </c>
      <c r="I873" s="375">
        <f t="shared" si="215"/>
        <v>0</v>
      </c>
      <c r="J873" s="376">
        <f t="shared" si="216"/>
        <v>0</v>
      </c>
      <c r="K873" s="373">
        <f>+I317</f>
        <v>0</v>
      </c>
      <c r="L873" s="377">
        <f t="shared" si="219"/>
        <v>39728</v>
      </c>
      <c r="M873" s="378">
        <f>+K317</f>
        <v>20400</v>
      </c>
      <c r="N873" s="379">
        <f>+K721</f>
        <v>19328</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36105</v>
      </c>
      <c r="E876" s="373">
        <f>G338</f>
        <v>0</v>
      </c>
      <c r="F876" s="373">
        <f>+F742</f>
        <v>0</v>
      </c>
      <c r="G876" s="373">
        <f>+G742</f>
        <v>0</v>
      </c>
      <c r="H876" s="374">
        <f t="shared" si="222"/>
        <v>0</v>
      </c>
      <c r="I876" s="375">
        <f t="shared" si="215"/>
        <v>0</v>
      </c>
      <c r="J876" s="376">
        <f t="shared" si="216"/>
        <v>0</v>
      </c>
      <c r="K876" s="373">
        <f>+I338</f>
        <v>0</v>
      </c>
      <c r="L876" s="377">
        <f t="shared" si="219"/>
        <v>36105</v>
      </c>
      <c r="M876" s="378">
        <f>+K338</f>
        <v>23300</v>
      </c>
      <c r="N876" s="379">
        <f>+K742</f>
        <v>12805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63883</v>
      </c>
      <c r="E878" s="373">
        <f>G352</f>
        <v>0</v>
      </c>
      <c r="F878" s="373">
        <f>+F756</f>
        <v>0</v>
      </c>
      <c r="G878" s="373">
        <f>+G756</f>
        <v>0</v>
      </c>
      <c r="H878" s="374">
        <f t="shared" si="222"/>
        <v>0</v>
      </c>
      <c r="I878" s="375">
        <f t="shared" si="215"/>
        <v>0</v>
      </c>
      <c r="J878" s="376">
        <f t="shared" si="216"/>
        <v>0</v>
      </c>
      <c r="K878" s="373">
        <f>+I352</f>
        <v>0</v>
      </c>
      <c r="L878" s="377">
        <f t="shared" si="219"/>
        <v>63883</v>
      </c>
      <c r="M878" s="378">
        <f>+K352</f>
        <v>48218</v>
      </c>
      <c r="N878" s="379">
        <f>+K756</f>
        <v>15665</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16477</v>
      </c>
      <c r="E879" s="373">
        <f>G359</f>
        <v>0</v>
      </c>
      <c r="F879" s="373">
        <f>+F763</f>
        <v>0</v>
      </c>
      <c r="G879" s="373">
        <f>+G763</f>
        <v>0</v>
      </c>
      <c r="H879" s="374">
        <f t="shared" si="222"/>
        <v>0</v>
      </c>
      <c r="I879" s="375">
        <f t="shared" si="215"/>
        <v>0</v>
      </c>
      <c r="J879" s="376">
        <f t="shared" si="216"/>
        <v>0</v>
      </c>
      <c r="K879" s="373">
        <f>+I359</f>
        <v>0</v>
      </c>
      <c r="L879" s="377">
        <f t="shared" si="219"/>
        <v>16477</v>
      </c>
      <c r="M879" s="378">
        <f>+K359</f>
        <v>11960</v>
      </c>
      <c r="N879" s="379">
        <f>+K763</f>
        <v>4517</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10756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10756</v>
      </c>
      <c r="M881" s="378">
        <f t="shared" ref="M881:M887" si="237">+K373</f>
        <v>8514</v>
      </c>
      <c r="N881" s="379">
        <f t="shared" ref="N881:N887" si="238">+K777</f>
        <v>2242</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22447</v>
      </c>
      <c r="E882" s="373">
        <f t="shared" si="234"/>
        <v>0</v>
      </c>
      <c r="F882" s="373">
        <f t="shared" si="235"/>
        <v>0</v>
      </c>
      <c r="G882" s="373">
        <f t="shared" si="235"/>
        <v>0</v>
      </c>
      <c r="H882" s="374">
        <f t="shared" si="222"/>
        <v>0</v>
      </c>
      <c r="I882" s="375">
        <f t="shared" si="215"/>
        <v>0</v>
      </c>
      <c r="J882" s="376">
        <f t="shared" si="216"/>
        <v>0</v>
      </c>
      <c r="K882" s="373">
        <f t="shared" si="236"/>
        <v>0</v>
      </c>
      <c r="L882" s="377">
        <f t="shared" si="219"/>
        <v>22447</v>
      </c>
      <c r="M882" s="378">
        <f t="shared" si="237"/>
        <v>8400</v>
      </c>
      <c r="N882" s="379">
        <f t="shared" si="238"/>
        <v>14047</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3318</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3318</v>
      </c>
      <c r="M883" s="378">
        <f t="shared" si="237"/>
        <v>0</v>
      </c>
      <c r="N883" s="379">
        <f t="shared" si="238"/>
        <v>3318</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4123</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4123</v>
      </c>
      <c r="M884" s="378">
        <f t="shared" si="237"/>
        <v>3065</v>
      </c>
      <c r="N884" s="379">
        <f t="shared" si="238"/>
        <v>1058</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670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670</v>
      </c>
      <c r="M887" s="378">
        <f t="shared" si="237"/>
        <v>0</v>
      </c>
      <c r="N887" s="379">
        <f t="shared" si="238"/>
        <v>670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655</v>
      </c>
      <c r="E893" s="373">
        <f>G385</f>
        <v>0</v>
      </c>
      <c r="F893" s="373">
        <f>+F789</f>
        <v>0</v>
      </c>
      <c r="G893" s="373">
        <f>+G789</f>
        <v>0</v>
      </c>
      <c r="H893" s="374">
        <f>SUM(F893:G893)</f>
        <v>0</v>
      </c>
      <c r="I893" s="375">
        <f>+AM893</f>
        <v>0</v>
      </c>
      <c r="J893" s="376">
        <f>SUM(H893:I893)</f>
        <v>0</v>
      </c>
      <c r="K893" s="373">
        <f>+I385</f>
        <v>0</v>
      </c>
      <c r="L893" s="377">
        <f>(M893+N893)</f>
        <v>655</v>
      </c>
      <c r="M893" s="378">
        <f>+K385</f>
        <v>0</v>
      </c>
      <c r="N893" s="379">
        <f>+K789</f>
        <v>655</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680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680</v>
      </c>
      <c r="M895" s="378">
        <f>+K395</f>
        <v>0</v>
      </c>
      <c r="N895" s="379">
        <f>+K799</f>
        <v>680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hZluaSrOOxOUMOywB9esrZAMwNYx7xZTaGtLibXUKerZDBKvSos0ZXAESG3Rxr873kki/pC5smJTTxa1XrK2TQ==" saltValue="xKLWyxFlZPGRKMa99HKUcQ=="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1964" priority="391" operator="containsText" text="VERDE">
      <formula>NOT(ISERROR(SEARCH("VERDE",D229)))</formula>
    </cfRule>
    <cfRule type="containsText" dxfId="1963" priority="392" operator="containsText" text="AMARILLO">
      <formula>NOT(ISERROR(SEARCH("AMARILLO",D229)))</formula>
    </cfRule>
    <cfRule type="containsText" dxfId="1962" priority="393" operator="containsText" text="ROJO">
      <formula>NOT(ISERROR(SEARCH("ROJO",D229)))</formula>
    </cfRule>
  </conditionalFormatting>
  <conditionalFormatting sqref="D821:D856">
    <cfRule type="cellIs" dxfId="1961" priority="389" stopIfTrue="1" operator="lessThan">
      <formula>0</formula>
    </cfRule>
  </conditionalFormatting>
  <conditionalFormatting sqref="D858:D869">
    <cfRule type="cellIs" dxfId="1960" priority="388" stopIfTrue="1" operator="lessThan">
      <formula>0</formula>
    </cfRule>
  </conditionalFormatting>
  <conditionalFormatting sqref="D871:D888">
    <cfRule type="cellIs" dxfId="1959" priority="387" stopIfTrue="1" operator="lessThan">
      <formula>0</formula>
    </cfRule>
  </conditionalFormatting>
  <conditionalFormatting sqref="D893:D894">
    <cfRule type="cellIs" dxfId="1958" priority="390" stopIfTrue="1" operator="lessThan">
      <formula>0</formula>
    </cfRule>
  </conditionalFormatting>
  <conditionalFormatting sqref="D566">
    <cfRule type="cellIs" dxfId="1957" priority="386" stopIfTrue="1" operator="lessThan">
      <formula>0</formula>
    </cfRule>
  </conditionalFormatting>
  <conditionalFormatting sqref="D572">
    <cfRule type="cellIs" dxfId="1956" priority="385" stopIfTrue="1" operator="lessThan">
      <formula>0</formula>
    </cfRule>
  </conditionalFormatting>
  <conditionalFormatting sqref="D895:D897">
    <cfRule type="cellIs" dxfId="1955" priority="384" stopIfTrue="1" operator="lessThan">
      <formula>0</formula>
    </cfRule>
  </conditionalFormatting>
  <conditionalFormatting sqref="E229 P410">
    <cfRule type="containsText" dxfId="1954" priority="376" operator="containsText" text="VERDE">
      <formula>NOT(ISERROR(SEARCH("VERDE",E229)))</formula>
    </cfRule>
    <cfRule type="containsText" dxfId="1953" priority="377" operator="containsText" text="AMARILLO">
      <formula>NOT(ISERROR(SEARCH("AMARILLO",E229)))</formula>
    </cfRule>
    <cfRule type="containsText" dxfId="1952" priority="378" operator="containsText" text="ROJO">
      <formula>NOT(ISERROR(SEARCH("ROJO",E229)))</formula>
    </cfRule>
  </conditionalFormatting>
  <conditionalFormatting sqref="E821:I856">
    <cfRule type="cellIs" dxfId="1951" priority="253" stopIfTrue="1" operator="lessThan">
      <formula>0</formula>
    </cfRule>
  </conditionalFormatting>
  <conditionalFormatting sqref="E858:I869">
    <cfRule type="cellIs" dxfId="1950" priority="252" stopIfTrue="1" operator="lessThan">
      <formula>0</formula>
    </cfRule>
  </conditionalFormatting>
  <conditionalFormatting sqref="E871:I888">
    <cfRule type="cellIs" dxfId="1949" priority="251" stopIfTrue="1" operator="lessThan">
      <formula>0</formula>
    </cfRule>
  </conditionalFormatting>
  <conditionalFormatting sqref="E893:I893 E894:G894 H894:I897">
    <cfRule type="cellIs" dxfId="1948" priority="369" stopIfTrue="1" operator="lessThan">
      <formula>0</formula>
    </cfRule>
  </conditionalFormatting>
  <conditionalFormatting sqref="K13:K17">
    <cfRule type="cellIs" dxfId="1947" priority="379" stopIfTrue="1" operator="lessThan">
      <formula>0</formula>
    </cfRule>
  </conditionalFormatting>
  <conditionalFormatting sqref="K303:K308 K777:K783">
    <cfRule type="cellIs" dxfId="1946" priority="365" stopIfTrue="1" operator="lessThan">
      <formula>0</formula>
    </cfRule>
  </conditionalFormatting>
  <conditionalFormatting sqref="K309">
    <cfRule type="containsText" dxfId="1945" priority="375" operator="containsText" text="Falso">
      <formula>NOT(ISERROR(SEARCH("Falso",K309)))</formula>
    </cfRule>
  </conditionalFormatting>
  <conditionalFormatting sqref="K373:K380">
    <cfRule type="cellIs" dxfId="1944" priority="372" stopIfTrue="1" operator="lessThan">
      <formula>0</formula>
    </cfRule>
  </conditionalFormatting>
  <conditionalFormatting sqref="K385:K388">
    <cfRule type="cellIs" dxfId="1943" priority="380" stopIfTrue="1" operator="lessThan">
      <formula>0</formula>
    </cfRule>
  </conditionalFormatting>
  <conditionalFormatting sqref="K389">
    <cfRule type="containsText" dxfId="1942" priority="381" operator="containsText" text="Falso">
      <formula>NOT(ISERROR(SEARCH("Falso",K389)))</formula>
    </cfRule>
  </conditionalFormatting>
  <conditionalFormatting sqref="K394">
    <cfRule type="containsText" dxfId="1941" priority="371" operator="containsText" text="Falso">
      <formula>NOT(ISERROR(SEARCH("Falso",K394)))</formula>
    </cfRule>
  </conditionalFormatting>
  <conditionalFormatting sqref="K399 K404 K409">
    <cfRule type="containsText" dxfId="1940" priority="370" operator="containsText" text="Falso">
      <formula>NOT(ISERROR(SEARCH("Falso",K399)))</formula>
    </cfRule>
  </conditionalFormatting>
  <conditionalFormatting sqref="K714:K719 K721:K726">
    <cfRule type="cellIs" dxfId="1939" priority="273" stopIfTrue="1" operator="lessThan">
      <formula>0</formula>
    </cfRule>
  </conditionalFormatting>
  <conditionalFormatting sqref="K634:K638">
    <cfRule type="cellIs" dxfId="1938" priority="279" stopIfTrue="1" operator="lessThan">
      <formula>0</formula>
    </cfRule>
  </conditionalFormatting>
  <conditionalFormatting sqref="K749:K754 K756:K761">
    <cfRule type="cellIs" dxfId="1937" priority="271" stopIfTrue="1" operator="lessThan">
      <formula>0</formula>
    </cfRule>
  </conditionalFormatting>
  <conditionalFormatting sqref="K763:K768">
    <cfRule type="cellIs" dxfId="1936" priority="270" stopIfTrue="1" operator="lessThan">
      <formula>0</formula>
    </cfRule>
  </conditionalFormatting>
  <conditionalFormatting sqref="K770:K775">
    <cfRule type="cellIs" dxfId="1935" priority="269" stopIfTrue="1" operator="lessThan">
      <formula>0</formula>
    </cfRule>
  </conditionalFormatting>
  <conditionalFormatting sqref="K707:K712">
    <cfRule type="cellIs" dxfId="1934" priority="278" stopIfTrue="1" operator="lessThan">
      <formula>0</formula>
    </cfRule>
  </conditionalFormatting>
  <conditionalFormatting sqref="K728:K733 K735:K740 K742:K747">
    <cfRule type="cellIs" dxfId="1933" priority="272" stopIfTrue="1" operator="lessThan">
      <formula>0</formula>
    </cfRule>
  </conditionalFormatting>
  <conditionalFormatting sqref="K821:K856 M821:O856">
    <cfRule type="cellIs" dxfId="1932" priority="250" stopIfTrue="1" operator="lessThan">
      <formula>0</formula>
    </cfRule>
  </conditionalFormatting>
  <conditionalFormatting sqref="K858:K869 M858:N869">
    <cfRule type="cellIs" dxfId="1931" priority="249" stopIfTrue="1" operator="lessThan">
      <formula>0</formula>
    </cfRule>
  </conditionalFormatting>
  <conditionalFormatting sqref="K871:K888 M871:N887 M888:O888">
    <cfRule type="cellIs" dxfId="1930" priority="248" stopIfTrue="1" operator="lessThan">
      <formula>0</formula>
    </cfRule>
  </conditionalFormatting>
  <conditionalFormatting sqref="K893:K894 M893:N894">
    <cfRule type="cellIs" dxfId="1929" priority="247" stopIfTrue="1" operator="lessThan">
      <formula>0</formula>
    </cfRule>
  </conditionalFormatting>
  <conditionalFormatting sqref="P13:P17 P303:P308">
    <cfRule type="containsText" dxfId="1928" priority="361" operator="containsText" text="VENCIDO">
      <formula>NOT(ISERROR(SEARCH("VENCIDO",P13)))</formula>
    </cfRule>
    <cfRule type="containsText" dxfId="1927" priority="362" operator="containsText" text="VERDE">
      <formula>NOT(ISERROR(SEARCH("VERDE",P13)))</formula>
    </cfRule>
    <cfRule type="containsText" dxfId="1926" priority="363" stopIfTrue="1" operator="containsText" text="AMARILLO">
      <formula>NOT(ISERROR(SEARCH("AMARILLO",P13)))</formula>
    </cfRule>
    <cfRule type="containsText" dxfId="1925" priority="364" operator="containsText" text="ROJO">
      <formula>NOT(ISERROR(SEARCH("ROJO",P13)))</formula>
    </cfRule>
  </conditionalFormatting>
  <conditionalFormatting sqref="P373:P379">
    <cfRule type="containsText" dxfId="1924" priority="357" operator="containsText" text="VENCIDO">
      <formula>NOT(ISERROR(SEARCH("VENCIDO",P373)))</formula>
    </cfRule>
    <cfRule type="containsText" dxfId="1923" priority="358" operator="containsText" text="VERDE">
      <formula>NOT(ISERROR(SEARCH("VERDE",P373)))</formula>
    </cfRule>
    <cfRule type="containsText" dxfId="1922" priority="359" stopIfTrue="1" operator="containsText" text="AMARILLO">
      <formula>NOT(ISERROR(SEARCH("AMARILLO",P373)))</formula>
    </cfRule>
    <cfRule type="containsText" dxfId="1921" priority="360" operator="containsText" text="ROJO">
      <formula>NOT(ISERROR(SEARCH("ROJO",P373)))</formula>
    </cfRule>
  </conditionalFormatting>
  <conditionalFormatting sqref="P385:P388">
    <cfRule type="containsText" dxfId="1920" priority="353" operator="containsText" text="VENCIDO">
      <formula>NOT(ISERROR(SEARCH("VENCIDO",P385)))</formula>
    </cfRule>
    <cfRule type="containsText" dxfId="1919" priority="354" operator="containsText" text="VERDE">
      <formula>NOT(ISERROR(SEARCH("VERDE",P385)))</formula>
    </cfRule>
    <cfRule type="containsText" dxfId="1918" priority="355" stopIfTrue="1" operator="containsText" text="AMARILLO">
      <formula>NOT(ISERROR(SEARCH("AMARILLO",P385)))</formula>
    </cfRule>
    <cfRule type="containsText" dxfId="1917" priority="356" operator="containsText" text="ROJO">
      <formula>NOT(ISERROR(SEARCH("ROJO",P385)))</formula>
    </cfRule>
  </conditionalFormatting>
  <conditionalFormatting sqref="P417:P421">
    <cfRule type="containsText" dxfId="1916" priority="346" operator="containsText" text="VENCIDO">
      <formula>NOT(ISERROR(SEARCH("VENCIDO",P417)))</formula>
    </cfRule>
    <cfRule type="containsText" dxfId="1915" priority="347" operator="containsText" text="VERDE">
      <formula>NOT(ISERROR(SEARCH("VERDE",P417)))</formula>
    </cfRule>
    <cfRule type="containsText" dxfId="1914" priority="348" stopIfTrue="1" operator="containsText" text="AMARILLO">
      <formula>NOT(ISERROR(SEARCH("AMARILLO",P417)))</formula>
    </cfRule>
    <cfRule type="containsText" dxfId="1913" priority="349" operator="containsText" text="ROJO">
      <formula>NOT(ISERROR(SEARCH("ROJO",P417)))</formula>
    </cfRule>
  </conditionalFormatting>
  <conditionalFormatting sqref="P561:P565">
    <cfRule type="containsText" dxfId="1912" priority="342" operator="containsText" text="VENCIDO">
      <formula>NOT(ISERROR(SEARCH("VENCIDO",P561)))</formula>
    </cfRule>
    <cfRule type="containsText" dxfId="1911" priority="343" operator="containsText" text="VERDE">
      <formula>NOT(ISERROR(SEARCH("VERDE",P561)))</formula>
    </cfRule>
    <cfRule type="containsText" dxfId="1910" priority="344" stopIfTrue="1" operator="containsText" text="AMARILLO">
      <formula>NOT(ISERROR(SEARCH("AMARILLO",P561)))</formula>
    </cfRule>
    <cfRule type="containsText" dxfId="1909" priority="345" operator="containsText" text="ROJO">
      <formula>NOT(ISERROR(SEARCH("ROJO",P561)))</formula>
    </cfRule>
  </conditionalFormatting>
  <conditionalFormatting sqref="P707:P712">
    <cfRule type="containsText" dxfId="1908" priority="274" operator="containsText" text="VENCIDO">
      <formula>NOT(ISERROR(SEARCH("VENCIDO",P707)))</formula>
    </cfRule>
    <cfRule type="containsText" dxfId="1907" priority="275" operator="containsText" text="VERDE">
      <formula>NOT(ISERROR(SEARCH("VERDE",P707)))</formula>
    </cfRule>
    <cfRule type="containsText" dxfId="1906" priority="276" stopIfTrue="1" operator="containsText" text="AMARILLO">
      <formula>NOT(ISERROR(SEARCH("AMARILLO",P707)))</formula>
    </cfRule>
    <cfRule type="containsText" dxfId="1905" priority="277" operator="containsText" text="ROJO">
      <formula>NOT(ISERROR(SEARCH("ROJO",P707)))</formula>
    </cfRule>
  </conditionalFormatting>
  <conditionalFormatting sqref="P777:P783">
    <cfRule type="containsText" dxfId="1904" priority="265" operator="containsText" text="VENCIDO">
      <formula>NOT(ISERROR(SEARCH("VENCIDO",P777)))</formula>
    </cfRule>
    <cfRule type="containsText" dxfId="1903" priority="266" operator="containsText" text="VERDE">
      <formula>NOT(ISERROR(SEARCH("VERDE",P777)))</formula>
    </cfRule>
    <cfRule type="containsText" dxfId="1902" priority="267" stopIfTrue="1" operator="containsText" text="AMARILLO">
      <formula>NOT(ISERROR(SEARCH("AMARILLO",P777)))</formula>
    </cfRule>
    <cfRule type="containsText" dxfId="1901" priority="268" operator="containsText" text="ROJO">
      <formula>NOT(ISERROR(SEARCH("ROJO",P777)))</formula>
    </cfRule>
  </conditionalFormatting>
  <conditionalFormatting sqref="Q833:Q848">
    <cfRule type="containsText" dxfId="1900" priority="259" operator="containsText" text="VERDE">
      <formula>NOT(ISERROR(SEARCH("VERDE",Q833)))</formula>
    </cfRule>
    <cfRule type="containsText" dxfId="1899" priority="260" operator="containsText" text="AMARILLO">
      <formula>NOT(ISERROR(SEARCH("AMARILLO",Q833)))</formula>
    </cfRule>
    <cfRule type="containsText" dxfId="1898" priority="261" operator="containsText" text="ROJO">
      <formula>NOT(ISERROR(SEARCH("ROJO",Q833)))</formula>
    </cfRule>
  </conditionalFormatting>
  <conditionalFormatting sqref="Q821:R832">
    <cfRule type="containsText" dxfId="1897" priority="350" operator="containsText" text="VERDE">
      <formula>NOT(ISERROR(SEARCH("VERDE",Q821)))</formula>
    </cfRule>
    <cfRule type="containsText" dxfId="1896" priority="351" operator="containsText" text="AMARILLO">
      <formula>NOT(ISERROR(SEARCH("AMARILLO",Q821)))</formula>
    </cfRule>
    <cfRule type="containsText" dxfId="1895" priority="352" operator="containsText" text="ROJO">
      <formula>NOT(ISERROR(SEARCH("ROJO",Q821)))</formula>
    </cfRule>
  </conditionalFormatting>
  <conditionalFormatting sqref="AO821:AO827 AO838:AO860 AO868:AO871 AO873 AO875:AO887">
    <cfRule type="expression" dxfId="1894" priority="366">
      <formula>$AO821&lt;&gt;#REF!</formula>
    </cfRule>
  </conditionalFormatting>
  <conditionalFormatting sqref="AO828:AO835">
    <cfRule type="expression" dxfId="1893" priority="382">
      <formula>$AO828&lt;&gt;#REF!</formula>
    </cfRule>
  </conditionalFormatting>
  <conditionalFormatting sqref="AO836:AO837">
    <cfRule type="expression" dxfId="1892" priority="264">
      <formula>$AO836&lt;&gt;#REF!</formula>
    </cfRule>
  </conditionalFormatting>
  <conditionalFormatting sqref="AO861">
    <cfRule type="expression" dxfId="1891" priority="258">
      <formula>$AO861&lt;&gt;#REF!</formula>
    </cfRule>
  </conditionalFormatting>
  <conditionalFormatting sqref="AO862:AO866">
    <cfRule type="expression" dxfId="1890" priority="257">
      <formula>$AO862&lt;&gt;#REF!</formula>
    </cfRule>
  </conditionalFormatting>
  <conditionalFormatting sqref="AO867">
    <cfRule type="expression" dxfId="1889" priority="256">
      <formula>$AO867&lt;&gt;#REF!</formula>
    </cfRule>
  </conditionalFormatting>
  <conditionalFormatting sqref="AO872">
    <cfRule type="expression" dxfId="1888" priority="255">
      <formula>$AO872&lt;&gt;#REF!</formula>
    </cfRule>
  </conditionalFormatting>
  <conditionalFormatting sqref="AO874">
    <cfRule type="expression" dxfId="1887" priority="254">
      <formula>$AO874&lt;&gt;#REF!</formula>
    </cfRule>
  </conditionalFormatting>
  <conditionalFormatting sqref="AO888">
    <cfRule type="expression" dxfId="1886" priority="383">
      <formula>$AO888&lt;&gt;$L888</formula>
    </cfRule>
  </conditionalFormatting>
  <conditionalFormatting sqref="AS417">
    <cfRule type="cellIs" dxfId="1885" priority="368" operator="greaterThan">
      <formula>1</formula>
    </cfRule>
  </conditionalFormatting>
  <conditionalFormatting sqref="AS423">
    <cfRule type="cellIs" dxfId="1884" priority="341" operator="greaterThan">
      <formula>1</formula>
    </cfRule>
  </conditionalFormatting>
  <conditionalFormatting sqref="AS429">
    <cfRule type="cellIs" dxfId="1883" priority="339" operator="greaterThan">
      <formula>1</formula>
    </cfRule>
  </conditionalFormatting>
  <conditionalFormatting sqref="AS435">
    <cfRule type="cellIs" dxfId="1882" priority="337" operator="greaterThan">
      <formula>1</formula>
    </cfRule>
  </conditionalFormatting>
  <conditionalFormatting sqref="AS441">
    <cfRule type="cellIs" dxfId="1881" priority="335" operator="greaterThan">
      <formula>1</formula>
    </cfRule>
  </conditionalFormatting>
  <conditionalFormatting sqref="AS447">
    <cfRule type="cellIs" dxfId="1880" priority="333" operator="greaterThan">
      <formula>1</formula>
    </cfRule>
  </conditionalFormatting>
  <conditionalFormatting sqref="AS453">
    <cfRule type="cellIs" dxfId="1879" priority="331" operator="greaterThan">
      <formula>1</formula>
    </cfRule>
  </conditionalFormatting>
  <conditionalFormatting sqref="AS459">
    <cfRule type="cellIs" dxfId="1878" priority="329" operator="greaterThan">
      <formula>1</formula>
    </cfRule>
  </conditionalFormatting>
  <conditionalFormatting sqref="AS465">
    <cfRule type="cellIs" dxfId="1877" priority="327" operator="greaterThan">
      <formula>1</formula>
    </cfRule>
  </conditionalFormatting>
  <conditionalFormatting sqref="AS471">
    <cfRule type="cellIs" dxfId="1876" priority="325" operator="greaterThan">
      <formula>1</formula>
    </cfRule>
  </conditionalFormatting>
  <conditionalFormatting sqref="AS477">
    <cfRule type="cellIs" dxfId="1875" priority="323" operator="greaterThan">
      <formula>1</formula>
    </cfRule>
  </conditionalFormatting>
  <conditionalFormatting sqref="AS483">
    <cfRule type="cellIs" dxfId="1874" priority="321" operator="greaterThan">
      <formula>1</formula>
    </cfRule>
  </conditionalFormatting>
  <conditionalFormatting sqref="AS489">
    <cfRule type="cellIs" dxfId="1873" priority="319" operator="greaterThan">
      <formula>1</formula>
    </cfRule>
  </conditionalFormatting>
  <conditionalFormatting sqref="AS495">
    <cfRule type="cellIs" dxfId="1872" priority="317" operator="greaterThan">
      <formula>1</formula>
    </cfRule>
  </conditionalFormatting>
  <conditionalFormatting sqref="AS501">
    <cfRule type="cellIs" dxfId="1871" priority="315" operator="greaterThan">
      <formula>1</formula>
    </cfRule>
  </conditionalFormatting>
  <conditionalFormatting sqref="AS507">
    <cfRule type="cellIs" dxfId="1870" priority="313" operator="greaterThan">
      <formula>1</formula>
    </cfRule>
  </conditionalFormatting>
  <conditionalFormatting sqref="AS513">
    <cfRule type="cellIs" dxfId="1869" priority="311" operator="greaterThan">
      <formula>1</formula>
    </cfRule>
  </conditionalFormatting>
  <conditionalFormatting sqref="AS519">
    <cfRule type="cellIs" dxfId="1868" priority="309" operator="greaterThan">
      <formula>1</formula>
    </cfRule>
  </conditionalFormatting>
  <conditionalFormatting sqref="AS525">
    <cfRule type="cellIs" dxfId="1867" priority="307" operator="greaterThan">
      <formula>1</formula>
    </cfRule>
  </conditionalFormatting>
  <conditionalFormatting sqref="AS531">
    <cfRule type="cellIs" dxfId="1866" priority="305" operator="greaterThan">
      <formula>1</formula>
    </cfRule>
  </conditionalFormatting>
  <conditionalFormatting sqref="AS537">
    <cfRule type="cellIs" dxfId="1865" priority="303" operator="greaterThan">
      <formula>1</formula>
    </cfRule>
  </conditionalFormatting>
  <conditionalFormatting sqref="AS543">
    <cfRule type="cellIs" dxfId="1864" priority="301" operator="greaterThan">
      <formula>1</formula>
    </cfRule>
  </conditionalFormatting>
  <conditionalFormatting sqref="AS549">
    <cfRule type="cellIs" dxfId="1863" priority="299" operator="greaterThan">
      <formula>1</formula>
    </cfRule>
  </conditionalFormatting>
  <conditionalFormatting sqref="AS555">
    <cfRule type="cellIs" dxfId="1862" priority="297" operator="greaterThan">
      <formula>1</formula>
    </cfRule>
  </conditionalFormatting>
  <conditionalFormatting sqref="AS561">
    <cfRule type="cellIs" dxfId="1861" priority="295" operator="greaterThan">
      <formula>1</formula>
    </cfRule>
  </conditionalFormatting>
  <conditionalFormatting sqref="AS567">
    <cfRule type="cellIs" dxfId="1860" priority="293" operator="greaterThan">
      <formula>1</formula>
    </cfRule>
  </conditionalFormatting>
  <conditionalFormatting sqref="AS573">
    <cfRule type="cellIs" dxfId="1859" priority="288" operator="greaterThan">
      <formula>1</formula>
    </cfRule>
  </conditionalFormatting>
  <conditionalFormatting sqref="AS579">
    <cfRule type="cellIs" dxfId="1858" priority="290" operator="greaterThan">
      <formula>1</formula>
    </cfRule>
  </conditionalFormatting>
  <conditionalFormatting sqref="AS585">
    <cfRule type="cellIs" dxfId="1857" priority="287" operator="greaterThan">
      <formula>1</formula>
    </cfRule>
  </conditionalFormatting>
  <conditionalFormatting sqref="AS591">
    <cfRule type="cellIs" dxfId="1856" priority="285" operator="greaterThan">
      <formula>1</formula>
    </cfRule>
  </conditionalFormatting>
  <conditionalFormatting sqref="AS597 AS603">
    <cfRule type="cellIs" dxfId="1855" priority="283" operator="greaterThan">
      <formula>1</formula>
    </cfRule>
  </conditionalFormatting>
  <conditionalFormatting sqref="AS609 AS615 AS621 AS627">
    <cfRule type="cellIs" dxfId="1854" priority="281" operator="greaterThan">
      <formula>1</formula>
    </cfRule>
  </conditionalFormatting>
  <conditionalFormatting sqref="AS780:AS787">
    <cfRule type="cellIs" dxfId="1853" priority="374" operator="greaterThan">
      <formula>1</formula>
    </cfRule>
  </conditionalFormatting>
  <conditionalFormatting sqref="AS821:AS856">
    <cfRule type="cellIs" dxfId="1852" priority="263" operator="greaterThan">
      <formula>1</formula>
    </cfRule>
  </conditionalFormatting>
  <conditionalFormatting sqref="AT417">
    <cfRule type="cellIs" dxfId="1851" priority="367" operator="greaterThan">
      <formula>1</formula>
    </cfRule>
  </conditionalFormatting>
  <conditionalFormatting sqref="AT423">
    <cfRule type="cellIs" dxfId="1850" priority="340" operator="greaterThan">
      <formula>1</formula>
    </cfRule>
  </conditionalFormatting>
  <conditionalFormatting sqref="AT429">
    <cfRule type="cellIs" dxfId="1849" priority="338" operator="greaterThan">
      <formula>1</formula>
    </cfRule>
  </conditionalFormatting>
  <conditionalFormatting sqref="AT435">
    <cfRule type="cellIs" dxfId="1848" priority="336" operator="greaterThan">
      <formula>1</formula>
    </cfRule>
  </conditionalFormatting>
  <conditionalFormatting sqref="AT441">
    <cfRule type="cellIs" dxfId="1847" priority="334" operator="greaterThan">
      <formula>1</formula>
    </cfRule>
  </conditionalFormatting>
  <conditionalFormatting sqref="AT447">
    <cfRule type="cellIs" dxfId="1846" priority="332" operator="greaterThan">
      <formula>1</formula>
    </cfRule>
  </conditionalFormatting>
  <conditionalFormatting sqref="AT453">
    <cfRule type="cellIs" dxfId="1845" priority="330" operator="greaterThan">
      <formula>1</formula>
    </cfRule>
  </conditionalFormatting>
  <conditionalFormatting sqref="AT459">
    <cfRule type="cellIs" dxfId="1844" priority="328" operator="greaterThan">
      <formula>1</formula>
    </cfRule>
  </conditionalFormatting>
  <conditionalFormatting sqref="AT465">
    <cfRule type="cellIs" dxfId="1843" priority="326" operator="greaterThan">
      <formula>1</formula>
    </cfRule>
  </conditionalFormatting>
  <conditionalFormatting sqref="AT471">
    <cfRule type="cellIs" dxfId="1842" priority="324" operator="greaterThan">
      <formula>1</formula>
    </cfRule>
  </conditionalFormatting>
  <conditionalFormatting sqref="AT477">
    <cfRule type="cellIs" dxfId="1841" priority="322" operator="greaterThan">
      <formula>1</formula>
    </cfRule>
  </conditionalFormatting>
  <conditionalFormatting sqref="AT483">
    <cfRule type="cellIs" dxfId="1840" priority="320" operator="greaterThan">
      <formula>1</formula>
    </cfRule>
  </conditionalFormatting>
  <conditionalFormatting sqref="AT489">
    <cfRule type="cellIs" dxfId="1839" priority="318" operator="greaterThan">
      <formula>1</formula>
    </cfRule>
  </conditionalFormatting>
  <conditionalFormatting sqref="AT495">
    <cfRule type="cellIs" dxfId="1838" priority="316" operator="greaterThan">
      <formula>1</formula>
    </cfRule>
  </conditionalFormatting>
  <conditionalFormatting sqref="AT501">
    <cfRule type="cellIs" dxfId="1837" priority="314" operator="greaterThan">
      <formula>1</formula>
    </cfRule>
  </conditionalFormatting>
  <conditionalFormatting sqref="AT507">
    <cfRule type="cellIs" dxfId="1836" priority="312" operator="greaterThan">
      <formula>1</formula>
    </cfRule>
  </conditionalFormatting>
  <conditionalFormatting sqref="AT513">
    <cfRule type="cellIs" dxfId="1835" priority="310" operator="greaterThan">
      <formula>1</formula>
    </cfRule>
  </conditionalFormatting>
  <conditionalFormatting sqref="AT519">
    <cfRule type="cellIs" dxfId="1834" priority="308" operator="greaterThan">
      <formula>1</formula>
    </cfRule>
  </conditionalFormatting>
  <conditionalFormatting sqref="AT525">
    <cfRule type="cellIs" dxfId="1833" priority="306" operator="greaterThan">
      <formula>1</formula>
    </cfRule>
  </conditionalFormatting>
  <conditionalFormatting sqref="AT531">
    <cfRule type="cellIs" dxfId="1832" priority="304" operator="greaterThan">
      <formula>1</formula>
    </cfRule>
  </conditionalFormatting>
  <conditionalFormatting sqref="AT537">
    <cfRule type="cellIs" dxfId="1831" priority="302" operator="greaterThan">
      <formula>1</formula>
    </cfRule>
  </conditionalFormatting>
  <conditionalFormatting sqref="AT543">
    <cfRule type="cellIs" dxfId="1830" priority="300" operator="greaterThan">
      <formula>1</formula>
    </cfRule>
  </conditionalFormatting>
  <conditionalFormatting sqref="AT549">
    <cfRule type="cellIs" dxfId="1829" priority="298" operator="greaterThan">
      <formula>1</formula>
    </cfRule>
  </conditionalFormatting>
  <conditionalFormatting sqref="AT555">
    <cfRule type="cellIs" dxfId="1828" priority="296" operator="greaterThan">
      <formula>1</formula>
    </cfRule>
  </conditionalFormatting>
  <conditionalFormatting sqref="AT561">
    <cfRule type="cellIs" dxfId="1827" priority="294" operator="greaterThan">
      <formula>1</formula>
    </cfRule>
  </conditionalFormatting>
  <conditionalFormatting sqref="AT567">
    <cfRule type="cellIs" dxfId="1826" priority="292" operator="greaterThan">
      <formula>1</formula>
    </cfRule>
  </conditionalFormatting>
  <conditionalFormatting sqref="AT573">
    <cfRule type="cellIs" dxfId="1825" priority="291" operator="greaterThan">
      <formula>1</formula>
    </cfRule>
  </conditionalFormatting>
  <conditionalFormatting sqref="AT579">
    <cfRule type="cellIs" dxfId="1824" priority="289" operator="greaterThan">
      <formula>1</formula>
    </cfRule>
  </conditionalFormatting>
  <conditionalFormatting sqref="AT585">
    <cfRule type="cellIs" dxfId="1823" priority="286" operator="greaterThan">
      <formula>1</formula>
    </cfRule>
  </conditionalFormatting>
  <conditionalFormatting sqref="AT591">
    <cfRule type="cellIs" dxfId="1822" priority="284" operator="greaterThan">
      <formula>1</formula>
    </cfRule>
  </conditionalFormatting>
  <conditionalFormatting sqref="AT597 AT603">
    <cfRule type="cellIs" dxfId="1821" priority="282" operator="greaterThan">
      <formula>1</formula>
    </cfRule>
  </conditionalFormatting>
  <conditionalFormatting sqref="AT609 AT615 AT621 AT627">
    <cfRule type="cellIs" dxfId="1820" priority="280" operator="greaterThan">
      <formula>1</formula>
    </cfRule>
  </conditionalFormatting>
  <conditionalFormatting sqref="AT780:AT787">
    <cfRule type="cellIs" dxfId="1819" priority="373" operator="greaterThan">
      <formula>1</formula>
    </cfRule>
  </conditionalFormatting>
  <conditionalFormatting sqref="AT821:AT856">
    <cfRule type="cellIs" dxfId="1818" priority="262" operator="greaterThan">
      <formula>1</formula>
    </cfRule>
  </conditionalFormatting>
  <conditionalFormatting sqref="K561:K565">
    <cfRule type="cellIs" dxfId="1817" priority="246" stopIfTrue="1" operator="lessThan">
      <formula>0</formula>
    </cfRule>
  </conditionalFormatting>
  <conditionalFormatting sqref="K417:K421">
    <cfRule type="cellIs" dxfId="1816" priority="245" stopIfTrue="1" operator="lessThan">
      <formula>0</formula>
    </cfRule>
  </conditionalFormatting>
  <conditionalFormatting sqref="K405:K408">
    <cfRule type="cellIs" dxfId="1815" priority="244" stopIfTrue="1" operator="lessThan">
      <formula>0</formula>
    </cfRule>
  </conditionalFormatting>
  <conditionalFormatting sqref="K395:K398">
    <cfRule type="cellIs" dxfId="1814" priority="243" stopIfTrue="1" operator="lessThan">
      <formula>0</formula>
    </cfRule>
  </conditionalFormatting>
  <conditionalFormatting sqref="K400:K403">
    <cfRule type="cellIs" dxfId="1813" priority="242" stopIfTrue="1" operator="lessThan">
      <formula>0</formula>
    </cfRule>
  </conditionalFormatting>
  <conditionalFormatting sqref="K390:K393">
    <cfRule type="cellIs" dxfId="1812" priority="241" stopIfTrue="1" operator="lessThan">
      <formula>0</formula>
    </cfRule>
  </conditionalFormatting>
  <conditionalFormatting sqref="P390:P393">
    <cfRule type="containsText" dxfId="1811" priority="237" operator="containsText" text="VENCIDO">
      <formula>NOT(ISERROR(SEARCH("VENCIDO",P390)))</formula>
    </cfRule>
    <cfRule type="containsText" dxfId="1810" priority="238" operator="containsText" text="VERDE">
      <formula>NOT(ISERROR(SEARCH("VERDE",P390)))</formula>
    </cfRule>
    <cfRule type="containsText" dxfId="1809" priority="239" stopIfTrue="1" operator="containsText" text="AMARILLO">
      <formula>NOT(ISERROR(SEARCH("AMARILLO",P390)))</formula>
    </cfRule>
    <cfRule type="containsText" dxfId="1808" priority="240" operator="containsText" text="ROJO">
      <formula>NOT(ISERROR(SEARCH("ROJO",P390)))</formula>
    </cfRule>
  </conditionalFormatting>
  <conditionalFormatting sqref="P395:P398">
    <cfRule type="containsText" dxfId="1807" priority="233" operator="containsText" text="VENCIDO">
      <formula>NOT(ISERROR(SEARCH("VENCIDO",P395)))</formula>
    </cfRule>
    <cfRule type="containsText" dxfId="1806" priority="234" operator="containsText" text="VERDE">
      <formula>NOT(ISERROR(SEARCH("VERDE",P395)))</formula>
    </cfRule>
    <cfRule type="containsText" dxfId="1805" priority="235" stopIfTrue="1" operator="containsText" text="AMARILLO">
      <formula>NOT(ISERROR(SEARCH("AMARILLO",P395)))</formula>
    </cfRule>
    <cfRule type="containsText" dxfId="1804" priority="236" operator="containsText" text="ROJO">
      <formula>NOT(ISERROR(SEARCH("ROJO",P395)))</formula>
    </cfRule>
  </conditionalFormatting>
  <conditionalFormatting sqref="P400:P403">
    <cfRule type="containsText" dxfId="1803" priority="229" operator="containsText" text="VENCIDO">
      <formula>NOT(ISERROR(SEARCH("VENCIDO",P400)))</formula>
    </cfRule>
    <cfRule type="containsText" dxfId="1802" priority="230" operator="containsText" text="VERDE">
      <formula>NOT(ISERROR(SEARCH("VERDE",P400)))</formula>
    </cfRule>
    <cfRule type="containsText" dxfId="1801" priority="231" stopIfTrue="1" operator="containsText" text="AMARILLO">
      <formula>NOT(ISERROR(SEARCH("AMARILLO",P400)))</formula>
    </cfRule>
    <cfRule type="containsText" dxfId="1800" priority="232" operator="containsText" text="ROJO">
      <formula>NOT(ISERROR(SEARCH("ROJO",P400)))</formula>
    </cfRule>
  </conditionalFormatting>
  <conditionalFormatting sqref="P405:P408">
    <cfRule type="containsText" dxfId="1799" priority="225" operator="containsText" text="VENCIDO">
      <formula>NOT(ISERROR(SEARCH("VENCIDO",P405)))</formula>
    </cfRule>
    <cfRule type="containsText" dxfId="1798" priority="226" operator="containsText" text="VERDE">
      <formula>NOT(ISERROR(SEARCH("VERDE",P405)))</formula>
    </cfRule>
    <cfRule type="containsText" dxfId="1797" priority="227" stopIfTrue="1" operator="containsText" text="AMARILLO">
      <formula>NOT(ISERROR(SEARCH("AMARILLO",P405)))</formula>
    </cfRule>
    <cfRule type="containsText" dxfId="1796" priority="228" operator="containsText" text="ROJO">
      <formula>NOT(ISERROR(SEARCH("ROJO",P405)))</formula>
    </cfRule>
  </conditionalFormatting>
  <conditionalFormatting sqref="K640:K644 K646:K650 K652:K656 K658:K662 K664:K668 K670:K674 K676:K680 K682:K686 K688:K692 K694:K698 K700:K704">
    <cfRule type="cellIs" dxfId="1795"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1794"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1793" priority="220" operator="containsText" text="VENCIDO">
      <formula>NOT(ISERROR(SEARCH("VENCIDO",P19)))</formula>
    </cfRule>
    <cfRule type="containsText" dxfId="1792" priority="221" operator="containsText" text="VERDE">
      <formula>NOT(ISERROR(SEARCH("VERDE",P19)))</formula>
    </cfRule>
    <cfRule type="containsText" dxfId="1791" priority="222" stopIfTrue="1" operator="containsText" text="AMARILLO">
      <formula>NOT(ISERROR(SEARCH("AMARILLO",P19)))</formula>
    </cfRule>
    <cfRule type="containsText" dxfId="1790" priority="223" operator="containsText" text="ROJO">
      <formula>NOT(ISERROR(SEARCH("ROJO",P19)))</formula>
    </cfRule>
  </conditionalFormatting>
  <conditionalFormatting sqref="K230:K234 K236:K240 K242:K246 K248:K252 K254:K258 K260:K264 K266:K270 K272:K276 K278:K282 K284:K288 K290:K294 K296:K300">
    <cfRule type="cellIs" dxfId="1789" priority="219" stopIfTrue="1" operator="lessThan">
      <formula>0</formula>
    </cfRule>
  </conditionalFormatting>
  <conditionalFormatting sqref="P230:P234 P236:P240 P242:P246 P248:P252 P254:P258 P260:P264 P266:P270 P272:P276 P278:P282 P284:P288 P290:P294 P296:P300">
    <cfRule type="containsText" dxfId="1788" priority="215" operator="containsText" text="VENCIDO">
      <formula>NOT(ISERROR(SEARCH("VENCIDO",P230)))</formula>
    </cfRule>
    <cfRule type="containsText" dxfId="1787" priority="216" operator="containsText" text="VERDE">
      <formula>NOT(ISERROR(SEARCH("VERDE",P230)))</formula>
    </cfRule>
    <cfRule type="containsText" dxfId="1786" priority="217" stopIfTrue="1" operator="containsText" text="AMARILLO">
      <formula>NOT(ISERROR(SEARCH("AMARILLO",P230)))</formula>
    </cfRule>
    <cfRule type="containsText" dxfId="1785" priority="218" operator="containsText" text="ROJO">
      <formula>NOT(ISERROR(SEARCH("ROJO",P230)))</formula>
    </cfRule>
  </conditionalFormatting>
  <conditionalFormatting sqref="K316 K323 K330 K337 K344 K351 K358 K365 K372">
    <cfRule type="containsText" dxfId="1784" priority="214" operator="containsText" text="Falso">
      <formula>NOT(ISERROR(SEARCH("Falso",K316)))</formula>
    </cfRule>
  </conditionalFormatting>
  <conditionalFormatting sqref="P310:P315 P317:P322 P324:P329 P331:P336 P338:P343 P345:P350 P352:P357 P359:P364 P366:P371">
    <cfRule type="containsText" dxfId="1783" priority="210" operator="containsText" text="VENCIDO">
      <formula>NOT(ISERROR(SEARCH("VENCIDO",P310)))</formula>
    </cfRule>
    <cfRule type="containsText" dxfId="1782" priority="211" operator="containsText" text="VERDE">
      <formula>NOT(ISERROR(SEARCH("VERDE",P310)))</formula>
    </cfRule>
    <cfRule type="containsText" dxfId="1781" priority="212" stopIfTrue="1" operator="containsText" text="AMARILLO">
      <formula>NOT(ISERROR(SEARCH("AMARILLO",P310)))</formula>
    </cfRule>
    <cfRule type="containsText" dxfId="1780" priority="213" operator="containsText" text="ROJO">
      <formula>NOT(ISERROR(SEARCH("ROJO",P310)))</formula>
    </cfRule>
  </conditionalFormatting>
  <conditionalFormatting sqref="K310:K315">
    <cfRule type="cellIs" dxfId="1779" priority="209" stopIfTrue="1" operator="lessThan">
      <formula>0</formula>
    </cfRule>
  </conditionalFormatting>
  <conditionalFormatting sqref="K317:K322">
    <cfRule type="cellIs" dxfId="1778" priority="208" stopIfTrue="1" operator="lessThan">
      <formula>0</formula>
    </cfRule>
  </conditionalFormatting>
  <conditionalFormatting sqref="K324:K329">
    <cfRule type="cellIs" dxfId="1777" priority="207" stopIfTrue="1" operator="lessThan">
      <formula>0</formula>
    </cfRule>
  </conditionalFormatting>
  <conditionalFormatting sqref="K331:K336">
    <cfRule type="cellIs" dxfId="1776" priority="206" stopIfTrue="1" operator="lessThan">
      <formula>0</formula>
    </cfRule>
  </conditionalFormatting>
  <conditionalFormatting sqref="K338:K343">
    <cfRule type="cellIs" dxfId="1775" priority="205" stopIfTrue="1" operator="lessThan">
      <formula>0</formula>
    </cfRule>
  </conditionalFormatting>
  <conditionalFormatting sqref="K345:K350">
    <cfRule type="cellIs" dxfId="1774" priority="204" stopIfTrue="1" operator="lessThan">
      <formula>0</formula>
    </cfRule>
  </conditionalFormatting>
  <conditionalFormatting sqref="K352:K357">
    <cfRule type="cellIs" dxfId="1773" priority="203" stopIfTrue="1" operator="lessThan">
      <formula>0</formula>
    </cfRule>
  </conditionalFormatting>
  <conditionalFormatting sqref="K359:K364">
    <cfRule type="cellIs" dxfId="1772" priority="202" stopIfTrue="1" operator="lessThan">
      <formula>0</formula>
    </cfRule>
  </conditionalFormatting>
  <conditionalFormatting sqref="K366:K371">
    <cfRule type="cellIs" dxfId="1771"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1770" priority="197" operator="containsText" text="VENCIDO">
      <formula>NOT(ISERROR(SEARCH("VENCIDO",P423)))</formula>
    </cfRule>
    <cfRule type="containsText" dxfId="1769" priority="198" operator="containsText" text="VERDE">
      <formula>NOT(ISERROR(SEARCH("VERDE",P423)))</formula>
    </cfRule>
    <cfRule type="containsText" dxfId="1768" priority="199" stopIfTrue="1" operator="containsText" text="AMARILLO">
      <formula>NOT(ISERROR(SEARCH("AMARILLO",P423)))</formula>
    </cfRule>
    <cfRule type="containsText" dxfId="1767"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1766" priority="196" stopIfTrue="1" operator="lessThan">
      <formula>0</formula>
    </cfRule>
  </conditionalFormatting>
  <conditionalFormatting sqref="P567:P571">
    <cfRule type="containsText" dxfId="1765" priority="192" operator="containsText" text="VENCIDO">
      <formula>NOT(ISERROR(SEARCH("VENCIDO",P567)))</formula>
    </cfRule>
    <cfRule type="containsText" dxfId="1764" priority="193" operator="containsText" text="VERDE">
      <formula>NOT(ISERROR(SEARCH("VERDE",P567)))</formula>
    </cfRule>
    <cfRule type="containsText" dxfId="1763" priority="194" stopIfTrue="1" operator="containsText" text="AMARILLO">
      <formula>NOT(ISERROR(SEARCH("AMARILLO",P567)))</formula>
    </cfRule>
    <cfRule type="containsText" dxfId="1762" priority="195" operator="containsText" text="ROJO">
      <formula>NOT(ISERROR(SEARCH("ROJO",P567)))</formula>
    </cfRule>
  </conditionalFormatting>
  <conditionalFormatting sqref="K567:K571">
    <cfRule type="cellIs" dxfId="1761" priority="191" stopIfTrue="1" operator="lessThan">
      <formula>0</formula>
    </cfRule>
  </conditionalFormatting>
  <conditionalFormatting sqref="P573:P577 P579:P583 P585:P589 P591:P595 P597:P601 P603:P607 P609:P613 P615:P619 P621:P625 P627:P631">
    <cfRule type="containsText" dxfId="1760" priority="187" operator="containsText" text="VENCIDO">
      <formula>NOT(ISERROR(SEARCH("VENCIDO",P573)))</formula>
    </cfRule>
    <cfRule type="containsText" dxfId="1759" priority="188" operator="containsText" text="VERDE">
      <formula>NOT(ISERROR(SEARCH("VERDE",P573)))</formula>
    </cfRule>
    <cfRule type="containsText" dxfId="1758" priority="189" stopIfTrue="1" operator="containsText" text="AMARILLO">
      <formula>NOT(ISERROR(SEARCH("AMARILLO",P573)))</formula>
    </cfRule>
    <cfRule type="containsText" dxfId="1757" priority="190" operator="containsText" text="ROJO">
      <formula>NOT(ISERROR(SEARCH("ROJO",P573)))</formula>
    </cfRule>
  </conditionalFormatting>
  <conditionalFormatting sqref="K573:K577 K579:K583 K585:K589 K591:K595 K597:K601 K603:K607 K609:K613 K615:K619 K621:K625 K627:K631">
    <cfRule type="cellIs" dxfId="1756" priority="186" stopIfTrue="1" operator="lessThan">
      <formula>0</formula>
    </cfRule>
  </conditionalFormatting>
  <conditionalFormatting sqref="P634:P638">
    <cfRule type="containsText" dxfId="1755" priority="182" operator="containsText" text="VENCIDO">
      <formula>NOT(ISERROR(SEARCH("VENCIDO",P634)))</formula>
    </cfRule>
    <cfRule type="containsText" dxfId="1754" priority="183" operator="containsText" text="VERDE">
      <formula>NOT(ISERROR(SEARCH("VERDE",P634)))</formula>
    </cfRule>
    <cfRule type="containsText" dxfId="1753" priority="184" stopIfTrue="1" operator="containsText" text="AMARILLO">
      <formula>NOT(ISERROR(SEARCH("AMARILLO",P634)))</formula>
    </cfRule>
    <cfRule type="containsText" dxfId="1752" priority="185" operator="containsText" text="ROJO">
      <formula>NOT(ISERROR(SEARCH("ROJO",P634)))</formula>
    </cfRule>
  </conditionalFormatting>
  <conditionalFormatting sqref="P640:P644 P646:P650 P652:P656 P658:P662 P664:P668 P670:P674 P676:P680 P682:P686 P688:P692 P694:P698 P700:P704">
    <cfRule type="containsText" dxfId="1751" priority="177" operator="containsText" text="VENCIDO">
      <formula>NOT(ISERROR(SEARCH("VENCIDO",P640)))</formula>
    </cfRule>
    <cfRule type="containsText" dxfId="1750" priority="178" operator="containsText" text="VERDE">
      <formula>NOT(ISERROR(SEARCH("VERDE",P640)))</formula>
    </cfRule>
    <cfRule type="containsText" dxfId="1749" priority="179" stopIfTrue="1" operator="containsText" text="AMARILLO">
      <formula>NOT(ISERROR(SEARCH("AMARILLO",P640)))</formula>
    </cfRule>
    <cfRule type="containsText" dxfId="1748" priority="180" operator="containsText" text="ROJO">
      <formula>NOT(ISERROR(SEARCH("ROJO",P640)))</formula>
    </cfRule>
  </conditionalFormatting>
  <conditionalFormatting sqref="P714:P719">
    <cfRule type="containsText" dxfId="1747" priority="173" operator="containsText" text="VENCIDO">
      <formula>NOT(ISERROR(SEARCH("VENCIDO",P714)))</formula>
    </cfRule>
    <cfRule type="containsText" dxfId="1746" priority="174" operator="containsText" text="VERDE">
      <formula>NOT(ISERROR(SEARCH("VERDE",P714)))</formula>
    </cfRule>
    <cfRule type="containsText" dxfId="1745" priority="175" stopIfTrue="1" operator="containsText" text="AMARILLO">
      <formula>NOT(ISERROR(SEARCH("AMARILLO",P714)))</formula>
    </cfRule>
    <cfRule type="containsText" dxfId="1744" priority="176" operator="containsText" text="ROJO">
      <formula>NOT(ISERROR(SEARCH("ROJO",P714)))</formula>
    </cfRule>
  </conditionalFormatting>
  <conditionalFormatting sqref="P721:P726">
    <cfRule type="containsText" dxfId="1743" priority="169" operator="containsText" text="VENCIDO">
      <formula>NOT(ISERROR(SEARCH("VENCIDO",P721)))</formula>
    </cfRule>
    <cfRule type="containsText" dxfId="1742" priority="170" operator="containsText" text="VERDE">
      <formula>NOT(ISERROR(SEARCH("VERDE",P721)))</formula>
    </cfRule>
    <cfRule type="containsText" dxfId="1741" priority="171" stopIfTrue="1" operator="containsText" text="AMARILLO">
      <formula>NOT(ISERROR(SEARCH("AMARILLO",P721)))</formula>
    </cfRule>
    <cfRule type="containsText" dxfId="1740" priority="172" operator="containsText" text="ROJO">
      <formula>NOT(ISERROR(SEARCH("ROJO",P721)))</formula>
    </cfRule>
  </conditionalFormatting>
  <conditionalFormatting sqref="P728:P733">
    <cfRule type="containsText" dxfId="1739" priority="165" operator="containsText" text="VENCIDO">
      <formula>NOT(ISERROR(SEARCH("VENCIDO",P728)))</formula>
    </cfRule>
    <cfRule type="containsText" dxfId="1738" priority="166" operator="containsText" text="VERDE">
      <formula>NOT(ISERROR(SEARCH("VERDE",P728)))</formula>
    </cfRule>
    <cfRule type="containsText" dxfId="1737" priority="167" stopIfTrue="1" operator="containsText" text="AMARILLO">
      <formula>NOT(ISERROR(SEARCH("AMARILLO",P728)))</formula>
    </cfRule>
    <cfRule type="containsText" dxfId="1736" priority="168" operator="containsText" text="ROJO">
      <formula>NOT(ISERROR(SEARCH("ROJO",P728)))</formula>
    </cfRule>
  </conditionalFormatting>
  <conditionalFormatting sqref="P735:P740">
    <cfRule type="containsText" dxfId="1735" priority="161" operator="containsText" text="VENCIDO">
      <formula>NOT(ISERROR(SEARCH("VENCIDO",P735)))</formula>
    </cfRule>
    <cfRule type="containsText" dxfId="1734" priority="162" operator="containsText" text="VERDE">
      <formula>NOT(ISERROR(SEARCH("VERDE",P735)))</formula>
    </cfRule>
    <cfRule type="containsText" dxfId="1733" priority="163" stopIfTrue="1" operator="containsText" text="AMARILLO">
      <formula>NOT(ISERROR(SEARCH("AMARILLO",P735)))</formula>
    </cfRule>
    <cfRule type="containsText" dxfId="1732" priority="164" operator="containsText" text="ROJO">
      <formula>NOT(ISERROR(SEARCH("ROJO",P735)))</formula>
    </cfRule>
  </conditionalFormatting>
  <conditionalFormatting sqref="P742:P747">
    <cfRule type="containsText" dxfId="1731" priority="157" operator="containsText" text="VENCIDO">
      <formula>NOT(ISERROR(SEARCH("VENCIDO",P742)))</formula>
    </cfRule>
    <cfRule type="containsText" dxfId="1730" priority="158" operator="containsText" text="VERDE">
      <formula>NOT(ISERROR(SEARCH("VERDE",P742)))</formula>
    </cfRule>
    <cfRule type="containsText" dxfId="1729" priority="159" stopIfTrue="1" operator="containsText" text="AMARILLO">
      <formula>NOT(ISERROR(SEARCH("AMARILLO",P742)))</formula>
    </cfRule>
    <cfRule type="containsText" dxfId="1728" priority="160" operator="containsText" text="ROJO">
      <formula>NOT(ISERROR(SEARCH("ROJO",P742)))</formula>
    </cfRule>
  </conditionalFormatting>
  <conditionalFormatting sqref="P749:P754">
    <cfRule type="containsText" dxfId="1727" priority="153" operator="containsText" text="VENCIDO">
      <formula>NOT(ISERROR(SEARCH("VENCIDO",P749)))</formula>
    </cfRule>
    <cfRule type="containsText" dxfId="1726" priority="154" operator="containsText" text="VERDE">
      <formula>NOT(ISERROR(SEARCH("VERDE",P749)))</formula>
    </cfRule>
    <cfRule type="containsText" dxfId="1725" priority="155" stopIfTrue="1" operator="containsText" text="AMARILLO">
      <formula>NOT(ISERROR(SEARCH("AMARILLO",P749)))</formula>
    </cfRule>
    <cfRule type="containsText" dxfId="1724" priority="156" operator="containsText" text="ROJO">
      <formula>NOT(ISERROR(SEARCH("ROJO",P749)))</formula>
    </cfRule>
  </conditionalFormatting>
  <conditionalFormatting sqref="P756:P761">
    <cfRule type="containsText" dxfId="1723" priority="149" operator="containsText" text="VENCIDO">
      <formula>NOT(ISERROR(SEARCH("VENCIDO",P756)))</formula>
    </cfRule>
    <cfRule type="containsText" dxfId="1722" priority="150" operator="containsText" text="VERDE">
      <formula>NOT(ISERROR(SEARCH("VERDE",P756)))</formula>
    </cfRule>
    <cfRule type="containsText" dxfId="1721" priority="151" stopIfTrue="1" operator="containsText" text="AMARILLO">
      <formula>NOT(ISERROR(SEARCH("AMARILLO",P756)))</formula>
    </cfRule>
    <cfRule type="containsText" dxfId="1720" priority="152" operator="containsText" text="ROJO">
      <formula>NOT(ISERROR(SEARCH("ROJO",P756)))</formula>
    </cfRule>
  </conditionalFormatting>
  <conditionalFormatting sqref="P763:P768">
    <cfRule type="containsText" dxfId="1719" priority="145" operator="containsText" text="VENCIDO">
      <formula>NOT(ISERROR(SEARCH("VENCIDO",P763)))</formula>
    </cfRule>
    <cfRule type="containsText" dxfId="1718" priority="146" operator="containsText" text="VERDE">
      <formula>NOT(ISERROR(SEARCH("VERDE",P763)))</formula>
    </cfRule>
    <cfRule type="containsText" dxfId="1717" priority="147" stopIfTrue="1" operator="containsText" text="AMARILLO">
      <formula>NOT(ISERROR(SEARCH("AMARILLO",P763)))</formula>
    </cfRule>
    <cfRule type="containsText" dxfId="1716" priority="148" operator="containsText" text="ROJO">
      <formula>NOT(ISERROR(SEARCH("ROJO",P763)))</formula>
    </cfRule>
  </conditionalFormatting>
  <conditionalFormatting sqref="P770:P775">
    <cfRule type="containsText" dxfId="1715" priority="141" operator="containsText" text="VENCIDO">
      <formula>NOT(ISERROR(SEARCH("VENCIDO",P770)))</formula>
    </cfRule>
    <cfRule type="containsText" dxfId="1714" priority="142" operator="containsText" text="VERDE">
      <formula>NOT(ISERROR(SEARCH("VERDE",P770)))</formula>
    </cfRule>
    <cfRule type="containsText" dxfId="1713" priority="143" stopIfTrue="1" operator="containsText" text="AMARILLO">
      <formula>NOT(ISERROR(SEARCH("AMARILLO",P770)))</formula>
    </cfRule>
    <cfRule type="containsText" dxfId="1712" priority="144" operator="containsText" text="ROJO">
      <formula>NOT(ISERROR(SEARCH("ROJO",P770)))</formula>
    </cfRule>
  </conditionalFormatting>
  <conditionalFormatting sqref="P789:P792">
    <cfRule type="containsText" dxfId="1711" priority="137" operator="containsText" text="VENCIDO">
      <formula>NOT(ISERROR(SEARCH("VENCIDO",P789)))</formula>
    </cfRule>
    <cfRule type="containsText" dxfId="1710" priority="138" operator="containsText" text="VERDE">
      <formula>NOT(ISERROR(SEARCH("VERDE",P789)))</formula>
    </cfRule>
    <cfRule type="containsText" dxfId="1709" priority="139" stopIfTrue="1" operator="containsText" text="AMARILLO">
      <formula>NOT(ISERROR(SEARCH("AMARILLO",P789)))</formula>
    </cfRule>
    <cfRule type="containsText" dxfId="1708" priority="140" operator="containsText" text="ROJO">
      <formula>NOT(ISERROR(SEARCH("ROJO",P789)))</formula>
    </cfRule>
  </conditionalFormatting>
  <conditionalFormatting sqref="P794:P797">
    <cfRule type="containsText" dxfId="1707" priority="133" operator="containsText" text="VENCIDO">
      <formula>NOT(ISERROR(SEARCH("VENCIDO",P794)))</formula>
    </cfRule>
    <cfRule type="containsText" dxfId="1706" priority="134" operator="containsText" text="VERDE">
      <formula>NOT(ISERROR(SEARCH("VERDE",P794)))</formula>
    </cfRule>
    <cfRule type="containsText" dxfId="1705" priority="135" stopIfTrue="1" operator="containsText" text="AMARILLO">
      <formula>NOT(ISERROR(SEARCH("AMARILLO",P794)))</formula>
    </cfRule>
    <cfRule type="containsText" dxfId="1704" priority="136" operator="containsText" text="ROJO">
      <formula>NOT(ISERROR(SEARCH("ROJO",P794)))</formula>
    </cfRule>
  </conditionalFormatting>
  <conditionalFormatting sqref="P799:P802 P804:P807 P809:P812">
    <cfRule type="containsText" dxfId="1703" priority="129" operator="containsText" text="VENCIDO">
      <formula>NOT(ISERROR(SEARCH("VENCIDO",P799)))</formula>
    </cfRule>
    <cfRule type="containsText" dxfId="1702" priority="130" operator="containsText" text="VERDE">
      <formula>NOT(ISERROR(SEARCH("VERDE",P799)))</formula>
    </cfRule>
    <cfRule type="containsText" dxfId="1701" priority="131" stopIfTrue="1" operator="containsText" text="AMARILLO">
      <formula>NOT(ISERROR(SEARCH("AMARILLO",P799)))</formula>
    </cfRule>
    <cfRule type="containsText" dxfId="1700" priority="132" operator="containsText" text="ROJO">
      <formula>NOT(ISERROR(SEARCH("ROJO",P799)))</formula>
    </cfRule>
  </conditionalFormatting>
  <conditionalFormatting sqref="K789:K792">
    <cfRule type="cellIs" dxfId="1699" priority="128" stopIfTrue="1" operator="lessThan">
      <formula>0</formula>
    </cfRule>
  </conditionalFormatting>
  <conditionalFormatting sqref="K794:K797">
    <cfRule type="cellIs" dxfId="1698" priority="127" stopIfTrue="1" operator="lessThan">
      <formula>0</formula>
    </cfRule>
  </conditionalFormatting>
  <conditionalFormatting sqref="K799:K802">
    <cfRule type="cellIs" dxfId="1697" priority="126" stopIfTrue="1" operator="lessThan">
      <formula>0</formula>
    </cfRule>
  </conditionalFormatting>
  <conditionalFormatting sqref="K804:K807">
    <cfRule type="cellIs" dxfId="1696" priority="125" stopIfTrue="1" operator="lessThan">
      <formula>0</formula>
    </cfRule>
  </conditionalFormatting>
  <conditionalFormatting sqref="K809:K812">
    <cfRule type="cellIs" dxfId="1695" priority="124" stopIfTrue="1" operator="lessThan">
      <formula>0</formula>
    </cfRule>
  </conditionalFormatting>
  <conditionalFormatting sqref="AT789">
    <cfRule type="cellIs" dxfId="1694" priority="123" operator="greaterThan">
      <formula>1</formula>
    </cfRule>
  </conditionalFormatting>
  <conditionalFormatting sqref="AT794 AT799 AT804 AT809">
    <cfRule type="cellIs" dxfId="1693" priority="122" operator="greaterThan">
      <formula>1</formula>
    </cfRule>
  </conditionalFormatting>
  <conditionalFormatting sqref="E895:G897">
    <cfRule type="cellIs" dxfId="1692" priority="121" stopIfTrue="1" operator="lessThan">
      <formula>0</formula>
    </cfRule>
  </conditionalFormatting>
  <conditionalFormatting sqref="K895:K897 M895:N897">
    <cfRule type="cellIs" dxfId="1691" priority="120" stopIfTrue="1" operator="lessThan">
      <formula>0</formula>
    </cfRule>
  </conditionalFormatting>
  <conditionalFormatting sqref="K301">
    <cfRule type="containsText" dxfId="1690" priority="119" operator="containsText" text="Falso">
      <formula>NOT(ISERROR(SEARCH("Falso",K301)))</formula>
    </cfRule>
  </conditionalFormatting>
  <conditionalFormatting sqref="K295">
    <cfRule type="containsText" dxfId="1689" priority="118" operator="containsText" text="Falso">
      <formula>NOT(ISERROR(SEARCH("Falso",K295)))</formula>
    </cfRule>
  </conditionalFormatting>
  <conditionalFormatting sqref="K289">
    <cfRule type="containsText" dxfId="1688" priority="117" operator="containsText" text="Falso">
      <formula>NOT(ISERROR(SEARCH("Falso",K289)))</formula>
    </cfRule>
  </conditionalFormatting>
  <conditionalFormatting sqref="K283">
    <cfRule type="containsText" dxfId="1687" priority="116" operator="containsText" text="Falso">
      <formula>NOT(ISERROR(SEARCH("Falso",K283)))</formula>
    </cfRule>
  </conditionalFormatting>
  <conditionalFormatting sqref="K277">
    <cfRule type="containsText" dxfId="1686" priority="115" operator="containsText" text="Falso">
      <formula>NOT(ISERROR(SEARCH("Falso",K277)))</formula>
    </cfRule>
  </conditionalFormatting>
  <conditionalFormatting sqref="K271">
    <cfRule type="containsText" dxfId="1685" priority="114" operator="containsText" text="Falso">
      <formula>NOT(ISERROR(SEARCH("Falso",K271)))</formula>
    </cfRule>
  </conditionalFormatting>
  <conditionalFormatting sqref="K265">
    <cfRule type="containsText" dxfId="1684" priority="113" operator="containsText" text="Falso">
      <formula>NOT(ISERROR(SEARCH("Falso",K265)))</formula>
    </cfRule>
  </conditionalFormatting>
  <conditionalFormatting sqref="K259">
    <cfRule type="containsText" dxfId="1683" priority="112" operator="containsText" text="Falso">
      <formula>NOT(ISERROR(SEARCH("Falso",K259)))</formula>
    </cfRule>
  </conditionalFormatting>
  <conditionalFormatting sqref="K253">
    <cfRule type="containsText" dxfId="1682" priority="111" operator="containsText" text="Falso">
      <formula>NOT(ISERROR(SEARCH("Falso",K253)))</formula>
    </cfRule>
  </conditionalFormatting>
  <conditionalFormatting sqref="K247">
    <cfRule type="containsText" dxfId="1681" priority="110" operator="containsText" text="Falso">
      <formula>NOT(ISERROR(SEARCH("Falso",K247)))</formula>
    </cfRule>
  </conditionalFormatting>
  <conditionalFormatting sqref="K235">
    <cfRule type="containsText" dxfId="1680" priority="109" operator="containsText" text="Falso">
      <formula>NOT(ISERROR(SEARCH("Falso",K235)))</formula>
    </cfRule>
  </conditionalFormatting>
  <conditionalFormatting sqref="K241">
    <cfRule type="containsText" dxfId="1679" priority="108" operator="containsText" text="Falso">
      <formula>NOT(ISERROR(SEARCH("Falso",K241)))</formula>
    </cfRule>
  </conditionalFormatting>
  <conditionalFormatting sqref="K228">
    <cfRule type="containsText" dxfId="1678" priority="107" operator="containsText" text="Falso">
      <formula>NOT(ISERROR(SEARCH("Falso",K228)))</formula>
    </cfRule>
  </conditionalFormatting>
  <conditionalFormatting sqref="K222">
    <cfRule type="containsText" dxfId="1677" priority="106" operator="containsText" text="Falso">
      <formula>NOT(ISERROR(SEARCH("Falso",K222)))</formula>
    </cfRule>
  </conditionalFormatting>
  <conditionalFormatting sqref="K216">
    <cfRule type="containsText" dxfId="1676" priority="105" operator="containsText" text="Falso">
      <formula>NOT(ISERROR(SEARCH("Falso",K216)))</formula>
    </cfRule>
  </conditionalFormatting>
  <conditionalFormatting sqref="K210">
    <cfRule type="containsText" dxfId="1675" priority="104" operator="containsText" text="Falso">
      <formula>NOT(ISERROR(SEARCH("Falso",K210)))</formula>
    </cfRule>
  </conditionalFormatting>
  <conditionalFormatting sqref="K204">
    <cfRule type="containsText" dxfId="1674" priority="103" operator="containsText" text="Falso">
      <formula>NOT(ISERROR(SEARCH("Falso",K204)))</formula>
    </cfRule>
  </conditionalFormatting>
  <conditionalFormatting sqref="K198">
    <cfRule type="containsText" dxfId="1673" priority="102" operator="containsText" text="Falso">
      <formula>NOT(ISERROR(SEARCH("Falso",K198)))</formula>
    </cfRule>
  </conditionalFormatting>
  <conditionalFormatting sqref="K192">
    <cfRule type="containsText" dxfId="1672" priority="101" operator="containsText" text="Falso">
      <formula>NOT(ISERROR(SEARCH("Falso",K192)))</formula>
    </cfRule>
  </conditionalFormatting>
  <conditionalFormatting sqref="K186">
    <cfRule type="containsText" dxfId="1671" priority="100" operator="containsText" text="Falso">
      <formula>NOT(ISERROR(SEARCH("Falso",K186)))</formula>
    </cfRule>
  </conditionalFormatting>
  <conditionalFormatting sqref="K180">
    <cfRule type="containsText" dxfId="1670" priority="99" operator="containsText" text="Falso">
      <formula>NOT(ISERROR(SEARCH("Falso",K180)))</formula>
    </cfRule>
  </conditionalFormatting>
  <conditionalFormatting sqref="K174">
    <cfRule type="containsText" dxfId="1669" priority="98" operator="containsText" text="Falso">
      <formula>NOT(ISERROR(SEARCH("Falso",K174)))</formula>
    </cfRule>
  </conditionalFormatting>
  <conditionalFormatting sqref="K168">
    <cfRule type="containsText" dxfId="1668" priority="97" operator="containsText" text="Falso">
      <formula>NOT(ISERROR(SEARCH("Falso",K168)))</formula>
    </cfRule>
  </conditionalFormatting>
  <conditionalFormatting sqref="K162">
    <cfRule type="containsText" dxfId="1667" priority="96" operator="containsText" text="Falso">
      <formula>NOT(ISERROR(SEARCH("Falso",K162)))</formula>
    </cfRule>
  </conditionalFormatting>
  <conditionalFormatting sqref="K156">
    <cfRule type="containsText" dxfId="1666" priority="95" operator="containsText" text="Falso">
      <formula>NOT(ISERROR(SEARCH("Falso",K156)))</formula>
    </cfRule>
  </conditionalFormatting>
  <conditionalFormatting sqref="K150">
    <cfRule type="containsText" dxfId="1665" priority="94" operator="containsText" text="Falso">
      <formula>NOT(ISERROR(SEARCH("Falso",K150)))</formula>
    </cfRule>
  </conditionalFormatting>
  <conditionalFormatting sqref="K144">
    <cfRule type="containsText" dxfId="1664" priority="93" operator="containsText" text="Falso">
      <formula>NOT(ISERROR(SEARCH("Falso",K144)))</formula>
    </cfRule>
  </conditionalFormatting>
  <conditionalFormatting sqref="K138">
    <cfRule type="containsText" dxfId="1663" priority="92" operator="containsText" text="Falso">
      <formula>NOT(ISERROR(SEARCH("Falso",K138)))</formula>
    </cfRule>
  </conditionalFormatting>
  <conditionalFormatting sqref="K132">
    <cfRule type="containsText" dxfId="1662" priority="91" operator="containsText" text="Falso">
      <formula>NOT(ISERROR(SEARCH("Falso",K132)))</formula>
    </cfRule>
  </conditionalFormatting>
  <conditionalFormatting sqref="K126">
    <cfRule type="containsText" dxfId="1661" priority="90" operator="containsText" text="Falso">
      <formula>NOT(ISERROR(SEARCH("Falso",K126)))</formula>
    </cfRule>
  </conditionalFormatting>
  <conditionalFormatting sqref="K120">
    <cfRule type="containsText" dxfId="1660" priority="89" operator="containsText" text="Falso">
      <formula>NOT(ISERROR(SEARCH("Falso",K120)))</formula>
    </cfRule>
  </conditionalFormatting>
  <conditionalFormatting sqref="K114">
    <cfRule type="containsText" dxfId="1659" priority="88" operator="containsText" text="Falso">
      <formula>NOT(ISERROR(SEARCH("Falso",K114)))</formula>
    </cfRule>
  </conditionalFormatting>
  <conditionalFormatting sqref="K108">
    <cfRule type="containsText" dxfId="1658" priority="87" operator="containsText" text="Falso">
      <formula>NOT(ISERROR(SEARCH("Falso",K108)))</formula>
    </cfRule>
  </conditionalFormatting>
  <conditionalFormatting sqref="K102">
    <cfRule type="containsText" dxfId="1657" priority="86" operator="containsText" text="Falso">
      <formula>NOT(ISERROR(SEARCH("Falso",K102)))</formula>
    </cfRule>
  </conditionalFormatting>
  <conditionalFormatting sqref="K96">
    <cfRule type="containsText" dxfId="1656" priority="85" operator="containsText" text="Falso">
      <formula>NOT(ISERROR(SEARCH("Falso",K96)))</formula>
    </cfRule>
  </conditionalFormatting>
  <conditionalFormatting sqref="K90">
    <cfRule type="containsText" dxfId="1655" priority="84" operator="containsText" text="Falso">
      <formula>NOT(ISERROR(SEARCH("Falso",K90)))</formula>
    </cfRule>
  </conditionalFormatting>
  <conditionalFormatting sqref="K84">
    <cfRule type="containsText" dxfId="1654" priority="83" operator="containsText" text="Falso">
      <formula>NOT(ISERROR(SEARCH("Falso",K84)))</formula>
    </cfRule>
  </conditionalFormatting>
  <conditionalFormatting sqref="K78">
    <cfRule type="containsText" dxfId="1653" priority="82" operator="containsText" text="Falso">
      <formula>NOT(ISERROR(SEARCH("Falso",K78)))</formula>
    </cfRule>
  </conditionalFormatting>
  <conditionalFormatting sqref="K72">
    <cfRule type="containsText" dxfId="1652" priority="81" operator="containsText" text="Falso">
      <formula>NOT(ISERROR(SEARCH("Falso",K72)))</formula>
    </cfRule>
  </conditionalFormatting>
  <conditionalFormatting sqref="K66">
    <cfRule type="containsText" dxfId="1651" priority="80" operator="containsText" text="Falso">
      <formula>NOT(ISERROR(SEARCH("Falso",K66)))</formula>
    </cfRule>
  </conditionalFormatting>
  <conditionalFormatting sqref="K60">
    <cfRule type="containsText" dxfId="1650" priority="79" operator="containsText" text="Falso">
      <formula>NOT(ISERROR(SEARCH("Falso",K60)))</formula>
    </cfRule>
  </conditionalFormatting>
  <conditionalFormatting sqref="K54">
    <cfRule type="containsText" dxfId="1649" priority="78" operator="containsText" text="Falso">
      <formula>NOT(ISERROR(SEARCH("Falso",K54)))</formula>
    </cfRule>
  </conditionalFormatting>
  <conditionalFormatting sqref="K48">
    <cfRule type="containsText" dxfId="1648" priority="77" operator="containsText" text="Falso">
      <formula>NOT(ISERROR(SEARCH("Falso",K48)))</formula>
    </cfRule>
  </conditionalFormatting>
  <conditionalFormatting sqref="K42">
    <cfRule type="containsText" dxfId="1647" priority="76" operator="containsText" text="Falso">
      <formula>NOT(ISERROR(SEARCH("Falso",K42)))</formula>
    </cfRule>
  </conditionalFormatting>
  <conditionalFormatting sqref="K36">
    <cfRule type="containsText" dxfId="1646" priority="75" operator="containsText" text="Falso">
      <formula>NOT(ISERROR(SEARCH("Falso",K36)))</formula>
    </cfRule>
  </conditionalFormatting>
  <conditionalFormatting sqref="K30">
    <cfRule type="containsText" dxfId="1645" priority="74" operator="containsText" text="Falso">
      <formula>NOT(ISERROR(SEARCH("Falso",K30)))</formula>
    </cfRule>
  </conditionalFormatting>
  <conditionalFormatting sqref="K24">
    <cfRule type="containsText" dxfId="1644" priority="73" operator="containsText" text="Falso">
      <formula>NOT(ISERROR(SEARCH("Falso",K24)))</formula>
    </cfRule>
  </conditionalFormatting>
  <conditionalFormatting sqref="K18">
    <cfRule type="containsText" dxfId="1643" priority="72" operator="containsText" text="Falso">
      <formula>NOT(ISERROR(SEARCH("Falso",K18)))</formula>
    </cfRule>
  </conditionalFormatting>
  <conditionalFormatting sqref="K422">
    <cfRule type="containsText" dxfId="1642" priority="71" operator="containsText" text="Falso">
      <formula>NOT(ISERROR(SEARCH("Falso",K422)))</formula>
    </cfRule>
  </conditionalFormatting>
  <conditionalFormatting sqref="K428">
    <cfRule type="containsText" dxfId="1641" priority="70" operator="containsText" text="Falso">
      <formula>NOT(ISERROR(SEARCH("Falso",K428)))</formula>
    </cfRule>
  </conditionalFormatting>
  <conditionalFormatting sqref="K434">
    <cfRule type="containsText" dxfId="1640" priority="69" operator="containsText" text="Falso">
      <formula>NOT(ISERROR(SEARCH("Falso",K434)))</formula>
    </cfRule>
  </conditionalFormatting>
  <conditionalFormatting sqref="K440">
    <cfRule type="containsText" dxfId="1639" priority="68" operator="containsText" text="Falso">
      <formula>NOT(ISERROR(SEARCH("Falso",K440)))</formula>
    </cfRule>
  </conditionalFormatting>
  <conditionalFormatting sqref="K446">
    <cfRule type="containsText" dxfId="1638" priority="67" operator="containsText" text="Falso">
      <formula>NOT(ISERROR(SEARCH("Falso",K446)))</formula>
    </cfRule>
  </conditionalFormatting>
  <conditionalFormatting sqref="K452">
    <cfRule type="containsText" dxfId="1637" priority="66" operator="containsText" text="Falso">
      <formula>NOT(ISERROR(SEARCH("Falso",K452)))</formula>
    </cfRule>
  </conditionalFormatting>
  <conditionalFormatting sqref="K458">
    <cfRule type="containsText" dxfId="1636" priority="65" operator="containsText" text="Falso">
      <formula>NOT(ISERROR(SEARCH("Falso",K458)))</formula>
    </cfRule>
  </conditionalFormatting>
  <conditionalFormatting sqref="K464">
    <cfRule type="containsText" dxfId="1635" priority="64" operator="containsText" text="Falso">
      <formula>NOT(ISERROR(SEARCH("Falso",K464)))</formula>
    </cfRule>
  </conditionalFormatting>
  <conditionalFormatting sqref="K470">
    <cfRule type="containsText" dxfId="1634" priority="63" operator="containsText" text="Falso">
      <formula>NOT(ISERROR(SEARCH("Falso",K470)))</formula>
    </cfRule>
  </conditionalFormatting>
  <conditionalFormatting sqref="K476">
    <cfRule type="containsText" dxfId="1633" priority="62" operator="containsText" text="Falso">
      <formula>NOT(ISERROR(SEARCH("Falso",K476)))</formula>
    </cfRule>
  </conditionalFormatting>
  <conditionalFormatting sqref="K482">
    <cfRule type="containsText" dxfId="1632" priority="61" operator="containsText" text="Falso">
      <formula>NOT(ISERROR(SEARCH("Falso",K482)))</formula>
    </cfRule>
  </conditionalFormatting>
  <conditionalFormatting sqref="K488">
    <cfRule type="containsText" dxfId="1631" priority="60" operator="containsText" text="Falso">
      <formula>NOT(ISERROR(SEARCH("Falso",K488)))</formula>
    </cfRule>
  </conditionalFormatting>
  <conditionalFormatting sqref="K494">
    <cfRule type="containsText" dxfId="1630" priority="59" operator="containsText" text="Falso">
      <formula>NOT(ISERROR(SEARCH("Falso",K494)))</formula>
    </cfRule>
  </conditionalFormatting>
  <conditionalFormatting sqref="K500">
    <cfRule type="containsText" dxfId="1629" priority="58" operator="containsText" text="Falso">
      <formula>NOT(ISERROR(SEARCH("Falso",K500)))</formula>
    </cfRule>
  </conditionalFormatting>
  <conditionalFormatting sqref="K506">
    <cfRule type="containsText" dxfId="1628" priority="57" operator="containsText" text="Falso">
      <formula>NOT(ISERROR(SEARCH("Falso",K506)))</formula>
    </cfRule>
  </conditionalFormatting>
  <conditionalFormatting sqref="K512">
    <cfRule type="containsText" dxfId="1627" priority="56" operator="containsText" text="Falso">
      <formula>NOT(ISERROR(SEARCH("Falso",K512)))</formula>
    </cfRule>
  </conditionalFormatting>
  <conditionalFormatting sqref="K518">
    <cfRule type="containsText" dxfId="1626" priority="55" operator="containsText" text="Falso">
      <formula>NOT(ISERROR(SEARCH("Falso",K518)))</formula>
    </cfRule>
  </conditionalFormatting>
  <conditionalFormatting sqref="K524">
    <cfRule type="containsText" dxfId="1625" priority="54" operator="containsText" text="Falso">
      <formula>NOT(ISERROR(SEARCH("Falso",K524)))</formula>
    </cfRule>
  </conditionalFormatting>
  <conditionalFormatting sqref="K530">
    <cfRule type="containsText" dxfId="1624" priority="53" operator="containsText" text="Falso">
      <formula>NOT(ISERROR(SEARCH("Falso",K530)))</formula>
    </cfRule>
  </conditionalFormatting>
  <conditionalFormatting sqref="K536">
    <cfRule type="containsText" dxfId="1623" priority="52" operator="containsText" text="Falso">
      <formula>NOT(ISERROR(SEARCH("Falso",K536)))</formula>
    </cfRule>
  </conditionalFormatting>
  <conditionalFormatting sqref="K542">
    <cfRule type="containsText" dxfId="1622" priority="51" operator="containsText" text="Falso">
      <formula>NOT(ISERROR(SEARCH("Falso",K542)))</formula>
    </cfRule>
  </conditionalFormatting>
  <conditionalFormatting sqref="K548">
    <cfRule type="containsText" dxfId="1621" priority="50" operator="containsText" text="Falso">
      <formula>NOT(ISERROR(SEARCH("Falso",K548)))</formula>
    </cfRule>
  </conditionalFormatting>
  <conditionalFormatting sqref="K554">
    <cfRule type="containsText" dxfId="1620" priority="49" operator="containsText" text="Falso">
      <formula>NOT(ISERROR(SEARCH("Falso",K554)))</formula>
    </cfRule>
  </conditionalFormatting>
  <conditionalFormatting sqref="K560">
    <cfRule type="containsText" dxfId="1619" priority="48" operator="containsText" text="Falso">
      <formula>NOT(ISERROR(SEARCH("Falso",K560)))</formula>
    </cfRule>
  </conditionalFormatting>
  <conditionalFormatting sqref="K566">
    <cfRule type="containsText" dxfId="1618" priority="47" operator="containsText" text="Falso">
      <formula>NOT(ISERROR(SEARCH("Falso",K566)))</formula>
    </cfRule>
  </conditionalFormatting>
  <conditionalFormatting sqref="K572">
    <cfRule type="containsText" dxfId="1617" priority="46" operator="containsText" text="Falso">
      <formula>NOT(ISERROR(SEARCH("Falso",K572)))</formula>
    </cfRule>
  </conditionalFormatting>
  <conditionalFormatting sqref="K578">
    <cfRule type="containsText" dxfId="1616" priority="45" operator="containsText" text="Falso">
      <formula>NOT(ISERROR(SEARCH("Falso",K578)))</formula>
    </cfRule>
  </conditionalFormatting>
  <conditionalFormatting sqref="K584">
    <cfRule type="containsText" dxfId="1615" priority="44" operator="containsText" text="Falso">
      <formula>NOT(ISERROR(SEARCH("Falso",K584)))</formula>
    </cfRule>
  </conditionalFormatting>
  <conditionalFormatting sqref="K590">
    <cfRule type="containsText" dxfId="1614" priority="43" operator="containsText" text="Falso">
      <formula>NOT(ISERROR(SEARCH("Falso",K590)))</formula>
    </cfRule>
  </conditionalFormatting>
  <conditionalFormatting sqref="K596">
    <cfRule type="containsText" dxfId="1613" priority="42" operator="containsText" text="Falso">
      <formula>NOT(ISERROR(SEARCH("Falso",K596)))</formula>
    </cfRule>
  </conditionalFormatting>
  <conditionalFormatting sqref="K602">
    <cfRule type="containsText" dxfId="1612" priority="41" operator="containsText" text="Falso">
      <formula>NOT(ISERROR(SEARCH("Falso",K602)))</formula>
    </cfRule>
  </conditionalFormatting>
  <conditionalFormatting sqref="K608">
    <cfRule type="containsText" dxfId="1611" priority="40" operator="containsText" text="Falso">
      <formula>NOT(ISERROR(SEARCH("Falso",K608)))</formula>
    </cfRule>
  </conditionalFormatting>
  <conditionalFormatting sqref="K614">
    <cfRule type="containsText" dxfId="1610" priority="39" operator="containsText" text="Falso">
      <formula>NOT(ISERROR(SEARCH("Falso",K614)))</formula>
    </cfRule>
  </conditionalFormatting>
  <conditionalFormatting sqref="K620">
    <cfRule type="containsText" dxfId="1609" priority="38" operator="containsText" text="Falso">
      <formula>NOT(ISERROR(SEARCH("Falso",K620)))</formula>
    </cfRule>
  </conditionalFormatting>
  <conditionalFormatting sqref="K626">
    <cfRule type="containsText" dxfId="1608" priority="37" operator="containsText" text="Falso">
      <formula>NOT(ISERROR(SEARCH("Falso",K626)))</formula>
    </cfRule>
  </conditionalFormatting>
  <conditionalFormatting sqref="K632">
    <cfRule type="containsText" dxfId="1607" priority="36" operator="containsText" text="Falso">
      <formula>NOT(ISERROR(SEARCH("Falso",K632)))</formula>
    </cfRule>
  </conditionalFormatting>
  <conditionalFormatting sqref="K639">
    <cfRule type="containsText" dxfId="1606" priority="35" operator="containsText" text="Falso">
      <formula>NOT(ISERROR(SEARCH("Falso",K639)))</formula>
    </cfRule>
  </conditionalFormatting>
  <conditionalFormatting sqref="K645">
    <cfRule type="containsText" dxfId="1605" priority="34" operator="containsText" text="Falso">
      <formula>NOT(ISERROR(SEARCH("Falso",K645)))</formula>
    </cfRule>
  </conditionalFormatting>
  <conditionalFormatting sqref="K651">
    <cfRule type="containsText" dxfId="1604" priority="33" operator="containsText" text="Falso">
      <formula>NOT(ISERROR(SEARCH("Falso",K651)))</formula>
    </cfRule>
  </conditionalFormatting>
  <conditionalFormatting sqref="K657">
    <cfRule type="containsText" dxfId="1603" priority="32" operator="containsText" text="Falso">
      <formula>NOT(ISERROR(SEARCH("Falso",K657)))</formula>
    </cfRule>
  </conditionalFormatting>
  <conditionalFormatting sqref="K663">
    <cfRule type="containsText" dxfId="1602" priority="31" operator="containsText" text="Falso">
      <formula>NOT(ISERROR(SEARCH("Falso",K663)))</formula>
    </cfRule>
  </conditionalFormatting>
  <conditionalFormatting sqref="K669">
    <cfRule type="containsText" dxfId="1601" priority="30" operator="containsText" text="Falso">
      <formula>NOT(ISERROR(SEARCH("Falso",K669)))</formula>
    </cfRule>
  </conditionalFormatting>
  <conditionalFormatting sqref="K675">
    <cfRule type="containsText" dxfId="1600" priority="29" operator="containsText" text="Falso">
      <formula>NOT(ISERROR(SEARCH("Falso",K675)))</formula>
    </cfRule>
  </conditionalFormatting>
  <conditionalFormatting sqref="K681">
    <cfRule type="containsText" dxfId="1599" priority="28" operator="containsText" text="Falso">
      <formula>NOT(ISERROR(SEARCH("Falso",K681)))</formula>
    </cfRule>
  </conditionalFormatting>
  <conditionalFormatting sqref="K687">
    <cfRule type="containsText" dxfId="1598" priority="27" operator="containsText" text="Falso">
      <formula>NOT(ISERROR(SEARCH("Falso",K687)))</formula>
    </cfRule>
  </conditionalFormatting>
  <conditionalFormatting sqref="K693">
    <cfRule type="containsText" dxfId="1597" priority="26" operator="containsText" text="Falso">
      <formula>NOT(ISERROR(SEARCH("Falso",K693)))</formula>
    </cfRule>
  </conditionalFormatting>
  <conditionalFormatting sqref="K699">
    <cfRule type="containsText" dxfId="1596" priority="25" operator="containsText" text="Falso">
      <formula>NOT(ISERROR(SEARCH("Falso",K699)))</formula>
    </cfRule>
  </conditionalFormatting>
  <conditionalFormatting sqref="K705">
    <cfRule type="containsText" dxfId="1595" priority="24" operator="containsText" text="Falso">
      <formula>NOT(ISERROR(SEARCH("Falso",K705)))</formula>
    </cfRule>
  </conditionalFormatting>
  <conditionalFormatting sqref="K713">
    <cfRule type="containsText" dxfId="1594" priority="23" operator="containsText" text="Falso">
      <formula>NOT(ISERROR(SEARCH("Falso",K713)))</formula>
    </cfRule>
  </conditionalFormatting>
  <conditionalFormatting sqref="K720">
    <cfRule type="containsText" dxfId="1593" priority="22" operator="containsText" text="Falso">
      <formula>NOT(ISERROR(SEARCH("Falso",K720)))</formula>
    </cfRule>
  </conditionalFormatting>
  <conditionalFormatting sqref="K727">
    <cfRule type="containsText" dxfId="1592" priority="21" operator="containsText" text="Falso">
      <formula>NOT(ISERROR(SEARCH("Falso",K727)))</formula>
    </cfRule>
  </conditionalFormatting>
  <conditionalFormatting sqref="K734">
    <cfRule type="containsText" dxfId="1591" priority="20" operator="containsText" text="Falso">
      <formula>NOT(ISERROR(SEARCH("Falso",K734)))</formula>
    </cfRule>
  </conditionalFormatting>
  <conditionalFormatting sqref="K741">
    <cfRule type="containsText" dxfId="1590" priority="19" operator="containsText" text="Falso">
      <formula>NOT(ISERROR(SEARCH("Falso",K741)))</formula>
    </cfRule>
  </conditionalFormatting>
  <conditionalFormatting sqref="K748">
    <cfRule type="containsText" dxfId="1589" priority="18" operator="containsText" text="Falso">
      <formula>NOT(ISERROR(SEARCH("Falso",K748)))</formula>
    </cfRule>
  </conditionalFormatting>
  <conditionalFormatting sqref="K755">
    <cfRule type="containsText" dxfId="1588" priority="17" operator="containsText" text="Falso">
      <formula>NOT(ISERROR(SEARCH("Falso",K755)))</formula>
    </cfRule>
  </conditionalFormatting>
  <conditionalFormatting sqref="K762">
    <cfRule type="containsText" dxfId="1587" priority="16" operator="containsText" text="Falso">
      <formula>NOT(ISERROR(SEARCH("Falso",K762)))</formula>
    </cfRule>
  </conditionalFormatting>
  <conditionalFormatting sqref="K769">
    <cfRule type="containsText" dxfId="1586" priority="15" operator="containsText" text="Falso">
      <formula>NOT(ISERROR(SEARCH("Falso",K769)))</formula>
    </cfRule>
  </conditionalFormatting>
  <conditionalFormatting sqref="K776">
    <cfRule type="containsText" dxfId="1585" priority="14" operator="containsText" text="Falso">
      <formula>NOT(ISERROR(SEARCH("Falso",K776)))</formula>
    </cfRule>
  </conditionalFormatting>
  <conditionalFormatting sqref="K793">
    <cfRule type="containsText" dxfId="1584" priority="13" operator="containsText" text="Falso">
      <formula>NOT(ISERROR(SEARCH("Falso",K793)))</formula>
    </cfRule>
  </conditionalFormatting>
  <conditionalFormatting sqref="K798">
    <cfRule type="containsText" dxfId="1583" priority="12" operator="containsText" text="Falso">
      <formula>NOT(ISERROR(SEARCH("Falso",K798)))</formula>
    </cfRule>
  </conditionalFormatting>
  <conditionalFormatting sqref="K803">
    <cfRule type="containsText" dxfId="1582" priority="11" operator="containsText" text="Falso">
      <formula>NOT(ISERROR(SEARCH("Falso",K803)))</formula>
    </cfRule>
  </conditionalFormatting>
  <conditionalFormatting sqref="K808">
    <cfRule type="containsText" dxfId="1581" priority="10" operator="containsText" text="Falso">
      <formula>NOT(ISERROR(SEARCH("Falso",K808)))</formula>
    </cfRule>
  </conditionalFormatting>
  <conditionalFormatting sqref="K813">
    <cfRule type="containsText" dxfId="1580" priority="9" operator="containsText" text="Falso">
      <formula>NOT(ISERROR(SEARCH("Falso",K813)))</formula>
    </cfRule>
  </conditionalFormatting>
  <conditionalFormatting sqref="O858:O869">
    <cfRule type="cellIs" dxfId="1579" priority="8" stopIfTrue="1" operator="lessThan">
      <formula>0</formula>
    </cfRule>
  </conditionalFormatting>
  <conditionalFormatting sqref="O871:O887">
    <cfRule type="cellIs" dxfId="1578" priority="7" stopIfTrue="1" operator="lessThan">
      <formula>0</formula>
    </cfRule>
  </conditionalFormatting>
  <conditionalFormatting sqref="O893:O897">
    <cfRule type="cellIs" dxfId="1577" priority="6" stopIfTrue="1" operator="lessThan">
      <formula>0</formula>
    </cfRule>
  </conditionalFormatting>
  <conditionalFormatting sqref="L888">
    <cfRule type="cellIs" dxfId="1576" priority="5" stopIfTrue="1" operator="lessThan">
      <formula>0</formula>
    </cfRule>
  </conditionalFormatting>
  <conditionalFormatting sqref="L821:L856">
    <cfRule type="cellIs" dxfId="1575" priority="4" stopIfTrue="1" operator="lessThan">
      <formula>0</formula>
    </cfRule>
  </conditionalFormatting>
  <conditionalFormatting sqref="L858:L869">
    <cfRule type="cellIs" dxfId="1574" priority="3" stopIfTrue="1" operator="lessThan">
      <formula>0</formula>
    </cfRule>
  </conditionalFormatting>
  <conditionalFormatting sqref="L871:L887">
    <cfRule type="cellIs" dxfId="1573" priority="2" stopIfTrue="1" operator="lessThan">
      <formula>0</formula>
    </cfRule>
  </conditionalFormatting>
  <conditionalFormatting sqref="L893:L897">
    <cfRule type="cellIs" dxfId="1572" priority="1" stopIfTrue="1" operator="lessThan">
      <formula>0</formula>
    </cfRule>
  </conditionalFormatting>
  <dataValidations count="3">
    <dataValidation type="list" allowBlank="1" showInputMessage="1" showErrorMessage="1" sqref="C903:C907 C912:C913" xr:uid="{F2AA0CED-E5C7-48FD-8D50-1AC8ECCE285E}">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3A8EA23E-78A5-4A79-98DB-B27EFF05AC66}">
      <formula1>"VENCIDO,NO VENCIDO"</formula1>
    </dataValidation>
    <dataValidation type="date" operator="greaterThan" allowBlank="1" showInputMessage="1" showErrorMessage="1" errorTitle="INGRESE LA FECHA" error="FECHA DE VENCIMIENTO" sqref="O278:O279 O292 O284:O285" xr:uid="{EF0CA97C-0EAF-49F1-A085-A23D98A0984C}">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9DEF-1AE2-465A-A749-A11956112737}">
  <sheetPr codeName="Hoja24">
    <tabColor theme="9" tint="0.39997558519241921"/>
  </sheetPr>
  <dimension ref="A1:AZ919"/>
  <sheetViews>
    <sheetView zoomScale="70" zoomScaleNormal="70" workbookViewId="0">
      <selection activeCell="D13" sqref="D13:D18"/>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AGOSTO!K13</f>
        <v>5240</v>
      </c>
      <c r="E13" s="601"/>
      <c r="F13" s="601"/>
      <c r="G13" s="708">
        <f>E13+F13</f>
        <v>0</v>
      </c>
      <c r="H13" s="601"/>
      <c r="I13" s="601"/>
      <c r="J13" s="703">
        <f>AM13</f>
        <v>0</v>
      </c>
      <c r="K13" s="738">
        <f>+(D13+G13)-(H13+I13+J13)</f>
        <v>5240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88</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88</v>
      </c>
    </row>
    <row r="19" spans="1:52" ht="18.75" customHeight="1">
      <c r="A19" s="741">
        <f>A13+1</f>
        <v>2</v>
      </c>
      <c r="B19" s="733" t="s">
        <v>1489</v>
      </c>
      <c r="C19" s="733"/>
      <c r="D19" s="592">
        <f>AGOSTO!K19</f>
        <v>1078</v>
      </c>
      <c r="E19" s="601"/>
      <c r="F19" s="601"/>
      <c r="G19" s="708">
        <f t="shared" ref="G19" si="0">E19+F19</f>
        <v>0</v>
      </c>
      <c r="H19" s="601"/>
      <c r="I19" s="601"/>
      <c r="J19" s="703">
        <f>AM19</f>
        <v>0</v>
      </c>
      <c r="K19" s="738">
        <f>+(D19+G19)-(H19+I19+J19)</f>
        <v>1078</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88</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AGOSTO!K25</f>
        <v>15</v>
      </c>
      <c r="E25" s="601"/>
      <c r="F25" s="601"/>
      <c r="G25" s="708">
        <f t="shared" ref="G25" si="1">E25+F25</f>
        <v>0</v>
      </c>
      <c r="H25" s="601"/>
      <c r="I25" s="601"/>
      <c r="J25" s="703">
        <f>AM25</f>
        <v>0</v>
      </c>
      <c r="K25" s="738">
        <f>+(D25+G25)-(H25+I25+J25)</f>
        <v>15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AGOSTO!K31</f>
        <v>16500</v>
      </c>
      <c r="E31" s="601"/>
      <c r="F31" s="601"/>
      <c r="G31" s="708">
        <f t="shared" ref="G31" si="2">E31+F31</f>
        <v>0</v>
      </c>
      <c r="H31" s="601"/>
      <c r="I31" s="601"/>
      <c r="J31" s="703">
        <f>AM31</f>
        <v>0</v>
      </c>
      <c r="K31" s="738">
        <f>+(D31+G31)-(H31+I31+J31)</f>
        <v>16500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AGOSTO!K37</f>
        <v>9960</v>
      </c>
      <c r="E37" s="601"/>
      <c r="F37" s="601"/>
      <c r="G37" s="708">
        <f t="shared" ref="G37" si="3">E37+F37</f>
        <v>0</v>
      </c>
      <c r="H37" s="601"/>
      <c r="I37" s="601"/>
      <c r="J37" s="703">
        <f>AM37</f>
        <v>0</v>
      </c>
      <c r="K37" s="738">
        <f>+(D37+G37)-(H37+I37+J37)</f>
        <v>9960</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AGOSTO!K43</f>
        <v>97</v>
      </c>
      <c r="E43" s="601"/>
      <c r="F43" s="601"/>
      <c r="G43" s="708">
        <f t="shared" ref="G43" si="4">E43+F43</f>
        <v>0</v>
      </c>
      <c r="H43" s="601"/>
      <c r="I43" s="601"/>
      <c r="J43" s="703">
        <f>AM43</f>
        <v>0</v>
      </c>
      <c r="K43" s="739">
        <f>+(D43+G43)-(H43+I43+J43)</f>
        <v>97</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AGOSTO!K49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AGOSTO!K55</f>
        <v>4030</v>
      </c>
      <c r="E55" s="601"/>
      <c r="F55" s="601"/>
      <c r="G55" s="708">
        <f t="shared" ref="G55" si="6">E55+F55</f>
        <v>0</v>
      </c>
      <c r="H55" s="601"/>
      <c r="I55" s="601"/>
      <c r="J55" s="703">
        <f>AM55</f>
        <v>0</v>
      </c>
      <c r="K55" s="738">
        <f>+(D55+G55)-(H55+I55+J55)</f>
        <v>4030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AGOSTO!K61</f>
        <v>9</v>
      </c>
      <c r="E61" s="601"/>
      <c r="F61" s="601"/>
      <c r="G61" s="708">
        <f t="shared" ref="G61" si="7">E61+F61</f>
        <v>0</v>
      </c>
      <c r="H61" s="601"/>
      <c r="I61" s="601"/>
      <c r="J61" s="703">
        <f>AM61</f>
        <v>0</v>
      </c>
      <c r="K61" s="738">
        <f>+(D61+G61)-(H61+I61+J61)</f>
        <v>9</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AGOSTO!K67</f>
        <v>3430</v>
      </c>
      <c r="E67" s="601"/>
      <c r="F67" s="601"/>
      <c r="G67" s="708">
        <f t="shared" ref="G67" si="8">E67+F67</f>
        <v>0</v>
      </c>
      <c r="H67" s="601"/>
      <c r="I67" s="601"/>
      <c r="J67" s="703">
        <f>AM67</f>
        <v>0</v>
      </c>
      <c r="K67" s="738">
        <f>+(D67+G67)-(H67+I67+J67)</f>
        <v>3430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AGOSTO!K73</f>
        <v>5495</v>
      </c>
      <c r="E73" s="601"/>
      <c r="F73" s="601"/>
      <c r="G73" s="708">
        <f t="shared" ref="G73" si="9">E73+F73</f>
        <v>0</v>
      </c>
      <c r="H73" s="601"/>
      <c r="I73" s="601"/>
      <c r="J73" s="703">
        <f>AM73</f>
        <v>0</v>
      </c>
      <c r="K73" s="738">
        <f>+(D73+G73)-(H73+I73+J73)</f>
        <v>5495</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AGOSTO!K79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AGOSTO!K85</f>
        <v>8597</v>
      </c>
      <c r="E85" s="601"/>
      <c r="F85" s="601"/>
      <c r="G85" s="708">
        <f t="shared" ref="G85" si="11">E85+F85</f>
        <v>0</v>
      </c>
      <c r="H85" s="601"/>
      <c r="I85" s="601"/>
      <c r="J85" s="703">
        <f>AM85</f>
        <v>0</v>
      </c>
      <c r="K85" s="738">
        <f>+(D85+G85)-(H85+I85+J85)</f>
        <v>8597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AGOSTO!K91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AGOSTO!K97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AGOSTO!K103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AGOSTO!K109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AGOSTO!K115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AGOSTO!K121</f>
        <v>33740</v>
      </c>
      <c r="E121" s="601"/>
      <c r="F121" s="601"/>
      <c r="G121" s="708">
        <f t="shared" ref="G121" si="17">E121+F121</f>
        <v>0</v>
      </c>
      <c r="H121" s="601"/>
      <c r="I121" s="601"/>
      <c r="J121" s="703">
        <f>AM121</f>
        <v>0</v>
      </c>
      <c r="K121" s="738">
        <f>+(D121+G121)-(H121+I121+J121)</f>
        <v>33740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AGOSTO!K127</f>
        <v>1341</v>
      </c>
      <c r="E127" s="601"/>
      <c r="F127" s="601"/>
      <c r="G127" s="708">
        <f t="shared" ref="G127" si="18">E127+F127</f>
        <v>0</v>
      </c>
      <c r="H127" s="601"/>
      <c r="I127" s="601"/>
      <c r="J127" s="703">
        <f>AM127</f>
        <v>0</v>
      </c>
      <c r="K127" s="738">
        <f>+(D127+G127)-(H127+I127+J127)</f>
        <v>1341</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AGOSTO!K133</f>
        <v>2520</v>
      </c>
      <c r="E133" s="601"/>
      <c r="F133" s="601"/>
      <c r="G133" s="708">
        <f t="shared" ref="G133" si="19">E133+F133</f>
        <v>0</v>
      </c>
      <c r="H133" s="601"/>
      <c r="I133" s="601"/>
      <c r="J133" s="703">
        <f>AM133</f>
        <v>0</v>
      </c>
      <c r="K133" s="738">
        <f>+(D133+G133)-(H133+I133+J133)</f>
        <v>2520</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AGOSTO!K139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AGOSTO!K145</f>
        <v>4600</v>
      </c>
      <c r="E145" s="601"/>
      <c r="F145" s="601"/>
      <c r="G145" s="708">
        <f t="shared" ref="G145" si="21">E145+F145</f>
        <v>0</v>
      </c>
      <c r="H145" s="601"/>
      <c r="I145" s="601"/>
      <c r="J145" s="703">
        <f>AM145</f>
        <v>0</v>
      </c>
      <c r="K145" s="738">
        <f>+(D145+G145)-(H145+I145+J145)</f>
        <v>4600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AGOSTO!K151</f>
        <v>1414</v>
      </c>
      <c r="E151" s="601"/>
      <c r="F151" s="601"/>
      <c r="G151" s="708">
        <f t="shared" ref="G151" si="22">E151+F151</f>
        <v>0</v>
      </c>
      <c r="H151" s="601"/>
      <c r="I151" s="601"/>
      <c r="J151" s="703">
        <f>AM151</f>
        <v>0</v>
      </c>
      <c r="K151" s="738">
        <f>+(D151+G151)-(H151+I151+J151)</f>
        <v>1414</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AGOSTO!K157</f>
        <v>480</v>
      </c>
      <c r="E157" s="601"/>
      <c r="F157" s="601"/>
      <c r="G157" s="708">
        <f t="shared" ref="G157" si="23">E157+F157</f>
        <v>0</v>
      </c>
      <c r="H157" s="601"/>
      <c r="I157" s="601"/>
      <c r="J157" s="703">
        <f>AM157</f>
        <v>0</v>
      </c>
      <c r="K157" s="738">
        <f>+(D157+G157)-(H157+I157+J157)</f>
        <v>480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0</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AGOSTO!K163</f>
        <v>22270</v>
      </c>
      <c r="E163" s="601"/>
      <c r="F163" s="601"/>
      <c r="G163" s="708">
        <f t="shared" ref="G163" si="24">E163+F163</f>
        <v>0</v>
      </c>
      <c r="H163" s="601"/>
      <c r="I163" s="601"/>
      <c r="J163" s="703">
        <f>AM163</f>
        <v>0</v>
      </c>
      <c r="K163" s="738">
        <f>+(D163+G163)-(H163+I163+J163)</f>
        <v>22270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AGOSTO!K169</f>
        <v>510</v>
      </c>
      <c r="E169" s="601"/>
      <c r="F169" s="601"/>
      <c r="G169" s="708">
        <f t="shared" ref="G169" si="25">E169+F169</f>
        <v>0</v>
      </c>
      <c r="H169" s="601"/>
      <c r="I169" s="601"/>
      <c r="J169" s="703">
        <f>AM169</f>
        <v>0</v>
      </c>
      <c r="K169" s="738">
        <f>+(D169+G169)-(H169+I169+J169)</f>
        <v>510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0</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AGOSTO!K175</f>
        <v>2623</v>
      </c>
      <c r="E175" s="601"/>
      <c r="F175" s="601"/>
      <c r="G175" s="708">
        <f t="shared" ref="G175" si="26">E175+F175</f>
        <v>0</v>
      </c>
      <c r="H175" s="601"/>
      <c r="I175" s="601"/>
      <c r="J175" s="703">
        <f>AM175</f>
        <v>0</v>
      </c>
      <c r="K175" s="738">
        <f>+(D175+G175)-(H175+I175+J175)</f>
        <v>2623</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AGOSTO!K181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AGOSTO!K187</f>
        <v>728</v>
      </c>
      <c r="E187" s="601"/>
      <c r="F187" s="601"/>
      <c r="G187" s="708">
        <f t="shared" ref="G187" si="28">E187+F187</f>
        <v>0</v>
      </c>
      <c r="H187" s="601"/>
      <c r="I187" s="601"/>
      <c r="J187" s="703">
        <f>AM187</f>
        <v>0</v>
      </c>
      <c r="K187" s="738">
        <f>+(D187+G187)-(H187+I187+J187)</f>
        <v>728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AGOSTO!K193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AGOSTO!K199</f>
        <v>265</v>
      </c>
      <c r="E199" s="601"/>
      <c r="F199" s="601"/>
      <c r="G199" s="708">
        <f t="shared" ref="G199" si="30">E199+F199</f>
        <v>0</v>
      </c>
      <c r="H199" s="601"/>
      <c r="I199" s="601"/>
      <c r="J199" s="703">
        <f>AM199</f>
        <v>0</v>
      </c>
      <c r="K199" s="738">
        <f>+(D199+G199)-(H199+I199+J199)</f>
        <v>265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AGOSTO!K205</f>
        <v>0</v>
      </c>
      <c r="E205" s="601"/>
      <c r="F205" s="601"/>
      <c r="G205" s="708">
        <f t="shared" ref="G205" si="31">E205+F205</f>
        <v>0</v>
      </c>
      <c r="H205" s="601"/>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AGOSTO!K211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AGOSTO!K217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AGOSTO!K223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AGOSTO!K230</f>
        <v>5490</v>
      </c>
      <c r="E230" s="601"/>
      <c r="F230" s="601"/>
      <c r="G230" s="708">
        <f t="shared" ref="G230" si="35">E230+F230</f>
        <v>0</v>
      </c>
      <c r="H230" s="601"/>
      <c r="I230" s="601"/>
      <c r="J230" s="703">
        <f>AM230</f>
        <v>0</v>
      </c>
      <c r="K230" s="738">
        <f>+(D230+G230)-(H230+I230+J230)</f>
        <v>5490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AGOSTO!K236</f>
        <v>11703</v>
      </c>
      <c r="E236" s="601"/>
      <c r="F236" s="601"/>
      <c r="G236" s="708">
        <f t="shared" ref="G236" si="36">E236+F236</f>
        <v>0</v>
      </c>
      <c r="H236" s="601"/>
      <c r="I236" s="601"/>
      <c r="J236" s="703">
        <f>AM236</f>
        <v>0</v>
      </c>
      <c r="K236" s="738">
        <f>+(D236+G236)-(H236+I236+J236)</f>
        <v>11703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AGOSTO!K242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AGOSTO!K248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AGOSTO!K254</f>
        <v>551</v>
      </c>
      <c r="E254" s="601"/>
      <c r="F254" s="601"/>
      <c r="G254" s="708">
        <f t="shared" ref="G254" si="39">E254+F254</f>
        <v>0</v>
      </c>
      <c r="H254" s="601"/>
      <c r="I254" s="601"/>
      <c r="J254" s="703">
        <f>AM254</f>
        <v>0</v>
      </c>
      <c r="K254" s="738">
        <f>+(D254+G254)-(H254+I254+J254)</f>
        <v>551</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AGOSTO!K260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AGOSTO!K266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AGOSTO!K272</f>
        <v>34340</v>
      </c>
      <c r="E272" s="601"/>
      <c r="F272" s="601"/>
      <c r="G272" s="708">
        <f t="shared" ref="G272" si="42">E272+F272</f>
        <v>0</v>
      </c>
      <c r="H272" s="601"/>
      <c r="I272" s="601"/>
      <c r="J272" s="703">
        <f>AM272</f>
        <v>0</v>
      </c>
      <c r="K272" s="738">
        <f>+(D272+G272)-(H272+I272+J272)</f>
        <v>34340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AGOSTO!K278</f>
        <v>1096</v>
      </c>
      <c r="E278" s="601"/>
      <c r="F278" s="601"/>
      <c r="G278" s="708">
        <f t="shared" ref="G278" si="43">E278+F278</f>
        <v>0</v>
      </c>
      <c r="H278" s="601"/>
      <c r="I278" s="601"/>
      <c r="J278" s="703">
        <f>AM278</f>
        <v>0</v>
      </c>
      <c r="K278" s="738">
        <f>+(D278+G278)-(H278+I278+J278)</f>
        <v>1096</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AGOSTO!K284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AGOSTO!K290</f>
        <v>694</v>
      </c>
      <c r="E290" s="601"/>
      <c r="F290" s="601"/>
      <c r="G290" s="708">
        <f t="shared" ref="G290" si="45">E290+F290</f>
        <v>0</v>
      </c>
      <c r="H290" s="601"/>
      <c r="I290" s="601"/>
      <c r="J290" s="703">
        <f>AM290</f>
        <v>0</v>
      </c>
      <c r="K290" s="738">
        <f>+(D290+G290)-(H290+I290+J290)</f>
        <v>694</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AGOSTO!K296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AGOSTO!K303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AGOSTO!K310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AGOSTO!K317</f>
        <v>20400</v>
      </c>
      <c r="E317" s="601"/>
      <c r="F317" s="731"/>
      <c r="G317" s="730">
        <f t="shared" ref="G317" si="52">E317+F317</f>
        <v>0</v>
      </c>
      <c r="H317" s="731"/>
      <c r="I317" s="731"/>
      <c r="J317" s="732">
        <f>+AM317</f>
        <v>0</v>
      </c>
      <c r="K317" s="706">
        <f>+(D317+G317)-(H317+I317+J317)</f>
        <v>20400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AGOSTO!K324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AGOSTO!K331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AGOSTO!K338</f>
        <v>23300</v>
      </c>
      <c r="E338" s="601"/>
      <c r="F338" s="731"/>
      <c r="G338" s="730">
        <f t="shared" ref="G338" si="61">E338+F338</f>
        <v>0</v>
      </c>
      <c r="H338" s="731"/>
      <c r="I338" s="731"/>
      <c r="J338" s="732">
        <f>+AM338</f>
        <v>0</v>
      </c>
      <c r="K338" s="706">
        <f>+(D338+G338)-(H338+I338+J338)</f>
        <v>23300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AGOSTO!K345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AGOSTO!K352</f>
        <v>48218</v>
      </c>
      <c r="E352" s="601"/>
      <c r="F352" s="731"/>
      <c r="G352" s="730">
        <f t="shared" ref="G352" si="65">E352+F352</f>
        <v>0</v>
      </c>
      <c r="H352" s="731"/>
      <c r="I352" s="731"/>
      <c r="J352" s="732">
        <f>AM352</f>
        <v>0</v>
      </c>
      <c r="K352" s="706">
        <f>+(D352+G352)-(H352+I352+J352)</f>
        <v>48218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AGOSTO!K359</f>
        <v>11960</v>
      </c>
      <c r="E359" s="601"/>
      <c r="F359" s="731"/>
      <c r="G359" s="730">
        <f t="shared" ref="G359" si="66">E359+F359</f>
        <v>0</v>
      </c>
      <c r="H359" s="731"/>
      <c r="I359" s="731"/>
      <c r="J359" s="732">
        <f>AM359</f>
        <v>0</v>
      </c>
      <c r="K359" s="706">
        <f>+(D359+G359)-(H359+I359+J359)</f>
        <v>11960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AGOSTO!K366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AGOSTO!K373</f>
        <v>8514</v>
      </c>
      <c r="E373" s="495"/>
      <c r="F373" s="495"/>
      <c r="G373" s="294">
        <f>E373+F373</f>
        <v>0</v>
      </c>
      <c r="H373" s="495"/>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AGOSTO!K374</f>
        <v>8400</v>
      </c>
      <c r="E374" s="495"/>
      <c r="F374" s="495"/>
      <c r="G374" s="294">
        <f t="shared" ref="G374:G379" si="73">E374+F374</f>
        <v>0</v>
      </c>
      <c r="H374" s="495"/>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AGOSTO!K375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AGOSTO!K376</f>
        <v>3065</v>
      </c>
      <c r="E376" s="495"/>
      <c r="F376" s="495"/>
      <c r="G376" s="294">
        <f t="shared" si="73"/>
        <v>0</v>
      </c>
      <c r="H376" s="495"/>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AGOSTO!K377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AGOSTO!K378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AGOSTO!K379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AGOSTO!K385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AGOSTO!K390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AGOSTO!K395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AGOSTO!K400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AGOSTO!K405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AGOSTO!K417</f>
        <v>2030</v>
      </c>
      <c r="E417" s="595">
        <f>H13</f>
        <v>0</v>
      </c>
      <c r="F417" s="644"/>
      <c r="G417" s="644"/>
      <c r="H417" s="574">
        <f>+F417+G417</f>
        <v>0</v>
      </c>
      <c r="I417" s="577">
        <f>+AM417</f>
        <v>0</v>
      </c>
      <c r="J417" s="580">
        <f>+H417+I417</f>
        <v>0</v>
      </c>
      <c r="K417" s="583">
        <f>+(D417+E417)-(J417)</f>
        <v>2030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AGOSTO!K423</f>
        <v>672</v>
      </c>
      <c r="E423" s="595">
        <f>H19</f>
        <v>0</v>
      </c>
      <c r="F423" s="644"/>
      <c r="G423" s="644"/>
      <c r="H423" s="574">
        <f>+F423+G423</f>
        <v>0</v>
      </c>
      <c r="I423" s="577">
        <f>+AM423</f>
        <v>0</v>
      </c>
      <c r="J423" s="580">
        <f>+H423+I423</f>
        <v>0</v>
      </c>
      <c r="K423" s="583">
        <f>+(D423+E423)-(J423)</f>
        <v>672</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AGOSTO!K429</f>
        <v>354</v>
      </c>
      <c r="E429" s="595">
        <f>H25</f>
        <v>0</v>
      </c>
      <c r="F429" s="644"/>
      <c r="G429" s="644"/>
      <c r="H429" s="574">
        <f>+F429+G429</f>
        <v>0</v>
      </c>
      <c r="I429" s="577">
        <f>+AM429</f>
        <v>0</v>
      </c>
      <c r="J429" s="580">
        <f>+H429+I429</f>
        <v>0</v>
      </c>
      <c r="K429" s="583">
        <f>+(D429+E429)-(J429)</f>
        <v>354</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AGOSTO!K435</f>
        <v>1815</v>
      </c>
      <c r="E435" s="595">
        <f>H31</f>
        <v>0</v>
      </c>
      <c r="F435" s="644"/>
      <c r="G435" s="644"/>
      <c r="H435" s="574">
        <f>+F435+G435</f>
        <v>0</v>
      </c>
      <c r="I435" s="577">
        <f>+AM435</f>
        <v>0</v>
      </c>
      <c r="J435" s="580">
        <f>+H435+I435</f>
        <v>0</v>
      </c>
      <c r="K435" s="583">
        <f>+(D435+E435)-(J435)</f>
        <v>1815</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AGOSTO!K441</f>
        <v>1533</v>
      </c>
      <c r="E441" s="595">
        <f>H37</f>
        <v>0</v>
      </c>
      <c r="F441" s="644"/>
      <c r="G441" s="644"/>
      <c r="H441" s="574">
        <f>+F441+G441</f>
        <v>0</v>
      </c>
      <c r="I441" s="577">
        <f>+AM441</f>
        <v>0</v>
      </c>
      <c r="J441" s="580">
        <f>+H441+I441</f>
        <v>0</v>
      </c>
      <c r="K441" s="583">
        <f>+(D441+E441)-(J441)</f>
        <v>1533</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AGOSTO!K447</f>
        <v>54</v>
      </c>
      <c r="E447" s="595">
        <f>H43</f>
        <v>0</v>
      </c>
      <c r="F447" s="644"/>
      <c r="G447" s="644"/>
      <c r="H447" s="574">
        <f>+F447+G447</f>
        <v>0</v>
      </c>
      <c r="I447" s="577">
        <f>+AM447</f>
        <v>0</v>
      </c>
      <c r="J447" s="580">
        <f>+H447+I447</f>
        <v>0</v>
      </c>
      <c r="K447" s="583">
        <f>+(D447+E447)-(J447)</f>
        <v>54</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AGOSTO!K453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AGOSTO!K459</f>
        <v>1545</v>
      </c>
      <c r="E459" s="595">
        <f>H55</f>
        <v>0</v>
      </c>
      <c r="F459" s="644"/>
      <c r="G459" s="644"/>
      <c r="H459" s="574">
        <f>+F459+G459</f>
        <v>0</v>
      </c>
      <c r="I459" s="577">
        <f>+AM459</f>
        <v>0</v>
      </c>
      <c r="J459" s="580">
        <f>+H459+I459</f>
        <v>0</v>
      </c>
      <c r="K459" s="583">
        <f>+(D459+E459)-(J459)</f>
        <v>1545</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AGOSTO!K465</f>
        <v>56</v>
      </c>
      <c r="E465" s="595">
        <f>H61</f>
        <v>0</v>
      </c>
      <c r="F465" s="644"/>
      <c r="G465" s="644"/>
      <c r="H465" s="574">
        <f>+F465+G465</f>
        <v>0</v>
      </c>
      <c r="I465" s="577">
        <f>+AM465</f>
        <v>0</v>
      </c>
      <c r="J465" s="580">
        <f>+H465+I465</f>
        <v>0</v>
      </c>
      <c r="K465" s="583">
        <f>+(D465+E465)-(J465)</f>
        <v>56</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AGOSTO!K471</f>
        <v>1186</v>
      </c>
      <c r="E471" s="595">
        <f>H67</f>
        <v>0</v>
      </c>
      <c r="F471" s="644"/>
      <c r="G471" s="644"/>
      <c r="H471" s="574">
        <f>+F471+G471</f>
        <v>0</v>
      </c>
      <c r="I471" s="577">
        <f>+AM471</f>
        <v>0</v>
      </c>
      <c r="J471" s="580">
        <f>+H471+I471</f>
        <v>0</v>
      </c>
      <c r="K471" s="583">
        <f>+(D471+E471)-(J471)</f>
        <v>1186</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AGOSTO!K477</f>
        <v>1701</v>
      </c>
      <c r="E477" s="595">
        <f>H73</f>
        <v>0</v>
      </c>
      <c r="F477" s="644"/>
      <c r="G477" s="644"/>
      <c r="H477" s="574">
        <f>+F477+G477</f>
        <v>0</v>
      </c>
      <c r="I477" s="577">
        <f>+AM477</f>
        <v>0</v>
      </c>
      <c r="J477" s="580">
        <f>+H477+I477</f>
        <v>0</v>
      </c>
      <c r="K477" s="583">
        <f>+(D477+E477)-(J477)</f>
        <v>1701</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AGOSTO!K483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AGOSTO!K489</f>
        <v>1796</v>
      </c>
      <c r="E489" s="595">
        <f>H85</f>
        <v>0</v>
      </c>
      <c r="F489" s="644"/>
      <c r="G489" s="644"/>
      <c r="H489" s="574">
        <f>+F489+G489</f>
        <v>0</v>
      </c>
      <c r="I489" s="577">
        <f>+AM489</f>
        <v>0</v>
      </c>
      <c r="J489" s="580">
        <f>+H489+I489</f>
        <v>0</v>
      </c>
      <c r="K489" s="583">
        <f>+(D489+E489)-(J489)</f>
        <v>1796</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AGOSTO!K495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AGOSTO!K501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AGOSTO!K507</f>
        <v>2029</v>
      </c>
      <c r="E507" s="595">
        <f>H103</f>
        <v>0</v>
      </c>
      <c r="F507" s="644"/>
      <c r="G507" s="644"/>
      <c r="H507" s="574">
        <f>+F507+G507</f>
        <v>0</v>
      </c>
      <c r="I507" s="577">
        <f>+AM507</f>
        <v>0</v>
      </c>
      <c r="J507" s="580">
        <f>+H507+I507</f>
        <v>0</v>
      </c>
      <c r="K507" s="583">
        <f>+(D507+E507)-(J507)</f>
        <v>2029</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AGOSTO!K513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AGOSTO!K519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AGOSTO!K525</f>
        <v>6818</v>
      </c>
      <c r="E525" s="595">
        <f>H121</f>
        <v>0</v>
      </c>
      <c r="F525" s="644"/>
      <c r="G525" s="644"/>
      <c r="H525" s="574">
        <f>+F525+G525</f>
        <v>0</v>
      </c>
      <c r="I525" s="577">
        <f>+AM525</f>
        <v>0</v>
      </c>
      <c r="J525" s="580">
        <f>+H525+I525</f>
        <v>0</v>
      </c>
      <c r="K525" s="583">
        <f>+(D525+E525)-(J525)</f>
        <v>6818</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AGOSTO!K531</f>
        <v>1591</v>
      </c>
      <c r="E531" s="595">
        <f>H127</f>
        <v>0</v>
      </c>
      <c r="F531" s="644"/>
      <c r="G531" s="644"/>
      <c r="H531" s="574">
        <f>+F531+G531</f>
        <v>0</v>
      </c>
      <c r="I531" s="577">
        <f>+AM531</f>
        <v>0</v>
      </c>
      <c r="J531" s="580">
        <f>+H531+I531</f>
        <v>0</v>
      </c>
      <c r="K531" s="583">
        <f>+(D531+E531)-(J531)</f>
        <v>1591</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AGOSTO!K537</f>
        <v>1449</v>
      </c>
      <c r="E537" s="595">
        <f>H133</f>
        <v>0</v>
      </c>
      <c r="F537" s="644"/>
      <c r="G537" s="644"/>
      <c r="H537" s="574">
        <f>+F537+G537</f>
        <v>0</v>
      </c>
      <c r="I537" s="577">
        <f>+AM537</f>
        <v>0</v>
      </c>
      <c r="J537" s="580">
        <f>+H537+I537</f>
        <v>0</v>
      </c>
      <c r="K537" s="583">
        <f>+(D537+E537)-(J537)</f>
        <v>1449</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AGOSTO!K543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AGOSTO!K549</f>
        <v>2101</v>
      </c>
      <c r="E549" s="595">
        <f>H145</f>
        <v>0</v>
      </c>
      <c r="F549" s="644"/>
      <c r="G549" s="644"/>
      <c r="H549" s="574">
        <f>+F549+G549</f>
        <v>0</v>
      </c>
      <c r="I549" s="577">
        <f>+AM549</f>
        <v>0</v>
      </c>
      <c r="J549" s="580">
        <f>+H549+I549</f>
        <v>0</v>
      </c>
      <c r="K549" s="583">
        <f>+(D549+E549)-(J549)</f>
        <v>2101</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AGOSTO!K555</f>
        <v>968</v>
      </c>
      <c r="E555" s="595">
        <f>H151</f>
        <v>0</v>
      </c>
      <c r="F555" s="644"/>
      <c r="G555" s="644"/>
      <c r="H555" s="574">
        <f>+F555+G555</f>
        <v>0</v>
      </c>
      <c r="I555" s="577">
        <f>+AM555</f>
        <v>0</v>
      </c>
      <c r="J555" s="580">
        <f>+H555+I555</f>
        <v>0</v>
      </c>
      <c r="K555" s="583">
        <f>+(D555+E555)-(J555)</f>
        <v>968</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AGOSTO!K561</f>
        <v>555</v>
      </c>
      <c r="E561" s="595">
        <f>H157</f>
        <v>0</v>
      </c>
      <c r="F561" s="644"/>
      <c r="G561" s="644"/>
      <c r="H561" s="574">
        <f>+F561+G561</f>
        <v>0</v>
      </c>
      <c r="I561" s="577">
        <f>+AM561</f>
        <v>0</v>
      </c>
      <c r="J561" s="580">
        <f>+H561+I561</f>
        <v>0</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555</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AGOSTO!K567</f>
        <v>23495</v>
      </c>
      <c r="E567" s="682">
        <f>H163</f>
        <v>0</v>
      </c>
      <c r="F567" s="644"/>
      <c r="G567" s="644"/>
      <c r="H567" s="574">
        <f>+F567+G567</f>
        <v>0</v>
      </c>
      <c r="I567" s="577">
        <f>+AM567</f>
        <v>0</v>
      </c>
      <c r="J567" s="580">
        <f>+H567+I567</f>
        <v>0</v>
      </c>
      <c r="K567" s="583">
        <f>(D567-D570+D571+E567)-(J567)</f>
        <v>23495</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23495</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AGOSTO!K573</f>
        <v>596</v>
      </c>
      <c r="E573" s="595">
        <f>H169</f>
        <v>0</v>
      </c>
      <c r="F573" s="644"/>
      <c r="G573" s="644"/>
      <c r="H573" s="574">
        <f>+F573+G573</f>
        <v>0</v>
      </c>
      <c r="I573" s="577">
        <f>+AM573</f>
        <v>0</v>
      </c>
      <c r="J573" s="580">
        <f>+H573+I573</f>
        <v>0</v>
      </c>
      <c r="K573" s="583">
        <f>+(D573+E573)-(J573)</f>
        <v>596</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AGOSTO!K579</f>
        <v>3539</v>
      </c>
      <c r="E579" s="595">
        <f>H175</f>
        <v>0</v>
      </c>
      <c r="F579" s="644"/>
      <c r="G579" s="644"/>
      <c r="H579" s="574">
        <f>+F579+G579</f>
        <v>0</v>
      </c>
      <c r="I579" s="577">
        <f>+AM579</f>
        <v>0</v>
      </c>
      <c r="J579" s="580">
        <f>+H579+I579</f>
        <v>0</v>
      </c>
      <c r="K579" s="583">
        <f>+(D579+E579)-(J579)</f>
        <v>3539</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AGOSTO!K585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AGOSTO!K591</f>
        <v>559</v>
      </c>
      <c r="E591" s="595">
        <f>H187</f>
        <v>0</v>
      </c>
      <c r="F591" s="644"/>
      <c r="G591" s="644"/>
      <c r="H591" s="574">
        <f>+F591+G591</f>
        <v>0</v>
      </c>
      <c r="I591" s="577">
        <f>+AM591</f>
        <v>0</v>
      </c>
      <c r="J591" s="580">
        <f>+H591+I591</f>
        <v>0</v>
      </c>
      <c r="K591" s="583">
        <f>+(D591+E591)-(J591)</f>
        <v>559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AGOSTO!K597</f>
        <v>92</v>
      </c>
      <c r="E597" s="595">
        <f>H193</f>
        <v>0</v>
      </c>
      <c r="F597" s="644"/>
      <c r="G597" s="644"/>
      <c r="H597" s="574">
        <f>+F597+G597</f>
        <v>0</v>
      </c>
      <c r="I597" s="577">
        <f>+AM597</f>
        <v>0</v>
      </c>
      <c r="J597" s="580">
        <f>+H597+I597</f>
        <v>0</v>
      </c>
      <c r="K597" s="583">
        <f>+(D597+E597)-(J597)</f>
        <v>92</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AGOSTO!K603</f>
        <v>47</v>
      </c>
      <c r="E603" s="595">
        <f>H199</f>
        <v>0</v>
      </c>
      <c r="F603" s="644"/>
      <c r="G603" s="644"/>
      <c r="H603" s="574">
        <f>+F603+G603</f>
        <v>0</v>
      </c>
      <c r="I603" s="577">
        <f>+AM603</f>
        <v>0</v>
      </c>
      <c r="J603" s="580">
        <f>+H603+I603</f>
        <v>0</v>
      </c>
      <c r="K603" s="583">
        <f>+(D603+E603)-(J603)</f>
        <v>47</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AGOSTO!K609</f>
        <v>64</v>
      </c>
      <c r="E609" s="595">
        <f>H205</f>
        <v>0</v>
      </c>
      <c r="F609" s="644"/>
      <c r="G609" s="644"/>
      <c r="H609" s="574">
        <f>+F609+G609</f>
        <v>0</v>
      </c>
      <c r="I609" s="577">
        <f>+AM609</f>
        <v>0</v>
      </c>
      <c r="J609" s="580">
        <f>+H609+I609</f>
        <v>0</v>
      </c>
      <c r="K609" s="583">
        <f>+(D609+E609)-(J609)</f>
        <v>64</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AGOSTO!K615</f>
        <v>0</v>
      </c>
      <c r="E615" s="595">
        <f>H211</f>
        <v>0</v>
      </c>
      <c r="F615" s="644"/>
      <c r="G615" s="644"/>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AGOSTO!K621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AGOSTO!K627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AGOSTO!K634</f>
        <v>1970</v>
      </c>
      <c r="E634" s="595">
        <f>H230</f>
        <v>0</v>
      </c>
      <c r="F634" s="644"/>
      <c r="G634" s="644"/>
      <c r="H634" s="574">
        <f>+F634+G634</f>
        <v>0</v>
      </c>
      <c r="I634" s="577">
        <f>+AM634</f>
        <v>0</v>
      </c>
      <c r="J634" s="580">
        <f>+H634+I634</f>
        <v>0</v>
      </c>
      <c r="K634" s="583">
        <f>+(D634+E634)-(J634)</f>
        <v>1970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AGOSTO!K640</f>
        <v>1835</v>
      </c>
      <c r="E640" s="595">
        <f>H236</f>
        <v>0</v>
      </c>
      <c r="F640" s="644"/>
      <c r="G640" s="644"/>
      <c r="H640" s="574">
        <f>+F640+G640</f>
        <v>0</v>
      </c>
      <c r="I640" s="577">
        <f>+AM640</f>
        <v>0</v>
      </c>
      <c r="J640" s="580">
        <f>+H640+I640</f>
        <v>0</v>
      </c>
      <c r="K640" s="583">
        <f>+(D640+E640)-(J640)</f>
        <v>1835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AGOSTO!K646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AGOSTO!K652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AGOSTO!K658</f>
        <v>3348</v>
      </c>
      <c r="E658" s="595">
        <f>H254</f>
        <v>0</v>
      </c>
      <c r="F658" s="644"/>
      <c r="G658" s="644"/>
      <c r="H658" s="574">
        <f>+F658+G658</f>
        <v>0</v>
      </c>
      <c r="I658" s="577">
        <f>+AM658</f>
        <v>0</v>
      </c>
      <c r="J658" s="580">
        <f>+H658+I658</f>
        <v>0</v>
      </c>
      <c r="K658" s="583">
        <f>+(D658+E658)-(J658)</f>
        <v>3348</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AGOSTO!K664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AGOSTO!K670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AGOSTO!K676</f>
        <v>6570</v>
      </c>
      <c r="E676" s="595">
        <f>H272</f>
        <v>0</v>
      </c>
      <c r="F676" s="644"/>
      <c r="G676" s="644"/>
      <c r="H676" s="574">
        <f>+F676+G676</f>
        <v>0</v>
      </c>
      <c r="I676" s="577">
        <f>+AM676</f>
        <v>0</v>
      </c>
      <c r="J676" s="580">
        <f>+H676+I676</f>
        <v>0</v>
      </c>
      <c r="K676" s="583">
        <f>+(D676+E676)-(J676)</f>
        <v>6570</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AGOSTO!K682</f>
        <v>2800</v>
      </c>
      <c r="E682" s="595">
        <f>H278</f>
        <v>0</v>
      </c>
      <c r="F682" s="644"/>
      <c r="G682" s="644"/>
      <c r="H682" s="574">
        <f>+F682+G682</f>
        <v>0</v>
      </c>
      <c r="I682" s="577">
        <f>+AM682</f>
        <v>0</v>
      </c>
      <c r="J682" s="580">
        <f>+H682+I682</f>
        <v>0</v>
      </c>
      <c r="K682" s="583">
        <f>+(D682+E682)-(J682)</f>
        <v>2800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AGOSTO!K688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AGOSTO!K694</f>
        <v>611</v>
      </c>
      <c r="E694" s="595">
        <f>H290</f>
        <v>0</v>
      </c>
      <c r="F694" s="644"/>
      <c r="G694" s="644"/>
      <c r="H694" s="574">
        <f>+F694+G694</f>
        <v>0</v>
      </c>
      <c r="I694" s="577">
        <f>+AM694</f>
        <v>0</v>
      </c>
      <c r="J694" s="580">
        <f>+H694+I694</f>
        <v>0</v>
      </c>
      <c r="K694" s="583">
        <f>+(D694+E694)-(J694)</f>
        <v>611</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AGOSTO!K700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AGOSTO!K707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AGOSTO!K714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AGOSTO!K721</f>
        <v>19328</v>
      </c>
      <c r="E721" s="595">
        <f>H317</f>
        <v>0</v>
      </c>
      <c r="F721" s="644"/>
      <c r="G721" s="644"/>
      <c r="H721" s="574">
        <f>+F721+G721</f>
        <v>0</v>
      </c>
      <c r="I721" s="577">
        <f>+AM721</f>
        <v>0</v>
      </c>
      <c r="J721" s="580">
        <f>+H721+I721</f>
        <v>0</v>
      </c>
      <c r="K721" s="583">
        <f>+(D721+E721)-(J721)</f>
        <v>19328</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AGOSTO!K728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AGOSTO!K735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AGOSTO!K742</f>
        <v>12805</v>
      </c>
      <c r="E742" s="595">
        <f>H338</f>
        <v>0</v>
      </c>
      <c r="F742" s="644"/>
      <c r="G742" s="644"/>
      <c r="H742" s="574">
        <f>+F742+G742</f>
        <v>0</v>
      </c>
      <c r="I742" s="577">
        <f>+AM742</f>
        <v>0</v>
      </c>
      <c r="J742" s="580">
        <f>+H742+I742</f>
        <v>0</v>
      </c>
      <c r="K742" s="583">
        <f>+(D742+E742)-(J742)</f>
        <v>12805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AGOSTO!K749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AGOSTO!K756</f>
        <v>15665</v>
      </c>
      <c r="E756" s="595">
        <f>H352</f>
        <v>0</v>
      </c>
      <c r="F756" s="644"/>
      <c r="G756" s="644"/>
      <c r="H756" s="574">
        <f>+F756+G756</f>
        <v>0</v>
      </c>
      <c r="I756" s="577">
        <f>+AM756</f>
        <v>0</v>
      </c>
      <c r="J756" s="580">
        <f>+H756+I756</f>
        <v>0</v>
      </c>
      <c r="K756" s="583">
        <f>+(D756+E756)-(J756)</f>
        <v>15665</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AGOSTO!K763</f>
        <v>4517</v>
      </c>
      <c r="E763" s="595">
        <f>H359</f>
        <v>0</v>
      </c>
      <c r="F763" s="644"/>
      <c r="G763" s="644"/>
      <c r="H763" s="574">
        <f>+F763+G763</f>
        <v>0</v>
      </c>
      <c r="I763" s="577">
        <f>+AM763</f>
        <v>0</v>
      </c>
      <c r="J763" s="580">
        <f>+H763+I763</f>
        <v>0</v>
      </c>
      <c r="K763" s="583">
        <f>+(D763+E763)-(J763)</f>
        <v>4517</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AGOSTO!K770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AGOSTO!K777</f>
        <v>2242</v>
      </c>
      <c r="E777" s="339">
        <f t="shared" ref="E777:E783" si="117">H373</f>
        <v>0</v>
      </c>
      <c r="F777" s="338"/>
      <c r="G777" s="338"/>
      <c r="H777" s="456">
        <f t="shared" ref="H777:H783" si="118">+F777+G777</f>
        <v>0</v>
      </c>
      <c r="I777" s="340">
        <f t="shared" ref="I777:I783" si="119">+AM777</f>
        <v>0</v>
      </c>
      <c r="J777" s="341">
        <f t="shared" ref="J777:J783" si="120">+H777+I777</f>
        <v>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AGOSTO!K778</f>
        <v>14047</v>
      </c>
      <c r="E778" s="339">
        <f t="shared" si="117"/>
        <v>0</v>
      </c>
      <c r="F778" s="338"/>
      <c r="G778" s="338"/>
      <c r="H778" s="456">
        <f t="shared" si="118"/>
        <v>0</v>
      </c>
      <c r="I778" s="340">
        <f t="shared" si="119"/>
        <v>0</v>
      </c>
      <c r="J778" s="341">
        <f t="shared" si="120"/>
        <v>0</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AGOSTO!K779</f>
        <v>3318</v>
      </c>
      <c r="E779" s="339">
        <f t="shared" si="117"/>
        <v>0</v>
      </c>
      <c r="F779" s="338"/>
      <c r="G779" s="338"/>
      <c r="H779" s="456">
        <f t="shared" si="118"/>
        <v>0</v>
      </c>
      <c r="I779" s="340">
        <f t="shared" si="119"/>
        <v>0</v>
      </c>
      <c r="J779" s="341">
        <f t="shared" si="120"/>
        <v>0</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AGOSTO!K780</f>
        <v>1058</v>
      </c>
      <c r="E780" s="339">
        <f t="shared" si="117"/>
        <v>0</v>
      </c>
      <c r="F780" s="338"/>
      <c r="G780" s="338"/>
      <c r="H780" s="456">
        <f t="shared" si="118"/>
        <v>0</v>
      </c>
      <c r="I780" s="340">
        <f t="shared" si="119"/>
        <v>0</v>
      </c>
      <c r="J780" s="341">
        <f t="shared" si="120"/>
        <v>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AGOSTO!K781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AGOSTO!K782</f>
        <v>141</v>
      </c>
      <c r="E782" s="339">
        <f t="shared" si="117"/>
        <v>0</v>
      </c>
      <c r="F782" s="338"/>
      <c r="G782" s="338"/>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AGOSTO!K783</f>
        <v>670</v>
      </c>
      <c r="E783" s="339">
        <f t="shared" si="117"/>
        <v>0</v>
      </c>
      <c r="F783" s="338"/>
      <c r="G783" s="338"/>
      <c r="H783" s="456">
        <f t="shared" si="118"/>
        <v>0</v>
      </c>
      <c r="I783" s="340">
        <f t="shared" si="119"/>
        <v>0</v>
      </c>
      <c r="J783" s="341">
        <f t="shared" si="120"/>
        <v>0</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AGOSTO!K789</f>
        <v>655</v>
      </c>
      <c r="E789" s="595">
        <f>H385</f>
        <v>0</v>
      </c>
      <c r="F789" s="601"/>
      <c r="G789" s="601"/>
      <c r="H789" s="574">
        <f>SUM(F789,G789)</f>
        <v>0</v>
      </c>
      <c r="I789" s="577">
        <f>+AM789</f>
        <v>0</v>
      </c>
      <c r="J789" s="580">
        <f>+H789+I789</f>
        <v>0</v>
      </c>
      <c r="K789" s="583">
        <f>+(D789+E789)-(J789)</f>
        <v>655</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0</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AGOSTO!K794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AGOSTO!K799</f>
        <v>680</v>
      </c>
      <c r="E799" s="595">
        <f>H395</f>
        <v>0</v>
      </c>
      <c r="F799" s="601"/>
      <c r="G799" s="601"/>
      <c r="H799" s="574">
        <f t="shared" ref="H799:H809" si="130">SUM(F799,G799)</f>
        <v>0</v>
      </c>
      <c r="I799" s="577">
        <f>+AM799</f>
        <v>0</v>
      </c>
      <c r="J799" s="580">
        <f t="shared" si="127"/>
        <v>0</v>
      </c>
      <c r="K799" s="583">
        <f>+(D799+E799)-(J799)</f>
        <v>680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AGOSTO!K804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AGOSTO!K809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7270</v>
      </c>
      <c r="E821" s="373">
        <f>G13</f>
        <v>0</v>
      </c>
      <c r="F821" s="373">
        <f>+F417</f>
        <v>0</v>
      </c>
      <c r="G821" s="373">
        <f>+G417</f>
        <v>0</v>
      </c>
      <c r="H821" s="374">
        <f>SUM(F821:G821)</f>
        <v>0</v>
      </c>
      <c r="I821" s="375">
        <f>+AM821</f>
        <v>0</v>
      </c>
      <c r="J821" s="376">
        <f>SUM(H821:I821)</f>
        <v>0</v>
      </c>
      <c r="K821" s="373">
        <f>+I13</f>
        <v>0</v>
      </c>
      <c r="L821" s="377">
        <f>(M821+N821)</f>
        <v>7270</v>
      </c>
      <c r="M821" s="378">
        <f>+K13</f>
        <v>5240</v>
      </c>
      <c r="N821" s="379">
        <f>+K417</f>
        <v>2030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1750</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1750</v>
      </c>
      <c r="M822" s="378">
        <f>+K19</f>
        <v>1078</v>
      </c>
      <c r="N822" s="379">
        <f>+K423</f>
        <v>672</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369</v>
      </c>
      <c r="E823" s="373">
        <f>G25</f>
        <v>0</v>
      </c>
      <c r="F823" s="373">
        <f>+F429</f>
        <v>0</v>
      </c>
      <c r="G823" s="373">
        <f>+G429</f>
        <v>0</v>
      </c>
      <c r="H823" s="374">
        <f t="shared" si="151"/>
        <v>0</v>
      </c>
      <c r="I823" s="375">
        <f>+AM823</f>
        <v>0</v>
      </c>
      <c r="J823" s="376">
        <f t="shared" si="152"/>
        <v>0</v>
      </c>
      <c r="K823" s="373">
        <f>+I25</f>
        <v>0</v>
      </c>
      <c r="L823" s="377">
        <f t="shared" si="153"/>
        <v>369</v>
      </c>
      <c r="M823" s="378">
        <f>+K25</f>
        <v>15</v>
      </c>
      <c r="N823" s="379">
        <f>+K429</f>
        <v>354</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18315</v>
      </c>
      <c r="E824" s="373">
        <f>G31</f>
        <v>0</v>
      </c>
      <c r="F824" s="373">
        <f>+F435</f>
        <v>0</v>
      </c>
      <c r="G824" s="373">
        <f>+G435</f>
        <v>0</v>
      </c>
      <c r="H824" s="374">
        <f t="shared" si="151"/>
        <v>0</v>
      </c>
      <c r="I824" s="375">
        <f t="shared" ref="I824:I856" si="159">+AM824</f>
        <v>0</v>
      </c>
      <c r="J824" s="376">
        <f t="shared" si="152"/>
        <v>0</v>
      </c>
      <c r="K824" s="373">
        <f>+I31</f>
        <v>0</v>
      </c>
      <c r="L824" s="377">
        <f t="shared" si="153"/>
        <v>18315</v>
      </c>
      <c r="M824" s="378">
        <f>+K31</f>
        <v>16500</v>
      </c>
      <c r="N824" s="379">
        <f>+K435</f>
        <v>1815</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11493</v>
      </c>
      <c r="E825" s="373">
        <f>G37</f>
        <v>0</v>
      </c>
      <c r="F825" s="373">
        <f>+F441</f>
        <v>0</v>
      </c>
      <c r="G825" s="373">
        <f>+G441</f>
        <v>0</v>
      </c>
      <c r="H825" s="374">
        <f t="shared" si="151"/>
        <v>0</v>
      </c>
      <c r="I825" s="375">
        <f t="shared" si="159"/>
        <v>0</v>
      </c>
      <c r="J825" s="376">
        <f t="shared" si="152"/>
        <v>0</v>
      </c>
      <c r="K825" s="373">
        <f>+I37</f>
        <v>0</v>
      </c>
      <c r="L825" s="377">
        <f t="shared" si="153"/>
        <v>11493</v>
      </c>
      <c r="M825" s="378">
        <f>+K37</f>
        <v>9960</v>
      </c>
      <c r="N825" s="379">
        <f>+K441</f>
        <v>1533</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151</v>
      </c>
      <c r="E826" s="373">
        <f>G43</f>
        <v>0</v>
      </c>
      <c r="F826" s="373">
        <f>+F447</f>
        <v>0</v>
      </c>
      <c r="G826" s="373">
        <f>+G447</f>
        <v>0</v>
      </c>
      <c r="H826" s="374">
        <f t="shared" si="151"/>
        <v>0</v>
      </c>
      <c r="I826" s="375">
        <f t="shared" si="159"/>
        <v>0</v>
      </c>
      <c r="J826" s="376">
        <f t="shared" si="152"/>
        <v>0</v>
      </c>
      <c r="K826" s="373">
        <f>+I43</f>
        <v>0</v>
      </c>
      <c r="L826" s="377">
        <f t="shared" si="153"/>
        <v>151</v>
      </c>
      <c r="M826" s="378">
        <f>+K43</f>
        <v>97</v>
      </c>
      <c r="N826" s="379">
        <f>+K447</f>
        <v>54</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5575</v>
      </c>
      <c r="E828" s="373">
        <f>G55</f>
        <v>0</v>
      </c>
      <c r="F828" s="373">
        <f>+F459</f>
        <v>0</v>
      </c>
      <c r="G828" s="373">
        <f>+G459</f>
        <v>0</v>
      </c>
      <c r="H828" s="374">
        <f t="shared" si="151"/>
        <v>0</v>
      </c>
      <c r="I828" s="375">
        <f t="shared" si="159"/>
        <v>0</v>
      </c>
      <c r="J828" s="376">
        <f t="shared" si="152"/>
        <v>0</v>
      </c>
      <c r="K828" s="373">
        <f>+I55</f>
        <v>0</v>
      </c>
      <c r="L828" s="377">
        <f t="shared" si="153"/>
        <v>5575</v>
      </c>
      <c r="M828" s="378">
        <f>+K55</f>
        <v>4030</v>
      </c>
      <c r="N828" s="379">
        <f>+K459</f>
        <v>1545</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65</v>
      </c>
      <c r="E829" s="373">
        <f>G61</f>
        <v>0</v>
      </c>
      <c r="F829" s="373">
        <f>+F465</f>
        <v>0</v>
      </c>
      <c r="G829" s="373">
        <f>+G465</f>
        <v>0</v>
      </c>
      <c r="H829" s="374">
        <f t="shared" si="151"/>
        <v>0</v>
      </c>
      <c r="I829" s="375">
        <f t="shared" si="159"/>
        <v>0</v>
      </c>
      <c r="J829" s="376">
        <f t="shared" si="152"/>
        <v>0</v>
      </c>
      <c r="K829" s="373">
        <f>+I61</f>
        <v>0</v>
      </c>
      <c r="L829" s="377">
        <f t="shared" si="153"/>
        <v>65</v>
      </c>
      <c r="M829" s="378">
        <f>+K61</f>
        <v>9</v>
      </c>
      <c r="N829" s="379">
        <f>+K465</f>
        <v>56</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4616</v>
      </c>
      <c r="E830" s="373">
        <f>G67</f>
        <v>0</v>
      </c>
      <c r="F830" s="373">
        <f>+F471</f>
        <v>0</v>
      </c>
      <c r="G830" s="373">
        <f>+G471</f>
        <v>0</v>
      </c>
      <c r="H830" s="374">
        <f t="shared" si="151"/>
        <v>0</v>
      </c>
      <c r="I830" s="375">
        <f t="shared" si="159"/>
        <v>0</v>
      </c>
      <c r="J830" s="376">
        <f>SUM(H830:I830)</f>
        <v>0</v>
      </c>
      <c r="K830" s="373">
        <f>+I67</f>
        <v>0</v>
      </c>
      <c r="L830" s="377">
        <f t="shared" si="153"/>
        <v>4616</v>
      </c>
      <c r="M830" s="378">
        <f>+K67</f>
        <v>3430</v>
      </c>
      <c r="N830" s="379">
        <f>+K471</f>
        <v>1186</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7196</v>
      </c>
      <c r="E831" s="373">
        <f>G73</f>
        <v>0</v>
      </c>
      <c r="F831" s="373">
        <f>+F477</f>
        <v>0</v>
      </c>
      <c r="G831" s="373">
        <f>+G477</f>
        <v>0</v>
      </c>
      <c r="H831" s="374">
        <f t="shared" si="151"/>
        <v>0</v>
      </c>
      <c r="I831" s="375">
        <f t="shared" si="159"/>
        <v>0</v>
      </c>
      <c r="J831" s="376">
        <f t="shared" si="152"/>
        <v>0</v>
      </c>
      <c r="K831" s="373">
        <f>+I73</f>
        <v>0</v>
      </c>
      <c r="L831" s="377">
        <f t="shared" si="153"/>
        <v>7196</v>
      </c>
      <c r="M831" s="378">
        <f>+K73</f>
        <v>5495</v>
      </c>
      <c r="N831" s="379">
        <f>+K477</f>
        <v>1701</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10393</v>
      </c>
      <c r="E833" s="373">
        <f>G85</f>
        <v>0</v>
      </c>
      <c r="F833" s="373">
        <f>+F489</f>
        <v>0</v>
      </c>
      <c r="G833" s="373">
        <f>+G489</f>
        <v>0</v>
      </c>
      <c r="H833" s="374">
        <f t="shared" si="151"/>
        <v>0</v>
      </c>
      <c r="I833" s="375">
        <f t="shared" si="159"/>
        <v>0</v>
      </c>
      <c r="J833" s="376">
        <f t="shared" si="152"/>
        <v>0</v>
      </c>
      <c r="K833" s="373">
        <f>+I85</f>
        <v>0</v>
      </c>
      <c r="L833" s="377">
        <f t="shared" si="153"/>
        <v>10393</v>
      </c>
      <c r="M833" s="378">
        <f>+K85</f>
        <v>8597</v>
      </c>
      <c r="N833" s="379">
        <f>+K489</f>
        <v>1796</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2029</v>
      </c>
      <c r="E836" s="373">
        <f>G103</f>
        <v>0</v>
      </c>
      <c r="F836" s="373">
        <f>+F507</f>
        <v>0</v>
      </c>
      <c r="G836" s="373">
        <f>+G507</f>
        <v>0</v>
      </c>
      <c r="H836" s="374">
        <f>SUM(F836:G836)</f>
        <v>0</v>
      </c>
      <c r="I836" s="375">
        <f>+AM836</f>
        <v>0</v>
      </c>
      <c r="J836" s="376">
        <f>SUM(H836:I836)</f>
        <v>0</v>
      </c>
      <c r="K836" s="373">
        <f>+I103</f>
        <v>0</v>
      </c>
      <c r="L836" s="377">
        <f t="shared" si="153"/>
        <v>2029</v>
      </c>
      <c r="M836" s="378">
        <f>+K103</f>
        <v>0</v>
      </c>
      <c r="N836" s="379">
        <f>+K507</f>
        <v>2029</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40558</v>
      </c>
      <c r="E839" s="373">
        <f>G121</f>
        <v>0</v>
      </c>
      <c r="F839" s="373">
        <f>+F525</f>
        <v>0</v>
      </c>
      <c r="G839" s="373">
        <f>+G525</f>
        <v>0</v>
      </c>
      <c r="H839" s="374">
        <f t="shared" si="151"/>
        <v>0</v>
      </c>
      <c r="I839" s="375">
        <f t="shared" si="159"/>
        <v>0</v>
      </c>
      <c r="J839" s="376">
        <f t="shared" si="175"/>
        <v>0</v>
      </c>
      <c r="K839" s="373">
        <f>+I121</f>
        <v>0</v>
      </c>
      <c r="L839" s="377">
        <f t="shared" si="153"/>
        <v>40558</v>
      </c>
      <c r="M839" s="378">
        <f>+K121</f>
        <v>33740</v>
      </c>
      <c r="N839" s="379">
        <f>+K525</f>
        <v>6818</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2932</v>
      </c>
      <c r="E840" s="373">
        <f>G127</f>
        <v>0</v>
      </c>
      <c r="F840" s="373">
        <f>+F531</f>
        <v>0</v>
      </c>
      <c r="G840" s="373">
        <f>+G531</f>
        <v>0</v>
      </c>
      <c r="H840" s="374">
        <f t="shared" si="151"/>
        <v>0</v>
      </c>
      <c r="I840" s="375">
        <f t="shared" si="159"/>
        <v>0</v>
      </c>
      <c r="J840" s="376">
        <f t="shared" si="175"/>
        <v>0</v>
      </c>
      <c r="K840" s="373">
        <f>+I127</f>
        <v>0</v>
      </c>
      <c r="L840" s="377">
        <f t="shared" si="153"/>
        <v>2932</v>
      </c>
      <c r="M840" s="378">
        <f>+K127</f>
        <v>1341</v>
      </c>
      <c r="N840" s="379">
        <f>+K531</f>
        <v>1591</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3969</v>
      </c>
      <c r="E841" s="373">
        <f>G133</f>
        <v>0</v>
      </c>
      <c r="F841" s="373">
        <f>+F537</f>
        <v>0</v>
      </c>
      <c r="G841" s="373">
        <f>+G537</f>
        <v>0</v>
      </c>
      <c r="H841" s="374">
        <f t="shared" si="151"/>
        <v>0</v>
      </c>
      <c r="I841" s="375">
        <f t="shared" si="159"/>
        <v>0</v>
      </c>
      <c r="J841" s="376">
        <f t="shared" si="175"/>
        <v>0</v>
      </c>
      <c r="K841" s="373">
        <f>+I133</f>
        <v>0</v>
      </c>
      <c r="L841" s="377">
        <f t="shared" si="153"/>
        <v>3969</v>
      </c>
      <c r="M841" s="378">
        <f>+K133</f>
        <v>2520</v>
      </c>
      <c r="N841" s="379">
        <f>+K537</f>
        <v>1449</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6701</v>
      </c>
      <c r="E843" s="373">
        <f>G145</f>
        <v>0</v>
      </c>
      <c r="F843" s="373">
        <f>+F549</f>
        <v>0</v>
      </c>
      <c r="G843" s="373">
        <f>+G549</f>
        <v>0</v>
      </c>
      <c r="H843" s="374">
        <f t="shared" si="151"/>
        <v>0</v>
      </c>
      <c r="I843" s="375">
        <f t="shared" si="159"/>
        <v>0</v>
      </c>
      <c r="J843" s="376">
        <f t="shared" si="175"/>
        <v>0</v>
      </c>
      <c r="K843" s="373">
        <f>+I145</f>
        <v>0</v>
      </c>
      <c r="L843" s="377">
        <f t="shared" si="153"/>
        <v>6701</v>
      </c>
      <c r="M843" s="378">
        <f>+K145</f>
        <v>4600</v>
      </c>
      <c r="N843" s="379">
        <f>+K549</f>
        <v>2101</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2382</v>
      </c>
      <c r="E844" s="373">
        <f>G151</f>
        <v>0</v>
      </c>
      <c r="F844" s="373">
        <f>+F555</f>
        <v>0</v>
      </c>
      <c r="G844" s="373">
        <f>+G555</f>
        <v>0</v>
      </c>
      <c r="H844" s="374">
        <f t="shared" si="151"/>
        <v>0</v>
      </c>
      <c r="I844" s="375">
        <f t="shared" si="159"/>
        <v>0</v>
      </c>
      <c r="J844" s="376">
        <f t="shared" si="175"/>
        <v>0</v>
      </c>
      <c r="K844" s="373">
        <f>+I151</f>
        <v>0</v>
      </c>
      <c r="L844" s="377">
        <f t="shared" si="153"/>
        <v>2382</v>
      </c>
      <c r="M844" s="378">
        <f>+K151</f>
        <v>1414</v>
      </c>
      <c r="N844" s="379">
        <f>+K555</f>
        <v>968</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1035</v>
      </c>
      <c r="E845" s="373">
        <f>G157</f>
        <v>0</v>
      </c>
      <c r="F845" s="373">
        <f>+F561</f>
        <v>0</v>
      </c>
      <c r="G845" s="373">
        <f>+G561</f>
        <v>0</v>
      </c>
      <c r="H845" s="374">
        <f t="shared" si="151"/>
        <v>0</v>
      </c>
      <c r="I845" s="375">
        <f t="shared" si="159"/>
        <v>0</v>
      </c>
      <c r="J845" s="376">
        <f t="shared" si="175"/>
        <v>0</v>
      </c>
      <c r="K845" s="373">
        <f>+I157</f>
        <v>0</v>
      </c>
      <c r="L845" s="377">
        <f t="shared" si="153"/>
        <v>1035</v>
      </c>
      <c r="M845" s="378">
        <f>+K157</f>
        <v>480</v>
      </c>
      <c r="N845" s="379">
        <f>+K561</f>
        <v>555</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45765</v>
      </c>
      <c r="E846" s="373">
        <f>G163</f>
        <v>0</v>
      </c>
      <c r="F846" s="373">
        <f>+F567</f>
        <v>0</v>
      </c>
      <c r="G846" s="373">
        <f>+G567</f>
        <v>0</v>
      </c>
      <c r="H846" s="374">
        <f t="shared" si="151"/>
        <v>0</v>
      </c>
      <c r="I846" s="375">
        <f t="shared" si="159"/>
        <v>0</v>
      </c>
      <c r="J846" s="376">
        <f t="shared" si="175"/>
        <v>0</v>
      </c>
      <c r="K846" s="373">
        <f>+I163</f>
        <v>0</v>
      </c>
      <c r="L846" s="377">
        <f t="shared" si="153"/>
        <v>45765</v>
      </c>
      <c r="M846" s="378">
        <f>+K163</f>
        <v>22270</v>
      </c>
      <c r="N846" s="379">
        <f>+K567</f>
        <v>23495</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1106</v>
      </c>
      <c r="E847" s="373">
        <f>G169</f>
        <v>0</v>
      </c>
      <c r="F847" s="373">
        <f>+F573</f>
        <v>0</v>
      </c>
      <c r="G847" s="373">
        <f>+G573</f>
        <v>0</v>
      </c>
      <c r="H847" s="374">
        <f t="shared" si="151"/>
        <v>0</v>
      </c>
      <c r="I847" s="375">
        <f t="shared" si="159"/>
        <v>0</v>
      </c>
      <c r="J847" s="376">
        <f t="shared" si="175"/>
        <v>0</v>
      </c>
      <c r="K847" s="373">
        <f>+I169</f>
        <v>0</v>
      </c>
      <c r="L847" s="377">
        <f t="shared" si="153"/>
        <v>1106</v>
      </c>
      <c r="M847" s="378">
        <f>+K169</f>
        <v>510</v>
      </c>
      <c r="N847" s="379">
        <f>+K573</f>
        <v>596</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6162</v>
      </c>
      <c r="E848" s="373">
        <f>G175</f>
        <v>0</v>
      </c>
      <c r="F848" s="373">
        <f>+F579</f>
        <v>0</v>
      </c>
      <c r="G848" s="373">
        <f>+G579</f>
        <v>0</v>
      </c>
      <c r="H848" s="374">
        <f t="shared" si="151"/>
        <v>0</v>
      </c>
      <c r="I848" s="375">
        <f t="shared" si="159"/>
        <v>0</v>
      </c>
      <c r="J848" s="376">
        <f t="shared" si="175"/>
        <v>0</v>
      </c>
      <c r="K848" s="373">
        <f>+I175</f>
        <v>0</v>
      </c>
      <c r="L848" s="377">
        <f t="shared" si="153"/>
        <v>6162</v>
      </c>
      <c r="M848" s="378">
        <f>+K175</f>
        <v>2623</v>
      </c>
      <c r="N848" s="379">
        <f>+K579</f>
        <v>3539</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1287</v>
      </c>
      <c r="E850" s="373">
        <f>G187</f>
        <v>0</v>
      </c>
      <c r="F850" s="373">
        <f>+F591</f>
        <v>0</v>
      </c>
      <c r="G850" s="373">
        <f>+G591</f>
        <v>0</v>
      </c>
      <c r="H850" s="374">
        <f t="shared" si="151"/>
        <v>0</v>
      </c>
      <c r="I850" s="375">
        <f t="shared" si="159"/>
        <v>0</v>
      </c>
      <c r="J850" s="376">
        <f t="shared" si="175"/>
        <v>0</v>
      </c>
      <c r="K850" s="373">
        <f>+I187</f>
        <v>0</v>
      </c>
      <c r="L850" s="377">
        <f t="shared" si="153"/>
        <v>1287</v>
      </c>
      <c r="M850" s="378">
        <f>+K187</f>
        <v>728</v>
      </c>
      <c r="N850" s="379">
        <f>+K591</f>
        <v>559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92</v>
      </c>
      <c r="E851" s="373">
        <f>G193</f>
        <v>0</v>
      </c>
      <c r="F851" s="373">
        <f>+F597</f>
        <v>0</v>
      </c>
      <c r="G851" s="373">
        <f>+G597</f>
        <v>0</v>
      </c>
      <c r="H851" s="374">
        <f t="shared" si="151"/>
        <v>0</v>
      </c>
      <c r="I851" s="375">
        <f t="shared" si="159"/>
        <v>0</v>
      </c>
      <c r="J851" s="376">
        <f t="shared" si="175"/>
        <v>0</v>
      </c>
      <c r="K851" s="373">
        <f>+I193</f>
        <v>0</v>
      </c>
      <c r="L851" s="377">
        <f t="shared" si="153"/>
        <v>92</v>
      </c>
      <c r="M851" s="378">
        <f>+K193</f>
        <v>0</v>
      </c>
      <c r="N851" s="379">
        <f>+K597</f>
        <v>92</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312</v>
      </c>
      <c r="E852" s="373">
        <f>G199</f>
        <v>0</v>
      </c>
      <c r="F852" s="373">
        <f>+F603</f>
        <v>0</v>
      </c>
      <c r="G852" s="373">
        <f>+G603</f>
        <v>0</v>
      </c>
      <c r="H852" s="374">
        <f t="shared" si="151"/>
        <v>0</v>
      </c>
      <c r="I852" s="375">
        <f t="shared" si="159"/>
        <v>0</v>
      </c>
      <c r="J852" s="376">
        <f t="shared" si="175"/>
        <v>0</v>
      </c>
      <c r="K852" s="373">
        <f>+I199</f>
        <v>0</v>
      </c>
      <c r="L852" s="377">
        <f t="shared" si="153"/>
        <v>312</v>
      </c>
      <c r="M852" s="378">
        <f>+K199</f>
        <v>265</v>
      </c>
      <c r="N852" s="379">
        <f>+K603</f>
        <v>47</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64</v>
      </c>
      <c r="E853" s="373">
        <f>G205</f>
        <v>0</v>
      </c>
      <c r="F853" s="373">
        <f>+F609</f>
        <v>0</v>
      </c>
      <c r="G853" s="373">
        <f>+G609</f>
        <v>0</v>
      </c>
      <c r="H853" s="374">
        <f t="shared" si="151"/>
        <v>0</v>
      </c>
      <c r="I853" s="375">
        <f t="shared" si="159"/>
        <v>0</v>
      </c>
      <c r="J853" s="376">
        <f t="shared" si="175"/>
        <v>0</v>
      </c>
      <c r="K853" s="373">
        <f>+I205</f>
        <v>0</v>
      </c>
      <c r="L853" s="377">
        <f t="shared" si="153"/>
        <v>64</v>
      </c>
      <c r="M853" s="378">
        <f>+K205</f>
        <v>0</v>
      </c>
      <c r="N853" s="379">
        <f>+K609</f>
        <v>64</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7460</v>
      </c>
      <c r="E858" s="373">
        <f>G230</f>
        <v>0</v>
      </c>
      <c r="F858" s="373">
        <f>+F634</f>
        <v>0</v>
      </c>
      <c r="G858" s="373">
        <f>+G634</f>
        <v>0</v>
      </c>
      <c r="H858" s="374">
        <f>SUM(F858:G858)</f>
        <v>0</v>
      </c>
      <c r="I858" s="375">
        <f t="shared" ref="I858:I868" si="196">+AM858</f>
        <v>0</v>
      </c>
      <c r="J858" s="376">
        <f t="shared" ref="J858:J868" si="197">SUM(H858:I858)</f>
        <v>0</v>
      </c>
      <c r="K858" s="373">
        <f>+I230</f>
        <v>0</v>
      </c>
      <c r="L858" s="377">
        <f>(M858+N858)</f>
        <v>7460</v>
      </c>
      <c r="M858" s="378">
        <f>+K230</f>
        <v>5490</v>
      </c>
      <c r="N858" s="379">
        <f>+K634</f>
        <v>1970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13538</v>
      </c>
      <c r="E859" s="373">
        <f>G236</f>
        <v>0</v>
      </c>
      <c r="F859" s="373">
        <f>+F640</f>
        <v>0</v>
      </c>
      <c r="G859" s="373">
        <f>+G640</f>
        <v>0</v>
      </c>
      <c r="H859" s="374">
        <f>SUM(F859:G859)</f>
        <v>0</v>
      </c>
      <c r="I859" s="375">
        <f t="shared" si="196"/>
        <v>0</v>
      </c>
      <c r="J859" s="376">
        <f t="shared" si="197"/>
        <v>0</v>
      </c>
      <c r="K859" s="373">
        <f>+I236</f>
        <v>0</v>
      </c>
      <c r="L859" s="377">
        <f t="shared" ref="L859:L869" si="201">(M859+N859)</f>
        <v>13538</v>
      </c>
      <c r="M859" s="378">
        <f>+K236</f>
        <v>11703</v>
      </c>
      <c r="N859" s="379">
        <f>+K640</f>
        <v>1835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3899</v>
      </c>
      <c r="E862" s="373">
        <f>G254</f>
        <v>0</v>
      </c>
      <c r="F862" s="373">
        <f>+F658</f>
        <v>0</v>
      </c>
      <c r="G862" s="373">
        <f>+G658</f>
        <v>0</v>
      </c>
      <c r="H862" s="374">
        <f t="shared" si="204"/>
        <v>0</v>
      </c>
      <c r="I862" s="375">
        <f t="shared" si="196"/>
        <v>0</v>
      </c>
      <c r="J862" s="376">
        <f t="shared" si="197"/>
        <v>0</v>
      </c>
      <c r="K862" s="373">
        <f>+I254</f>
        <v>0</v>
      </c>
      <c r="L862" s="377">
        <f t="shared" si="201"/>
        <v>3899</v>
      </c>
      <c r="M862" s="378">
        <f>+K254</f>
        <v>551</v>
      </c>
      <c r="N862" s="379">
        <f>+K658</f>
        <v>3348</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40910</v>
      </c>
      <c r="E865" s="373">
        <f>G272</f>
        <v>0</v>
      </c>
      <c r="F865" s="373">
        <f>+F676</f>
        <v>0</v>
      </c>
      <c r="G865" s="373">
        <f>+G676</f>
        <v>0</v>
      </c>
      <c r="H865" s="374">
        <f t="shared" si="204"/>
        <v>0</v>
      </c>
      <c r="I865" s="375">
        <f t="shared" si="196"/>
        <v>0</v>
      </c>
      <c r="J865" s="376">
        <f t="shared" si="197"/>
        <v>0</v>
      </c>
      <c r="K865" s="373">
        <f>+I272</f>
        <v>0</v>
      </c>
      <c r="L865" s="377">
        <f t="shared" si="201"/>
        <v>40910</v>
      </c>
      <c r="M865" s="378">
        <f>+K272</f>
        <v>34340</v>
      </c>
      <c r="N865" s="379">
        <f>+K676</f>
        <v>6570</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3896</v>
      </c>
      <c r="E866" s="373">
        <f>G278</f>
        <v>0</v>
      </c>
      <c r="F866" s="373">
        <f>+F682</f>
        <v>0</v>
      </c>
      <c r="G866" s="373">
        <f>+G682</f>
        <v>0</v>
      </c>
      <c r="H866" s="374">
        <f t="shared" si="204"/>
        <v>0</v>
      </c>
      <c r="I866" s="375">
        <f t="shared" si="196"/>
        <v>0</v>
      </c>
      <c r="J866" s="376">
        <f t="shared" si="197"/>
        <v>0</v>
      </c>
      <c r="K866" s="373">
        <f>+I278</f>
        <v>0</v>
      </c>
      <c r="L866" s="377">
        <f t="shared" si="201"/>
        <v>3896</v>
      </c>
      <c r="M866" s="378">
        <f>+K278</f>
        <v>1096</v>
      </c>
      <c r="N866" s="379">
        <f>+K682</f>
        <v>2800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1305</v>
      </c>
      <c r="E868" s="373">
        <f>G290</f>
        <v>0</v>
      </c>
      <c r="F868" s="373">
        <f>+F694</f>
        <v>0</v>
      </c>
      <c r="G868" s="373">
        <f>+G694</f>
        <v>0</v>
      </c>
      <c r="H868" s="374">
        <f t="shared" si="204"/>
        <v>0</v>
      </c>
      <c r="I868" s="375">
        <f t="shared" si="196"/>
        <v>0</v>
      </c>
      <c r="J868" s="376">
        <f t="shared" si="197"/>
        <v>0</v>
      </c>
      <c r="K868" s="373">
        <f>+I290</f>
        <v>0</v>
      </c>
      <c r="L868" s="377">
        <f t="shared" si="201"/>
        <v>1305</v>
      </c>
      <c r="M868" s="378">
        <f>+K290</f>
        <v>694</v>
      </c>
      <c r="N868" s="379">
        <f>+K694</f>
        <v>611</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39728</v>
      </c>
      <c r="E873" s="373">
        <f>G317</f>
        <v>0</v>
      </c>
      <c r="F873" s="373">
        <f>+F721</f>
        <v>0</v>
      </c>
      <c r="G873" s="373">
        <f>+G721</f>
        <v>0</v>
      </c>
      <c r="H873" s="374">
        <f t="shared" ref="H873:H887" si="222">SUM(F873:G873)</f>
        <v>0</v>
      </c>
      <c r="I873" s="375">
        <f t="shared" si="215"/>
        <v>0</v>
      </c>
      <c r="J873" s="376">
        <f t="shared" si="216"/>
        <v>0</v>
      </c>
      <c r="K873" s="373">
        <f>+I317</f>
        <v>0</v>
      </c>
      <c r="L873" s="377">
        <f t="shared" si="219"/>
        <v>39728</v>
      </c>
      <c r="M873" s="378">
        <f>+K317</f>
        <v>20400</v>
      </c>
      <c r="N873" s="379">
        <f>+K721</f>
        <v>19328</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36105</v>
      </c>
      <c r="E876" s="373">
        <f>G338</f>
        <v>0</v>
      </c>
      <c r="F876" s="373">
        <f>+F742</f>
        <v>0</v>
      </c>
      <c r="G876" s="373">
        <f>+G742</f>
        <v>0</v>
      </c>
      <c r="H876" s="374">
        <f t="shared" si="222"/>
        <v>0</v>
      </c>
      <c r="I876" s="375">
        <f t="shared" si="215"/>
        <v>0</v>
      </c>
      <c r="J876" s="376">
        <f t="shared" si="216"/>
        <v>0</v>
      </c>
      <c r="K876" s="373">
        <f>+I338</f>
        <v>0</v>
      </c>
      <c r="L876" s="377">
        <f t="shared" si="219"/>
        <v>36105</v>
      </c>
      <c r="M876" s="378">
        <f>+K338</f>
        <v>23300</v>
      </c>
      <c r="N876" s="379">
        <f>+K742</f>
        <v>12805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63883</v>
      </c>
      <c r="E878" s="373">
        <f>G352</f>
        <v>0</v>
      </c>
      <c r="F878" s="373">
        <f>+F756</f>
        <v>0</v>
      </c>
      <c r="G878" s="373">
        <f>+G756</f>
        <v>0</v>
      </c>
      <c r="H878" s="374">
        <f t="shared" si="222"/>
        <v>0</v>
      </c>
      <c r="I878" s="375">
        <f t="shared" si="215"/>
        <v>0</v>
      </c>
      <c r="J878" s="376">
        <f t="shared" si="216"/>
        <v>0</v>
      </c>
      <c r="K878" s="373">
        <f>+I352</f>
        <v>0</v>
      </c>
      <c r="L878" s="377">
        <f t="shared" si="219"/>
        <v>63883</v>
      </c>
      <c r="M878" s="378">
        <f>+K352</f>
        <v>48218</v>
      </c>
      <c r="N878" s="379">
        <f>+K756</f>
        <v>15665</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16477</v>
      </c>
      <c r="E879" s="373">
        <f>G359</f>
        <v>0</v>
      </c>
      <c r="F879" s="373">
        <f>+F763</f>
        <v>0</v>
      </c>
      <c r="G879" s="373">
        <f>+G763</f>
        <v>0</v>
      </c>
      <c r="H879" s="374">
        <f t="shared" si="222"/>
        <v>0</v>
      </c>
      <c r="I879" s="375">
        <f t="shared" si="215"/>
        <v>0</v>
      </c>
      <c r="J879" s="376">
        <f t="shared" si="216"/>
        <v>0</v>
      </c>
      <c r="K879" s="373">
        <f>+I359</f>
        <v>0</v>
      </c>
      <c r="L879" s="377">
        <f t="shared" si="219"/>
        <v>16477</v>
      </c>
      <c r="M879" s="378">
        <f>+K359</f>
        <v>11960</v>
      </c>
      <c r="N879" s="379">
        <f>+K763</f>
        <v>4517</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10756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10756</v>
      </c>
      <c r="M881" s="378">
        <f t="shared" ref="M881:M887" si="237">+K373</f>
        <v>8514</v>
      </c>
      <c r="N881" s="379">
        <f t="shared" ref="N881:N887" si="238">+K777</f>
        <v>2242</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22447</v>
      </c>
      <c r="E882" s="373">
        <f t="shared" si="234"/>
        <v>0</v>
      </c>
      <c r="F882" s="373">
        <f t="shared" si="235"/>
        <v>0</v>
      </c>
      <c r="G882" s="373">
        <f t="shared" si="235"/>
        <v>0</v>
      </c>
      <c r="H882" s="374">
        <f t="shared" si="222"/>
        <v>0</v>
      </c>
      <c r="I882" s="375">
        <f t="shared" si="215"/>
        <v>0</v>
      </c>
      <c r="J882" s="376">
        <f t="shared" si="216"/>
        <v>0</v>
      </c>
      <c r="K882" s="373">
        <f t="shared" si="236"/>
        <v>0</v>
      </c>
      <c r="L882" s="377">
        <f t="shared" si="219"/>
        <v>22447</v>
      </c>
      <c r="M882" s="378">
        <f t="shared" si="237"/>
        <v>8400</v>
      </c>
      <c r="N882" s="379">
        <f t="shared" si="238"/>
        <v>14047</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3318</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3318</v>
      </c>
      <c r="M883" s="378">
        <f t="shared" si="237"/>
        <v>0</v>
      </c>
      <c r="N883" s="379">
        <f t="shared" si="238"/>
        <v>3318</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4123</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4123</v>
      </c>
      <c r="M884" s="378">
        <f t="shared" si="237"/>
        <v>3065</v>
      </c>
      <c r="N884" s="379">
        <f t="shared" si="238"/>
        <v>1058</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670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670</v>
      </c>
      <c r="M887" s="378">
        <f t="shared" si="237"/>
        <v>0</v>
      </c>
      <c r="N887" s="379">
        <f t="shared" si="238"/>
        <v>670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655</v>
      </c>
      <c r="E893" s="373">
        <f>G385</f>
        <v>0</v>
      </c>
      <c r="F893" s="373">
        <f>+F789</f>
        <v>0</v>
      </c>
      <c r="G893" s="373">
        <f>+G789</f>
        <v>0</v>
      </c>
      <c r="H893" s="374">
        <f>SUM(F893:G893)</f>
        <v>0</v>
      </c>
      <c r="I893" s="375">
        <f>+AM893</f>
        <v>0</v>
      </c>
      <c r="J893" s="376">
        <f>SUM(H893:I893)</f>
        <v>0</v>
      </c>
      <c r="K893" s="373">
        <f>+I385</f>
        <v>0</v>
      </c>
      <c r="L893" s="377">
        <f>(M893+N893)</f>
        <v>655</v>
      </c>
      <c r="M893" s="378">
        <f>+K385</f>
        <v>0</v>
      </c>
      <c r="N893" s="379">
        <f>+K789</f>
        <v>655</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680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680</v>
      </c>
      <c r="M895" s="378">
        <f>+K395</f>
        <v>0</v>
      </c>
      <c r="N895" s="379">
        <f>+K799</f>
        <v>680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o7d8hS26sGLlUEWQmpTfK+CVePc8ZwO5nxJepuwI12hk7YVPnZLwL4yqlBeF4Ss8rmfWffk9v74rQ+9PLIhxCQ==" saltValue="knJmhR+Kb/oJv5Wc1QgWg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1571" priority="391" operator="containsText" text="VERDE">
      <formula>NOT(ISERROR(SEARCH("VERDE",D229)))</formula>
    </cfRule>
    <cfRule type="containsText" dxfId="1570" priority="392" operator="containsText" text="AMARILLO">
      <formula>NOT(ISERROR(SEARCH("AMARILLO",D229)))</formula>
    </cfRule>
    <cfRule type="containsText" dxfId="1569" priority="393" operator="containsText" text="ROJO">
      <formula>NOT(ISERROR(SEARCH("ROJO",D229)))</formula>
    </cfRule>
  </conditionalFormatting>
  <conditionalFormatting sqref="D821:D856">
    <cfRule type="cellIs" dxfId="1568" priority="389" stopIfTrue="1" operator="lessThan">
      <formula>0</formula>
    </cfRule>
  </conditionalFormatting>
  <conditionalFormatting sqref="D858:D869">
    <cfRule type="cellIs" dxfId="1567" priority="388" stopIfTrue="1" operator="lessThan">
      <formula>0</formula>
    </cfRule>
  </conditionalFormatting>
  <conditionalFormatting sqref="D871:D888">
    <cfRule type="cellIs" dxfId="1566" priority="387" stopIfTrue="1" operator="lessThan">
      <formula>0</formula>
    </cfRule>
  </conditionalFormatting>
  <conditionalFormatting sqref="D893:D894">
    <cfRule type="cellIs" dxfId="1565" priority="390" stopIfTrue="1" operator="lessThan">
      <formula>0</formula>
    </cfRule>
  </conditionalFormatting>
  <conditionalFormatting sqref="D566">
    <cfRule type="cellIs" dxfId="1564" priority="386" stopIfTrue="1" operator="lessThan">
      <formula>0</formula>
    </cfRule>
  </conditionalFormatting>
  <conditionalFormatting sqref="D572">
    <cfRule type="cellIs" dxfId="1563" priority="385" stopIfTrue="1" operator="lessThan">
      <formula>0</formula>
    </cfRule>
  </conditionalFormatting>
  <conditionalFormatting sqref="D895:D897">
    <cfRule type="cellIs" dxfId="1562" priority="384" stopIfTrue="1" operator="lessThan">
      <formula>0</formula>
    </cfRule>
  </conditionalFormatting>
  <conditionalFormatting sqref="E229 P410">
    <cfRule type="containsText" dxfId="1561" priority="376" operator="containsText" text="VERDE">
      <formula>NOT(ISERROR(SEARCH("VERDE",E229)))</formula>
    </cfRule>
    <cfRule type="containsText" dxfId="1560" priority="377" operator="containsText" text="AMARILLO">
      <formula>NOT(ISERROR(SEARCH("AMARILLO",E229)))</formula>
    </cfRule>
    <cfRule type="containsText" dxfId="1559" priority="378" operator="containsText" text="ROJO">
      <formula>NOT(ISERROR(SEARCH("ROJO",E229)))</formula>
    </cfRule>
  </conditionalFormatting>
  <conditionalFormatting sqref="E821:I856">
    <cfRule type="cellIs" dxfId="1558" priority="253" stopIfTrue="1" operator="lessThan">
      <formula>0</formula>
    </cfRule>
  </conditionalFormatting>
  <conditionalFormatting sqref="E858:I869">
    <cfRule type="cellIs" dxfId="1557" priority="252" stopIfTrue="1" operator="lessThan">
      <formula>0</formula>
    </cfRule>
  </conditionalFormatting>
  <conditionalFormatting sqref="E871:I888">
    <cfRule type="cellIs" dxfId="1556" priority="251" stopIfTrue="1" operator="lessThan">
      <formula>0</formula>
    </cfRule>
  </conditionalFormatting>
  <conditionalFormatting sqref="E893:I893 E894:G894 H894:I897">
    <cfRule type="cellIs" dxfId="1555" priority="369" stopIfTrue="1" operator="lessThan">
      <formula>0</formula>
    </cfRule>
  </conditionalFormatting>
  <conditionalFormatting sqref="K13:K17">
    <cfRule type="cellIs" dxfId="1554" priority="379" stopIfTrue="1" operator="lessThan">
      <formula>0</formula>
    </cfRule>
  </conditionalFormatting>
  <conditionalFormatting sqref="K303:K308 K777:K783">
    <cfRule type="cellIs" dxfId="1553" priority="365" stopIfTrue="1" operator="lessThan">
      <formula>0</formula>
    </cfRule>
  </conditionalFormatting>
  <conditionalFormatting sqref="K309">
    <cfRule type="containsText" dxfId="1552" priority="375" operator="containsText" text="Falso">
      <formula>NOT(ISERROR(SEARCH("Falso",K309)))</formula>
    </cfRule>
  </conditionalFormatting>
  <conditionalFormatting sqref="K373:K380">
    <cfRule type="cellIs" dxfId="1551" priority="372" stopIfTrue="1" operator="lessThan">
      <formula>0</formula>
    </cfRule>
  </conditionalFormatting>
  <conditionalFormatting sqref="K385:K388">
    <cfRule type="cellIs" dxfId="1550" priority="380" stopIfTrue="1" operator="lessThan">
      <formula>0</formula>
    </cfRule>
  </conditionalFormatting>
  <conditionalFormatting sqref="K389">
    <cfRule type="containsText" dxfId="1549" priority="381" operator="containsText" text="Falso">
      <formula>NOT(ISERROR(SEARCH("Falso",K389)))</formula>
    </cfRule>
  </conditionalFormatting>
  <conditionalFormatting sqref="K394">
    <cfRule type="containsText" dxfId="1548" priority="371" operator="containsText" text="Falso">
      <formula>NOT(ISERROR(SEARCH("Falso",K394)))</formula>
    </cfRule>
  </conditionalFormatting>
  <conditionalFormatting sqref="K399 K404 K409">
    <cfRule type="containsText" dxfId="1547" priority="370" operator="containsText" text="Falso">
      <formula>NOT(ISERROR(SEARCH("Falso",K399)))</formula>
    </cfRule>
  </conditionalFormatting>
  <conditionalFormatting sqref="K714:K719 K721:K726">
    <cfRule type="cellIs" dxfId="1546" priority="273" stopIfTrue="1" operator="lessThan">
      <formula>0</formula>
    </cfRule>
  </conditionalFormatting>
  <conditionalFormatting sqref="K634:K638">
    <cfRule type="cellIs" dxfId="1545" priority="279" stopIfTrue="1" operator="lessThan">
      <formula>0</formula>
    </cfRule>
  </conditionalFormatting>
  <conditionalFormatting sqref="K749:K754 K756:K761">
    <cfRule type="cellIs" dxfId="1544" priority="271" stopIfTrue="1" operator="lessThan">
      <formula>0</formula>
    </cfRule>
  </conditionalFormatting>
  <conditionalFormatting sqref="K763:K768">
    <cfRule type="cellIs" dxfId="1543" priority="270" stopIfTrue="1" operator="lessThan">
      <formula>0</formula>
    </cfRule>
  </conditionalFormatting>
  <conditionalFormatting sqref="K770:K775">
    <cfRule type="cellIs" dxfId="1542" priority="269" stopIfTrue="1" operator="lessThan">
      <formula>0</formula>
    </cfRule>
  </conditionalFormatting>
  <conditionalFormatting sqref="K707:K712">
    <cfRule type="cellIs" dxfId="1541" priority="278" stopIfTrue="1" operator="lessThan">
      <formula>0</formula>
    </cfRule>
  </conditionalFormatting>
  <conditionalFormatting sqref="K728:K733 K735:K740 K742:K747">
    <cfRule type="cellIs" dxfId="1540" priority="272" stopIfTrue="1" operator="lessThan">
      <formula>0</formula>
    </cfRule>
  </conditionalFormatting>
  <conditionalFormatting sqref="K821:K856 M821:O856">
    <cfRule type="cellIs" dxfId="1539" priority="250" stopIfTrue="1" operator="lessThan">
      <formula>0</formula>
    </cfRule>
  </conditionalFormatting>
  <conditionalFormatting sqref="K858:K869 M858:N869">
    <cfRule type="cellIs" dxfId="1538" priority="249" stopIfTrue="1" operator="lessThan">
      <formula>0</formula>
    </cfRule>
  </conditionalFormatting>
  <conditionalFormatting sqref="K871:K888 M871:N887 M888:O888">
    <cfRule type="cellIs" dxfId="1537" priority="248" stopIfTrue="1" operator="lessThan">
      <formula>0</formula>
    </cfRule>
  </conditionalFormatting>
  <conditionalFormatting sqref="K893:K894 M893:N894">
    <cfRule type="cellIs" dxfId="1536" priority="247" stopIfTrue="1" operator="lessThan">
      <formula>0</formula>
    </cfRule>
  </conditionalFormatting>
  <conditionalFormatting sqref="P13:P17 P303:P308">
    <cfRule type="containsText" dxfId="1535" priority="361" operator="containsText" text="VENCIDO">
      <formula>NOT(ISERROR(SEARCH("VENCIDO",P13)))</formula>
    </cfRule>
    <cfRule type="containsText" dxfId="1534" priority="362" operator="containsText" text="VERDE">
      <formula>NOT(ISERROR(SEARCH("VERDE",P13)))</formula>
    </cfRule>
    <cfRule type="containsText" dxfId="1533" priority="363" stopIfTrue="1" operator="containsText" text="AMARILLO">
      <formula>NOT(ISERROR(SEARCH("AMARILLO",P13)))</formula>
    </cfRule>
    <cfRule type="containsText" dxfId="1532" priority="364" operator="containsText" text="ROJO">
      <formula>NOT(ISERROR(SEARCH("ROJO",P13)))</formula>
    </cfRule>
  </conditionalFormatting>
  <conditionalFormatting sqref="P373:P379">
    <cfRule type="containsText" dxfId="1531" priority="357" operator="containsText" text="VENCIDO">
      <formula>NOT(ISERROR(SEARCH("VENCIDO",P373)))</formula>
    </cfRule>
    <cfRule type="containsText" dxfId="1530" priority="358" operator="containsText" text="VERDE">
      <formula>NOT(ISERROR(SEARCH("VERDE",P373)))</formula>
    </cfRule>
    <cfRule type="containsText" dxfId="1529" priority="359" stopIfTrue="1" operator="containsText" text="AMARILLO">
      <formula>NOT(ISERROR(SEARCH("AMARILLO",P373)))</formula>
    </cfRule>
    <cfRule type="containsText" dxfId="1528" priority="360" operator="containsText" text="ROJO">
      <formula>NOT(ISERROR(SEARCH("ROJO",P373)))</formula>
    </cfRule>
  </conditionalFormatting>
  <conditionalFormatting sqref="P385:P388">
    <cfRule type="containsText" dxfId="1527" priority="353" operator="containsText" text="VENCIDO">
      <formula>NOT(ISERROR(SEARCH("VENCIDO",P385)))</formula>
    </cfRule>
    <cfRule type="containsText" dxfId="1526" priority="354" operator="containsText" text="VERDE">
      <formula>NOT(ISERROR(SEARCH("VERDE",P385)))</formula>
    </cfRule>
    <cfRule type="containsText" dxfId="1525" priority="355" stopIfTrue="1" operator="containsText" text="AMARILLO">
      <formula>NOT(ISERROR(SEARCH("AMARILLO",P385)))</formula>
    </cfRule>
    <cfRule type="containsText" dxfId="1524" priority="356" operator="containsText" text="ROJO">
      <formula>NOT(ISERROR(SEARCH("ROJO",P385)))</formula>
    </cfRule>
  </conditionalFormatting>
  <conditionalFormatting sqref="P417:P421">
    <cfRule type="containsText" dxfId="1523" priority="346" operator="containsText" text="VENCIDO">
      <formula>NOT(ISERROR(SEARCH("VENCIDO",P417)))</formula>
    </cfRule>
    <cfRule type="containsText" dxfId="1522" priority="347" operator="containsText" text="VERDE">
      <formula>NOT(ISERROR(SEARCH("VERDE",P417)))</formula>
    </cfRule>
    <cfRule type="containsText" dxfId="1521" priority="348" stopIfTrue="1" operator="containsText" text="AMARILLO">
      <formula>NOT(ISERROR(SEARCH("AMARILLO",P417)))</formula>
    </cfRule>
    <cfRule type="containsText" dxfId="1520" priority="349" operator="containsText" text="ROJO">
      <formula>NOT(ISERROR(SEARCH("ROJO",P417)))</formula>
    </cfRule>
  </conditionalFormatting>
  <conditionalFormatting sqref="P561:P565">
    <cfRule type="containsText" dxfId="1519" priority="342" operator="containsText" text="VENCIDO">
      <formula>NOT(ISERROR(SEARCH("VENCIDO",P561)))</formula>
    </cfRule>
    <cfRule type="containsText" dxfId="1518" priority="343" operator="containsText" text="VERDE">
      <formula>NOT(ISERROR(SEARCH("VERDE",P561)))</formula>
    </cfRule>
    <cfRule type="containsText" dxfId="1517" priority="344" stopIfTrue="1" operator="containsText" text="AMARILLO">
      <formula>NOT(ISERROR(SEARCH("AMARILLO",P561)))</formula>
    </cfRule>
    <cfRule type="containsText" dxfId="1516" priority="345" operator="containsText" text="ROJO">
      <formula>NOT(ISERROR(SEARCH("ROJO",P561)))</formula>
    </cfRule>
  </conditionalFormatting>
  <conditionalFormatting sqref="P707:P712">
    <cfRule type="containsText" dxfId="1515" priority="274" operator="containsText" text="VENCIDO">
      <formula>NOT(ISERROR(SEARCH("VENCIDO",P707)))</formula>
    </cfRule>
    <cfRule type="containsText" dxfId="1514" priority="275" operator="containsText" text="VERDE">
      <formula>NOT(ISERROR(SEARCH("VERDE",P707)))</formula>
    </cfRule>
    <cfRule type="containsText" dxfId="1513" priority="276" stopIfTrue="1" operator="containsText" text="AMARILLO">
      <formula>NOT(ISERROR(SEARCH("AMARILLO",P707)))</formula>
    </cfRule>
    <cfRule type="containsText" dxfId="1512" priority="277" operator="containsText" text="ROJO">
      <formula>NOT(ISERROR(SEARCH("ROJO",P707)))</formula>
    </cfRule>
  </conditionalFormatting>
  <conditionalFormatting sqref="P777:P783">
    <cfRule type="containsText" dxfId="1511" priority="265" operator="containsText" text="VENCIDO">
      <formula>NOT(ISERROR(SEARCH("VENCIDO",P777)))</formula>
    </cfRule>
    <cfRule type="containsText" dxfId="1510" priority="266" operator="containsText" text="VERDE">
      <formula>NOT(ISERROR(SEARCH("VERDE",P777)))</formula>
    </cfRule>
    <cfRule type="containsText" dxfId="1509" priority="267" stopIfTrue="1" operator="containsText" text="AMARILLO">
      <formula>NOT(ISERROR(SEARCH("AMARILLO",P777)))</formula>
    </cfRule>
    <cfRule type="containsText" dxfId="1508" priority="268" operator="containsText" text="ROJO">
      <formula>NOT(ISERROR(SEARCH("ROJO",P777)))</formula>
    </cfRule>
  </conditionalFormatting>
  <conditionalFormatting sqref="Q833:Q848">
    <cfRule type="containsText" dxfId="1507" priority="259" operator="containsText" text="VERDE">
      <formula>NOT(ISERROR(SEARCH("VERDE",Q833)))</formula>
    </cfRule>
    <cfRule type="containsText" dxfId="1506" priority="260" operator="containsText" text="AMARILLO">
      <formula>NOT(ISERROR(SEARCH("AMARILLO",Q833)))</formula>
    </cfRule>
    <cfRule type="containsText" dxfId="1505" priority="261" operator="containsText" text="ROJO">
      <formula>NOT(ISERROR(SEARCH("ROJO",Q833)))</formula>
    </cfRule>
  </conditionalFormatting>
  <conditionalFormatting sqref="Q821:R832">
    <cfRule type="containsText" dxfId="1504" priority="350" operator="containsText" text="VERDE">
      <formula>NOT(ISERROR(SEARCH("VERDE",Q821)))</formula>
    </cfRule>
    <cfRule type="containsText" dxfId="1503" priority="351" operator="containsText" text="AMARILLO">
      <formula>NOT(ISERROR(SEARCH("AMARILLO",Q821)))</formula>
    </cfRule>
    <cfRule type="containsText" dxfId="1502" priority="352" operator="containsText" text="ROJO">
      <formula>NOT(ISERROR(SEARCH("ROJO",Q821)))</formula>
    </cfRule>
  </conditionalFormatting>
  <conditionalFormatting sqref="AO821:AO827 AO838:AO860 AO868:AO871 AO873 AO875:AO887">
    <cfRule type="expression" dxfId="1501" priority="366">
      <formula>$AO821&lt;&gt;#REF!</formula>
    </cfRule>
  </conditionalFormatting>
  <conditionalFormatting sqref="AO828:AO835">
    <cfRule type="expression" dxfId="1500" priority="382">
      <formula>$AO828&lt;&gt;#REF!</formula>
    </cfRule>
  </conditionalFormatting>
  <conditionalFormatting sqref="AO836:AO837">
    <cfRule type="expression" dxfId="1499" priority="264">
      <formula>$AO836&lt;&gt;#REF!</formula>
    </cfRule>
  </conditionalFormatting>
  <conditionalFormatting sqref="AO861">
    <cfRule type="expression" dxfId="1498" priority="258">
      <formula>$AO861&lt;&gt;#REF!</formula>
    </cfRule>
  </conditionalFormatting>
  <conditionalFormatting sqref="AO862:AO866">
    <cfRule type="expression" dxfId="1497" priority="257">
      <formula>$AO862&lt;&gt;#REF!</formula>
    </cfRule>
  </conditionalFormatting>
  <conditionalFormatting sqref="AO867">
    <cfRule type="expression" dxfId="1496" priority="256">
      <formula>$AO867&lt;&gt;#REF!</formula>
    </cfRule>
  </conditionalFormatting>
  <conditionalFormatting sqref="AO872">
    <cfRule type="expression" dxfId="1495" priority="255">
      <formula>$AO872&lt;&gt;#REF!</formula>
    </cfRule>
  </conditionalFormatting>
  <conditionalFormatting sqref="AO874">
    <cfRule type="expression" dxfId="1494" priority="254">
      <formula>$AO874&lt;&gt;#REF!</formula>
    </cfRule>
  </conditionalFormatting>
  <conditionalFormatting sqref="AO888">
    <cfRule type="expression" dxfId="1493" priority="383">
      <formula>$AO888&lt;&gt;$L888</formula>
    </cfRule>
  </conditionalFormatting>
  <conditionalFormatting sqref="AS417">
    <cfRule type="cellIs" dxfId="1492" priority="368" operator="greaterThan">
      <formula>1</formula>
    </cfRule>
  </conditionalFormatting>
  <conditionalFormatting sqref="AS423">
    <cfRule type="cellIs" dxfId="1491" priority="341" operator="greaterThan">
      <formula>1</formula>
    </cfRule>
  </conditionalFormatting>
  <conditionalFormatting sqref="AS429">
    <cfRule type="cellIs" dxfId="1490" priority="339" operator="greaterThan">
      <formula>1</formula>
    </cfRule>
  </conditionalFormatting>
  <conditionalFormatting sqref="AS435">
    <cfRule type="cellIs" dxfId="1489" priority="337" operator="greaterThan">
      <formula>1</formula>
    </cfRule>
  </conditionalFormatting>
  <conditionalFormatting sqref="AS441">
    <cfRule type="cellIs" dxfId="1488" priority="335" operator="greaterThan">
      <formula>1</formula>
    </cfRule>
  </conditionalFormatting>
  <conditionalFormatting sqref="AS447">
    <cfRule type="cellIs" dxfId="1487" priority="333" operator="greaterThan">
      <formula>1</formula>
    </cfRule>
  </conditionalFormatting>
  <conditionalFormatting sqref="AS453">
    <cfRule type="cellIs" dxfId="1486" priority="331" operator="greaterThan">
      <formula>1</formula>
    </cfRule>
  </conditionalFormatting>
  <conditionalFormatting sqref="AS459">
    <cfRule type="cellIs" dxfId="1485" priority="329" operator="greaterThan">
      <formula>1</formula>
    </cfRule>
  </conditionalFormatting>
  <conditionalFormatting sqref="AS465">
    <cfRule type="cellIs" dxfId="1484" priority="327" operator="greaterThan">
      <formula>1</formula>
    </cfRule>
  </conditionalFormatting>
  <conditionalFormatting sqref="AS471">
    <cfRule type="cellIs" dxfId="1483" priority="325" operator="greaterThan">
      <formula>1</formula>
    </cfRule>
  </conditionalFormatting>
  <conditionalFormatting sqref="AS477">
    <cfRule type="cellIs" dxfId="1482" priority="323" operator="greaterThan">
      <formula>1</formula>
    </cfRule>
  </conditionalFormatting>
  <conditionalFormatting sqref="AS483">
    <cfRule type="cellIs" dxfId="1481" priority="321" operator="greaterThan">
      <formula>1</formula>
    </cfRule>
  </conditionalFormatting>
  <conditionalFormatting sqref="AS489">
    <cfRule type="cellIs" dxfId="1480" priority="319" operator="greaterThan">
      <formula>1</formula>
    </cfRule>
  </conditionalFormatting>
  <conditionalFormatting sqref="AS495">
    <cfRule type="cellIs" dxfId="1479" priority="317" operator="greaterThan">
      <formula>1</formula>
    </cfRule>
  </conditionalFormatting>
  <conditionalFormatting sqref="AS501">
    <cfRule type="cellIs" dxfId="1478" priority="315" operator="greaterThan">
      <formula>1</formula>
    </cfRule>
  </conditionalFormatting>
  <conditionalFormatting sqref="AS507">
    <cfRule type="cellIs" dxfId="1477" priority="313" operator="greaterThan">
      <formula>1</formula>
    </cfRule>
  </conditionalFormatting>
  <conditionalFormatting sqref="AS513">
    <cfRule type="cellIs" dxfId="1476" priority="311" operator="greaterThan">
      <formula>1</formula>
    </cfRule>
  </conditionalFormatting>
  <conditionalFormatting sqref="AS519">
    <cfRule type="cellIs" dxfId="1475" priority="309" operator="greaterThan">
      <formula>1</formula>
    </cfRule>
  </conditionalFormatting>
  <conditionalFormatting sqref="AS525">
    <cfRule type="cellIs" dxfId="1474" priority="307" operator="greaterThan">
      <formula>1</formula>
    </cfRule>
  </conditionalFormatting>
  <conditionalFormatting sqref="AS531">
    <cfRule type="cellIs" dxfId="1473" priority="305" operator="greaterThan">
      <formula>1</formula>
    </cfRule>
  </conditionalFormatting>
  <conditionalFormatting sqref="AS537">
    <cfRule type="cellIs" dxfId="1472" priority="303" operator="greaterThan">
      <formula>1</formula>
    </cfRule>
  </conditionalFormatting>
  <conditionalFormatting sqref="AS543">
    <cfRule type="cellIs" dxfId="1471" priority="301" operator="greaterThan">
      <formula>1</formula>
    </cfRule>
  </conditionalFormatting>
  <conditionalFormatting sqref="AS549">
    <cfRule type="cellIs" dxfId="1470" priority="299" operator="greaterThan">
      <formula>1</formula>
    </cfRule>
  </conditionalFormatting>
  <conditionalFormatting sqref="AS555">
    <cfRule type="cellIs" dxfId="1469" priority="297" operator="greaterThan">
      <formula>1</formula>
    </cfRule>
  </conditionalFormatting>
  <conditionalFormatting sqref="AS561">
    <cfRule type="cellIs" dxfId="1468" priority="295" operator="greaterThan">
      <formula>1</formula>
    </cfRule>
  </conditionalFormatting>
  <conditionalFormatting sqref="AS567">
    <cfRule type="cellIs" dxfId="1467" priority="293" operator="greaterThan">
      <formula>1</formula>
    </cfRule>
  </conditionalFormatting>
  <conditionalFormatting sqref="AS573">
    <cfRule type="cellIs" dxfId="1466" priority="288" operator="greaterThan">
      <formula>1</formula>
    </cfRule>
  </conditionalFormatting>
  <conditionalFormatting sqref="AS579">
    <cfRule type="cellIs" dxfId="1465" priority="290" operator="greaterThan">
      <formula>1</formula>
    </cfRule>
  </conditionalFormatting>
  <conditionalFormatting sqref="AS585">
    <cfRule type="cellIs" dxfId="1464" priority="287" operator="greaterThan">
      <formula>1</formula>
    </cfRule>
  </conditionalFormatting>
  <conditionalFormatting sqref="AS591">
    <cfRule type="cellIs" dxfId="1463" priority="285" operator="greaterThan">
      <formula>1</formula>
    </cfRule>
  </conditionalFormatting>
  <conditionalFormatting sqref="AS597 AS603">
    <cfRule type="cellIs" dxfId="1462" priority="283" operator="greaterThan">
      <formula>1</formula>
    </cfRule>
  </conditionalFormatting>
  <conditionalFormatting sqref="AS609 AS615 AS621 AS627">
    <cfRule type="cellIs" dxfId="1461" priority="281" operator="greaterThan">
      <formula>1</formula>
    </cfRule>
  </conditionalFormatting>
  <conditionalFormatting sqref="AS780:AS787">
    <cfRule type="cellIs" dxfId="1460" priority="374" operator="greaterThan">
      <formula>1</formula>
    </cfRule>
  </conditionalFormatting>
  <conditionalFormatting sqref="AS821:AS856">
    <cfRule type="cellIs" dxfId="1459" priority="263" operator="greaterThan">
      <formula>1</formula>
    </cfRule>
  </conditionalFormatting>
  <conditionalFormatting sqref="AT417">
    <cfRule type="cellIs" dxfId="1458" priority="367" operator="greaterThan">
      <formula>1</formula>
    </cfRule>
  </conditionalFormatting>
  <conditionalFormatting sqref="AT423">
    <cfRule type="cellIs" dxfId="1457" priority="340" operator="greaterThan">
      <formula>1</formula>
    </cfRule>
  </conditionalFormatting>
  <conditionalFormatting sqref="AT429">
    <cfRule type="cellIs" dxfId="1456" priority="338" operator="greaterThan">
      <formula>1</formula>
    </cfRule>
  </conditionalFormatting>
  <conditionalFormatting sqref="AT435">
    <cfRule type="cellIs" dxfId="1455" priority="336" operator="greaterThan">
      <formula>1</formula>
    </cfRule>
  </conditionalFormatting>
  <conditionalFormatting sqref="AT441">
    <cfRule type="cellIs" dxfId="1454" priority="334" operator="greaterThan">
      <formula>1</formula>
    </cfRule>
  </conditionalFormatting>
  <conditionalFormatting sqref="AT447">
    <cfRule type="cellIs" dxfId="1453" priority="332" operator="greaterThan">
      <formula>1</formula>
    </cfRule>
  </conditionalFormatting>
  <conditionalFormatting sqref="AT453">
    <cfRule type="cellIs" dxfId="1452" priority="330" operator="greaterThan">
      <formula>1</formula>
    </cfRule>
  </conditionalFormatting>
  <conditionalFormatting sqref="AT459">
    <cfRule type="cellIs" dxfId="1451" priority="328" operator="greaterThan">
      <formula>1</formula>
    </cfRule>
  </conditionalFormatting>
  <conditionalFormatting sqref="AT465">
    <cfRule type="cellIs" dxfId="1450" priority="326" operator="greaterThan">
      <formula>1</formula>
    </cfRule>
  </conditionalFormatting>
  <conditionalFormatting sqref="AT471">
    <cfRule type="cellIs" dxfId="1449" priority="324" operator="greaterThan">
      <formula>1</formula>
    </cfRule>
  </conditionalFormatting>
  <conditionalFormatting sqref="AT477">
    <cfRule type="cellIs" dxfId="1448" priority="322" operator="greaterThan">
      <formula>1</formula>
    </cfRule>
  </conditionalFormatting>
  <conditionalFormatting sqref="AT483">
    <cfRule type="cellIs" dxfId="1447" priority="320" operator="greaterThan">
      <formula>1</formula>
    </cfRule>
  </conditionalFormatting>
  <conditionalFormatting sqref="AT489">
    <cfRule type="cellIs" dxfId="1446" priority="318" operator="greaterThan">
      <formula>1</formula>
    </cfRule>
  </conditionalFormatting>
  <conditionalFormatting sqref="AT495">
    <cfRule type="cellIs" dxfId="1445" priority="316" operator="greaterThan">
      <formula>1</formula>
    </cfRule>
  </conditionalFormatting>
  <conditionalFormatting sqref="AT501">
    <cfRule type="cellIs" dxfId="1444" priority="314" operator="greaterThan">
      <formula>1</formula>
    </cfRule>
  </conditionalFormatting>
  <conditionalFormatting sqref="AT507">
    <cfRule type="cellIs" dxfId="1443" priority="312" operator="greaterThan">
      <formula>1</formula>
    </cfRule>
  </conditionalFormatting>
  <conditionalFormatting sqref="AT513">
    <cfRule type="cellIs" dxfId="1442" priority="310" operator="greaterThan">
      <formula>1</formula>
    </cfRule>
  </conditionalFormatting>
  <conditionalFormatting sqref="AT519">
    <cfRule type="cellIs" dxfId="1441" priority="308" operator="greaterThan">
      <formula>1</formula>
    </cfRule>
  </conditionalFormatting>
  <conditionalFormatting sqref="AT525">
    <cfRule type="cellIs" dxfId="1440" priority="306" operator="greaterThan">
      <formula>1</formula>
    </cfRule>
  </conditionalFormatting>
  <conditionalFormatting sqref="AT531">
    <cfRule type="cellIs" dxfId="1439" priority="304" operator="greaterThan">
      <formula>1</formula>
    </cfRule>
  </conditionalFormatting>
  <conditionalFormatting sqref="AT537">
    <cfRule type="cellIs" dxfId="1438" priority="302" operator="greaterThan">
      <formula>1</formula>
    </cfRule>
  </conditionalFormatting>
  <conditionalFormatting sqref="AT543">
    <cfRule type="cellIs" dxfId="1437" priority="300" operator="greaterThan">
      <formula>1</formula>
    </cfRule>
  </conditionalFormatting>
  <conditionalFormatting sqref="AT549">
    <cfRule type="cellIs" dxfId="1436" priority="298" operator="greaterThan">
      <formula>1</formula>
    </cfRule>
  </conditionalFormatting>
  <conditionalFormatting sqref="AT555">
    <cfRule type="cellIs" dxfId="1435" priority="296" operator="greaterThan">
      <formula>1</formula>
    </cfRule>
  </conditionalFormatting>
  <conditionalFormatting sqref="AT561">
    <cfRule type="cellIs" dxfId="1434" priority="294" operator="greaterThan">
      <formula>1</formula>
    </cfRule>
  </conditionalFormatting>
  <conditionalFormatting sqref="AT567">
    <cfRule type="cellIs" dxfId="1433" priority="292" operator="greaterThan">
      <formula>1</formula>
    </cfRule>
  </conditionalFormatting>
  <conditionalFormatting sqref="AT573">
    <cfRule type="cellIs" dxfId="1432" priority="291" operator="greaterThan">
      <formula>1</formula>
    </cfRule>
  </conditionalFormatting>
  <conditionalFormatting sqref="AT579">
    <cfRule type="cellIs" dxfId="1431" priority="289" operator="greaterThan">
      <formula>1</formula>
    </cfRule>
  </conditionalFormatting>
  <conditionalFormatting sqref="AT585">
    <cfRule type="cellIs" dxfId="1430" priority="286" operator="greaterThan">
      <formula>1</formula>
    </cfRule>
  </conditionalFormatting>
  <conditionalFormatting sqref="AT591">
    <cfRule type="cellIs" dxfId="1429" priority="284" operator="greaterThan">
      <formula>1</formula>
    </cfRule>
  </conditionalFormatting>
  <conditionalFormatting sqref="AT597 AT603">
    <cfRule type="cellIs" dxfId="1428" priority="282" operator="greaterThan">
      <formula>1</formula>
    </cfRule>
  </conditionalFormatting>
  <conditionalFormatting sqref="AT609 AT615 AT621 AT627">
    <cfRule type="cellIs" dxfId="1427" priority="280" operator="greaterThan">
      <formula>1</formula>
    </cfRule>
  </conditionalFormatting>
  <conditionalFormatting sqref="AT780:AT787">
    <cfRule type="cellIs" dxfId="1426" priority="373" operator="greaterThan">
      <formula>1</formula>
    </cfRule>
  </conditionalFormatting>
  <conditionalFormatting sqref="AT821:AT856">
    <cfRule type="cellIs" dxfId="1425" priority="262" operator="greaterThan">
      <formula>1</formula>
    </cfRule>
  </conditionalFormatting>
  <conditionalFormatting sqref="K561:K565">
    <cfRule type="cellIs" dxfId="1424" priority="246" stopIfTrue="1" operator="lessThan">
      <formula>0</formula>
    </cfRule>
  </conditionalFormatting>
  <conditionalFormatting sqref="K417:K421">
    <cfRule type="cellIs" dxfId="1423" priority="245" stopIfTrue="1" operator="lessThan">
      <formula>0</formula>
    </cfRule>
  </conditionalFormatting>
  <conditionalFormatting sqref="K405:K408">
    <cfRule type="cellIs" dxfId="1422" priority="244" stopIfTrue="1" operator="lessThan">
      <formula>0</formula>
    </cfRule>
  </conditionalFormatting>
  <conditionalFormatting sqref="K395:K398">
    <cfRule type="cellIs" dxfId="1421" priority="243" stopIfTrue="1" operator="lessThan">
      <formula>0</formula>
    </cfRule>
  </conditionalFormatting>
  <conditionalFormatting sqref="K400:K403">
    <cfRule type="cellIs" dxfId="1420" priority="242" stopIfTrue="1" operator="lessThan">
      <formula>0</formula>
    </cfRule>
  </conditionalFormatting>
  <conditionalFormatting sqref="K390:K393">
    <cfRule type="cellIs" dxfId="1419" priority="241" stopIfTrue="1" operator="lessThan">
      <formula>0</formula>
    </cfRule>
  </conditionalFormatting>
  <conditionalFormatting sqref="P390:P393">
    <cfRule type="containsText" dxfId="1418" priority="237" operator="containsText" text="VENCIDO">
      <formula>NOT(ISERROR(SEARCH("VENCIDO",P390)))</formula>
    </cfRule>
    <cfRule type="containsText" dxfId="1417" priority="238" operator="containsText" text="VERDE">
      <formula>NOT(ISERROR(SEARCH("VERDE",P390)))</formula>
    </cfRule>
    <cfRule type="containsText" dxfId="1416" priority="239" stopIfTrue="1" operator="containsText" text="AMARILLO">
      <formula>NOT(ISERROR(SEARCH("AMARILLO",P390)))</formula>
    </cfRule>
    <cfRule type="containsText" dxfId="1415" priority="240" operator="containsText" text="ROJO">
      <formula>NOT(ISERROR(SEARCH("ROJO",P390)))</formula>
    </cfRule>
  </conditionalFormatting>
  <conditionalFormatting sqref="P395:P398">
    <cfRule type="containsText" dxfId="1414" priority="233" operator="containsText" text="VENCIDO">
      <formula>NOT(ISERROR(SEARCH("VENCIDO",P395)))</formula>
    </cfRule>
    <cfRule type="containsText" dxfId="1413" priority="234" operator="containsText" text="VERDE">
      <formula>NOT(ISERROR(SEARCH("VERDE",P395)))</formula>
    </cfRule>
    <cfRule type="containsText" dxfId="1412" priority="235" stopIfTrue="1" operator="containsText" text="AMARILLO">
      <formula>NOT(ISERROR(SEARCH("AMARILLO",P395)))</formula>
    </cfRule>
    <cfRule type="containsText" dxfId="1411" priority="236" operator="containsText" text="ROJO">
      <formula>NOT(ISERROR(SEARCH("ROJO",P395)))</formula>
    </cfRule>
  </conditionalFormatting>
  <conditionalFormatting sqref="P400:P403">
    <cfRule type="containsText" dxfId="1410" priority="229" operator="containsText" text="VENCIDO">
      <formula>NOT(ISERROR(SEARCH("VENCIDO",P400)))</formula>
    </cfRule>
    <cfRule type="containsText" dxfId="1409" priority="230" operator="containsText" text="VERDE">
      <formula>NOT(ISERROR(SEARCH("VERDE",P400)))</formula>
    </cfRule>
    <cfRule type="containsText" dxfId="1408" priority="231" stopIfTrue="1" operator="containsText" text="AMARILLO">
      <formula>NOT(ISERROR(SEARCH("AMARILLO",P400)))</formula>
    </cfRule>
    <cfRule type="containsText" dxfId="1407" priority="232" operator="containsText" text="ROJO">
      <formula>NOT(ISERROR(SEARCH("ROJO",P400)))</formula>
    </cfRule>
  </conditionalFormatting>
  <conditionalFormatting sqref="P405:P408">
    <cfRule type="containsText" dxfId="1406" priority="225" operator="containsText" text="VENCIDO">
      <formula>NOT(ISERROR(SEARCH("VENCIDO",P405)))</formula>
    </cfRule>
    <cfRule type="containsText" dxfId="1405" priority="226" operator="containsText" text="VERDE">
      <formula>NOT(ISERROR(SEARCH("VERDE",P405)))</formula>
    </cfRule>
    <cfRule type="containsText" dxfId="1404" priority="227" stopIfTrue="1" operator="containsText" text="AMARILLO">
      <formula>NOT(ISERROR(SEARCH("AMARILLO",P405)))</formula>
    </cfRule>
    <cfRule type="containsText" dxfId="1403" priority="228" operator="containsText" text="ROJO">
      <formula>NOT(ISERROR(SEARCH("ROJO",P405)))</formula>
    </cfRule>
  </conditionalFormatting>
  <conditionalFormatting sqref="K640:K644 K646:K650 K652:K656 K658:K662 K664:K668 K670:K674 K676:K680 K682:K686 K688:K692 K694:K698 K700:K704">
    <cfRule type="cellIs" dxfId="1402"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1401"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1400" priority="220" operator="containsText" text="VENCIDO">
      <formula>NOT(ISERROR(SEARCH("VENCIDO",P19)))</formula>
    </cfRule>
    <cfRule type="containsText" dxfId="1399" priority="221" operator="containsText" text="VERDE">
      <formula>NOT(ISERROR(SEARCH("VERDE",P19)))</formula>
    </cfRule>
    <cfRule type="containsText" dxfId="1398" priority="222" stopIfTrue="1" operator="containsText" text="AMARILLO">
      <formula>NOT(ISERROR(SEARCH("AMARILLO",P19)))</formula>
    </cfRule>
    <cfRule type="containsText" dxfId="1397" priority="223" operator="containsText" text="ROJO">
      <formula>NOT(ISERROR(SEARCH("ROJO",P19)))</formula>
    </cfRule>
  </conditionalFormatting>
  <conditionalFormatting sqref="K230:K234 K236:K240 K242:K246 K248:K252 K254:K258 K260:K264 K266:K270 K272:K276 K278:K282 K284:K288 K290:K294 K296:K300">
    <cfRule type="cellIs" dxfId="1396" priority="219" stopIfTrue="1" operator="lessThan">
      <formula>0</formula>
    </cfRule>
  </conditionalFormatting>
  <conditionalFormatting sqref="P230:P234 P236:P240 P242:P246 P248:P252 P254:P258 P260:P264 P266:P270 P272:P276 P278:P282 P284:P288 P290:P294 P296:P300">
    <cfRule type="containsText" dxfId="1395" priority="215" operator="containsText" text="VENCIDO">
      <formula>NOT(ISERROR(SEARCH("VENCIDO",P230)))</formula>
    </cfRule>
    <cfRule type="containsText" dxfId="1394" priority="216" operator="containsText" text="VERDE">
      <formula>NOT(ISERROR(SEARCH("VERDE",P230)))</formula>
    </cfRule>
    <cfRule type="containsText" dxfId="1393" priority="217" stopIfTrue="1" operator="containsText" text="AMARILLO">
      <formula>NOT(ISERROR(SEARCH("AMARILLO",P230)))</formula>
    </cfRule>
    <cfRule type="containsText" dxfId="1392" priority="218" operator="containsText" text="ROJO">
      <formula>NOT(ISERROR(SEARCH("ROJO",P230)))</formula>
    </cfRule>
  </conditionalFormatting>
  <conditionalFormatting sqref="K316 K323 K330 K337 K344 K351 K358 K365 K372">
    <cfRule type="containsText" dxfId="1391" priority="214" operator="containsText" text="Falso">
      <formula>NOT(ISERROR(SEARCH("Falso",K316)))</formula>
    </cfRule>
  </conditionalFormatting>
  <conditionalFormatting sqref="P310:P315 P317:P322 P324:P329 P331:P336 P338:P343 P345:P350 P352:P357 P359:P364 P366:P371">
    <cfRule type="containsText" dxfId="1390" priority="210" operator="containsText" text="VENCIDO">
      <formula>NOT(ISERROR(SEARCH("VENCIDO",P310)))</formula>
    </cfRule>
    <cfRule type="containsText" dxfId="1389" priority="211" operator="containsText" text="VERDE">
      <formula>NOT(ISERROR(SEARCH("VERDE",P310)))</formula>
    </cfRule>
    <cfRule type="containsText" dxfId="1388" priority="212" stopIfTrue="1" operator="containsText" text="AMARILLO">
      <formula>NOT(ISERROR(SEARCH("AMARILLO",P310)))</formula>
    </cfRule>
    <cfRule type="containsText" dxfId="1387" priority="213" operator="containsText" text="ROJO">
      <formula>NOT(ISERROR(SEARCH("ROJO",P310)))</formula>
    </cfRule>
  </conditionalFormatting>
  <conditionalFormatting sqref="K310:K315">
    <cfRule type="cellIs" dxfId="1386" priority="209" stopIfTrue="1" operator="lessThan">
      <formula>0</formula>
    </cfRule>
  </conditionalFormatting>
  <conditionalFormatting sqref="K317:K322">
    <cfRule type="cellIs" dxfId="1385" priority="208" stopIfTrue="1" operator="lessThan">
      <formula>0</formula>
    </cfRule>
  </conditionalFormatting>
  <conditionalFormatting sqref="K324:K329">
    <cfRule type="cellIs" dxfId="1384" priority="207" stopIfTrue="1" operator="lessThan">
      <formula>0</formula>
    </cfRule>
  </conditionalFormatting>
  <conditionalFormatting sqref="K331:K336">
    <cfRule type="cellIs" dxfId="1383" priority="206" stopIfTrue="1" operator="lessThan">
      <formula>0</formula>
    </cfRule>
  </conditionalFormatting>
  <conditionalFormatting sqref="K338:K343">
    <cfRule type="cellIs" dxfId="1382" priority="205" stopIfTrue="1" operator="lessThan">
      <formula>0</formula>
    </cfRule>
  </conditionalFormatting>
  <conditionalFormatting sqref="K345:K350">
    <cfRule type="cellIs" dxfId="1381" priority="204" stopIfTrue="1" operator="lessThan">
      <formula>0</formula>
    </cfRule>
  </conditionalFormatting>
  <conditionalFormatting sqref="K352:K357">
    <cfRule type="cellIs" dxfId="1380" priority="203" stopIfTrue="1" operator="lessThan">
      <formula>0</formula>
    </cfRule>
  </conditionalFormatting>
  <conditionalFormatting sqref="K359:K364">
    <cfRule type="cellIs" dxfId="1379" priority="202" stopIfTrue="1" operator="lessThan">
      <formula>0</formula>
    </cfRule>
  </conditionalFormatting>
  <conditionalFormatting sqref="K366:K371">
    <cfRule type="cellIs" dxfId="1378"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1377" priority="197" operator="containsText" text="VENCIDO">
      <formula>NOT(ISERROR(SEARCH("VENCIDO",P423)))</formula>
    </cfRule>
    <cfRule type="containsText" dxfId="1376" priority="198" operator="containsText" text="VERDE">
      <formula>NOT(ISERROR(SEARCH("VERDE",P423)))</formula>
    </cfRule>
    <cfRule type="containsText" dxfId="1375" priority="199" stopIfTrue="1" operator="containsText" text="AMARILLO">
      <formula>NOT(ISERROR(SEARCH("AMARILLO",P423)))</formula>
    </cfRule>
    <cfRule type="containsText" dxfId="1374"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1373" priority="196" stopIfTrue="1" operator="lessThan">
      <formula>0</formula>
    </cfRule>
  </conditionalFormatting>
  <conditionalFormatting sqref="P567:P571">
    <cfRule type="containsText" dxfId="1372" priority="192" operator="containsText" text="VENCIDO">
      <formula>NOT(ISERROR(SEARCH("VENCIDO",P567)))</formula>
    </cfRule>
    <cfRule type="containsText" dxfId="1371" priority="193" operator="containsText" text="VERDE">
      <formula>NOT(ISERROR(SEARCH("VERDE",P567)))</formula>
    </cfRule>
    <cfRule type="containsText" dxfId="1370" priority="194" stopIfTrue="1" operator="containsText" text="AMARILLO">
      <formula>NOT(ISERROR(SEARCH("AMARILLO",P567)))</formula>
    </cfRule>
    <cfRule type="containsText" dxfId="1369" priority="195" operator="containsText" text="ROJO">
      <formula>NOT(ISERROR(SEARCH("ROJO",P567)))</formula>
    </cfRule>
  </conditionalFormatting>
  <conditionalFormatting sqref="K567:K571">
    <cfRule type="cellIs" dxfId="1368" priority="191" stopIfTrue="1" operator="lessThan">
      <formula>0</formula>
    </cfRule>
  </conditionalFormatting>
  <conditionalFormatting sqref="P573:P577 P579:P583 P585:P589 P591:P595 P597:P601 P603:P607 P609:P613 P615:P619 P621:P625 P627:P631">
    <cfRule type="containsText" dxfId="1367" priority="187" operator="containsText" text="VENCIDO">
      <formula>NOT(ISERROR(SEARCH("VENCIDO",P573)))</formula>
    </cfRule>
    <cfRule type="containsText" dxfId="1366" priority="188" operator="containsText" text="VERDE">
      <formula>NOT(ISERROR(SEARCH("VERDE",P573)))</formula>
    </cfRule>
    <cfRule type="containsText" dxfId="1365" priority="189" stopIfTrue="1" operator="containsText" text="AMARILLO">
      <formula>NOT(ISERROR(SEARCH("AMARILLO",P573)))</formula>
    </cfRule>
    <cfRule type="containsText" dxfId="1364" priority="190" operator="containsText" text="ROJO">
      <formula>NOT(ISERROR(SEARCH("ROJO",P573)))</formula>
    </cfRule>
  </conditionalFormatting>
  <conditionalFormatting sqref="K573:K577 K579:K583 K585:K589 K591:K595 K597:K601 K603:K607 K609:K613 K615:K619 K621:K625 K627:K631">
    <cfRule type="cellIs" dxfId="1363" priority="186" stopIfTrue="1" operator="lessThan">
      <formula>0</formula>
    </cfRule>
  </conditionalFormatting>
  <conditionalFormatting sqref="P634:P638">
    <cfRule type="containsText" dxfId="1362" priority="182" operator="containsText" text="VENCIDO">
      <formula>NOT(ISERROR(SEARCH("VENCIDO",P634)))</formula>
    </cfRule>
    <cfRule type="containsText" dxfId="1361" priority="183" operator="containsText" text="VERDE">
      <formula>NOT(ISERROR(SEARCH("VERDE",P634)))</formula>
    </cfRule>
    <cfRule type="containsText" dxfId="1360" priority="184" stopIfTrue="1" operator="containsText" text="AMARILLO">
      <formula>NOT(ISERROR(SEARCH("AMARILLO",P634)))</formula>
    </cfRule>
    <cfRule type="containsText" dxfId="1359" priority="185" operator="containsText" text="ROJO">
      <formula>NOT(ISERROR(SEARCH("ROJO",P634)))</formula>
    </cfRule>
  </conditionalFormatting>
  <conditionalFormatting sqref="P640:P644 P646:P650 P652:P656 P658:P662 P664:P668 P670:P674 P676:P680 P682:P686 P688:P692 P694:P698 P700:P704">
    <cfRule type="containsText" dxfId="1358" priority="177" operator="containsText" text="VENCIDO">
      <formula>NOT(ISERROR(SEARCH("VENCIDO",P640)))</formula>
    </cfRule>
    <cfRule type="containsText" dxfId="1357" priority="178" operator="containsText" text="VERDE">
      <formula>NOT(ISERROR(SEARCH("VERDE",P640)))</formula>
    </cfRule>
    <cfRule type="containsText" dxfId="1356" priority="179" stopIfTrue="1" operator="containsText" text="AMARILLO">
      <formula>NOT(ISERROR(SEARCH("AMARILLO",P640)))</formula>
    </cfRule>
    <cfRule type="containsText" dxfId="1355" priority="180" operator="containsText" text="ROJO">
      <formula>NOT(ISERROR(SEARCH("ROJO",P640)))</formula>
    </cfRule>
  </conditionalFormatting>
  <conditionalFormatting sqref="P714:P719">
    <cfRule type="containsText" dxfId="1354" priority="173" operator="containsText" text="VENCIDO">
      <formula>NOT(ISERROR(SEARCH("VENCIDO",P714)))</formula>
    </cfRule>
    <cfRule type="containsText" dxfId="1353" priority="174" operator="containsText" text="VERDE">
      <formula>NOT(ISERROR(SEARCH("VERDE",P714)))</formula>
    </cfRule>
    <cfRule type="containsText" dxfId="1352" priority="175" stopIfTrue="1" operator="containsText" text="AMARILLO">
      <formula>NOT(ISERROR(SEARCH("AMARILLO",P714)))</formula>
    </cfRule>
    <cfRule type="containsText" dxfId="1351" priority="176" operator="containsText" text="ROJO">
      <formula>NOT(ISERROR(SEARCH("ROJO",P714)))</formula>
    </cfRule>
  </conditionalFormatting>
  <conditionalFormatting sqref="P721:P726">
    <cfRule type="containsText" dxfId="1350" priority="169" operator="containsText" text="VENCIDO">
      <formula>NOT(ISERROR(SEARCH("VENCIDO",P721)))</formula>
    </cfRule>
    <cfRule type="containsText" dxfId="1349" priority="170" operator="containsText" text="VERDE">
      <formula>NOT(ISERROR(SEARCH("VERDE",P721)))</formula>
    </cfRule>
    <cfRule type="containsText" dxfId="1348" priority="171" stopIfTrue="1" operator="containsText" text="AMARILLO">
      <formula>NOT(ISERROR(SEARCH("AMARILLO",P721)))</formula>
    </cfRule>
    <cfRule type="containsText" dxfId="1347" priority="172" operator="containsText" text="ROJO">
      <formula>NOT(ISERROR(SEARCH("ROJO",P721)))</formula>
    </cfRule>
  </conditionalFormatting>
  <conditionalFormatting sqref="P728:P733">
    <cfRule type="containsText" dxfId="1346" priority="165" operator="containsText" text="VENCIDO">
      <formula>NOT(ISERROR(SEARCH("VENCIDO",P728)))</formula>
    </cfRule>
    <cfRule type="containsText" dxfId="1345" priority="166" operator="containsText" text="VERDE">
      <formula>NOT(ISERROR(SEARCH("VERDE",P728)))</formula>
    </cfRule>
    <cfRule type="containsText" dxfId="1344" priority="167" stopIfTrue="1" operator="containsText" text="AMARILLO">
      <formula>NOT(ISERROR(SEARCH("AMARILLO",P728)))</formula>
    </cfRule>
    <cfRule type="containsText" dxfId="1343" priority="168" operator="containsText" text="ROJO">
      <formula>NOT(ISERROR(SEARCH("ROJO",P728)))</formula>
    </cfRule>
  </conditionalFormatting>
  <conditionalFormatting sqref="P735:P740">
    <cfRule type="containsText" dxfId="1342" priority="161" operator="containsText" text="VENCIDO">
      <formula>NOT(ISERROR(SEARCH("VENCIDO",P735)))</formula>
    </cfRule>
    <cfRule type="containsText" dxfId="1341" priority="162" operator="containsText" text="VERDE">
      <formula>NOT(ISERROR(SEARCH("VERDE",P735)))</formula>
    </cfRule>
    <cfRule type="containsText" dxfId="1340" priority="163" stopIfTrue="1" operator="containsText" text="AMARILLO">
      <formula>NOT(ISERROR(SEARCH("AMARILLO",P735)))</formula>
    </cfRule>
    <cfRule type="containsText" dxfId="1339" priority="164" operator="containsText" text="ROJO">
      <formula>NOT(ISERROR(SEARCH("ROJO",P735)))</formula>
    </cfRule>
  </conditionalFormatting>
  <conditionalFormatting sqref="P742:P747">
    <cfRule type="containsText" dxfId="1338" priority="157" operator="containsText" text="VENCIDO">
      <formula>NOT(ISERROR(SEARCH("VENCIDO",P742)))</formula>
    </cfRule>
    <cfRule type="containsText" dxfId="1337" priority="158" operator="containsText" text="VERDE">
      <formula>NOT(ISERROR(SEARCH("VERDE",P742)))</formula>
    </cfRule>
    <cfRule type="containsText" dxfId="1336" priority="159" stopIfTrue="1" operator="containsText" text="AMARILLO">
      <formula>NOT(ISERROR(SEARCH("AMARILLO",P742)))</formula>
    </cfRule>
    <cfRule type="containsText" dxfId="1335" priority="160" operator="containsText" text="ROJO">
      <formula>NOT(ISERROR(SEARCH("ROJO",P742)))</formula>
    </cfRule>
  </conditionalFormatting>
  <conditionalFormatting sqref="P749:P754">
    <cfRule type="containsText" dxfId="1334" priority="153" operator="containsText" text="VENCIDO">
      <formula>NOT(ISERROR(SEARCH("VENCIDO",P749)))</formula>
    </cfRule>
    <cfRule type="containsText" dxfId="1333" priority="154" operator="containsText" text="VERDE">
      <formula>NOT(ISERROR(SEARCH("VERDE",P749)))</formula>
    </cfRule>
    <cfRule type="containsText" dxfId="1332" priority="155" stopIfTrue="1" operator="containsText" text="AMARILLO">
      <formula>NOT(ISERROR(SEARCH("AMARILLO",P749)))</formula>
    </cfRule>
    <cfRule type="containsText" dxfId="1331" priority="156" operator="containsText" text="ROJO">
      <formula>NOT(ISERROR(SEARCH("ROJO",P749)))</formula>
    </cfRule>
  </conditionalFormatting>
  <conditionalFormatting sqref="P756:P761">
    <cfRule type="containsText" dxfId="1330" priority="149" operator="containsText" text="VENCIDO">
      <formula>NOT(ISERROR(SEARCH("VENCIDO",P756)))</formula>
    </cfRule>
    <cfRule type="containsText" dxfId="1329" priority="150" operator="containsText" text="VERDE">
      <formula>NOT(ISERROR(SEARCH("VERDE",P756)))</formula>
    </cfRule>
    <cfRule type="containsText" dxfId="1328" priority="151" stopIfTrue="1" operator="containsText" text="AMARILLO">
      <formula>NOT(ISERROR(SEARCH("AMARILLO",P756)))</formula>
    </cfRule>
    <cfRule type="containsText" dxfId="1327" priority="152" operator="containsText" text="ROJO">
      <formula>NOT(ISERROR(SEARCH("ROJO",P756)))</formula>
    </cfRule>
  </conditionalFormatting>
  <conditionalFormatting sqref="P763:P768">
    <cfRule type="containsText" dxfId="1326" priority="145" operator="containsText" text="VENCIDO">
      <formula>NOT(ISERROR(SEARCH("VENCIDO",P763)))</formula>
    </cfRule>
    <cfRule type="containsText" dxfId="1325" priority="146" operator="containsText" text="VERDE">
      <formula>NOT(ISERROR(SEARCH("VERDE",P763)))</formula>
    </cfRule>
    <cfRule type="containsText" dxfId="1324" priority="147" stopIfTrue="1" operator="containsText" text="AMARILLO">
      <formula>NOT(ISERROR(SEARCH("AMARILLO",P763)))</formula>
    </cfRule>
    <cfRule type="containsText" dxfId="1323" priority="148" operator="containsText" text="ROJO">
      <formula>NOT(ISERROR(SEARCH("ROJO",P763)))</formula>
    </cfRule>
  </conditionalFormatting>
  <conditionalFormatting sqref="P770:P775">
    <cfRule type="containsText" dxfId="1322" priority="141" operator="containsText" text="VENCIDO">
      <formula>NOT(ISERROR(SEARCH("VENCIDO",P770)))</formula>
    </cfRule>
    <cfRule type="containsText" dxfId="1321" priority="142" operator="containsText" text="VERDE">
      <formula>NOT(ISERROR(SEARCH("VERDE",P770)))</formula>
    </cfRule>
    <cfRule type="containsText" dxfId="1320" priority="143" stopIfTrue="1" operator="containsText" text="AMARILLO">
      <formula>NOT(ISERROR(SEARCH("AMARILLO",P770)))</formula>
    </cfRule>
    <cfRule type="containsText" dxfId="1319" priority="144" operator="containsText" text="ROJO">
      <formula>NOT(ISERROR(SEARCH("ROJO",P770)))</formula>
    </cfRule>
  </conditionalFormatting>
  <conditionalFormatting sqref="P789:P792">
    <cfRule type="containsText" dxfId="1318" priority="137" operator="containsText" text="VENCIDO">
      <formula>NOT(ISERROR(SEARCH("VENCIDO",P789)))</formula>
    </cfRule>
    <cfRule type="containsText" dxfId="1317" priority="138" operator="containsText" text="VERDE">
      <formula>NOT(ISERROR(SEARCH("VERDE",P789)))</formula>
    </cfRule>
    <cfRule type="containsText" dxfId="1316" priority="139" stopIfTrue="1" operator="containsText" text="AMARILLO">
      <formula>NOT(ISERROR(SEARCH("AMARILLO",P789)))</formula>
    </cfRule>
    <cfRule type="containsText" dxfId="1315" priority="140" operator="containsText" text="ROJO">
      <formula>NOT(ISERROR(SEARCH("ROJO",P789)))</formula>
    </cfRule>
  </conditionalFormatting>
  <conditionalFormatting sqref="P794:P797">
    <cfRule type="containsText" dxfId="1314" priority="133" operator="containsText" text="VENCIDO">
      <formula>NOT(ISERROR(SEARCH("VENCIDO",P794)))</formula>
    </cfRule>
    <cfRule type="containsText" dxfId="1313" priority="134" operator="containsText" text="VERDE">
      <formula>NOT(ISERROR(SEARCH("VERDE",P794)))</formula>
    </cfRule>
    <cfRule type="containsText" dxfId="1312" priority="135" stopIfTrue="1" operator="containsText" text="AMARILLO">
      <formula>NOT(ISERROR(SEARCH("AMARILLO",P794)))</formula>
    </cfRule>
    <cfRule type="containsText" dxfId="1311" priority="136" operator="containsText" text="ROJO">
      <formula>NOT(ISERROR(SEARCH("ROJO",P794)))</formula>
    </cfRule>
  </conditionalFormatting>
  <conditionalFormatting sqref="P799:P802 P804:P807 P809:P812">
    <cfRule type="containsText" dxfId="1310" priority="129" operator="containsText" text="VENCIDO">
      <formula>NOT(ISERROR(SEARCH("VENCIDO",P799)))</formula>
    </cfRule>
    <cfRule type="containsText" dxfId="1309" priority="130" operator="containsText" text="VERDE">
      <formula>NOT(ISERROR(SEARCH("VERDE",P799)))</formula>
    </cfRule>
    <cfRule type="containsText" dxfId="1308" priority="131" stopIfTrue="1" operator="containsText" text="AMARILLO">
      <formula>NOT(ISERROR(SEARCH("AMARILLO",P799)))</formula>
    </cfRule>
    <cfRule type="containsText" dxfId="1307" priority="132" operator="containsText" text="ROJO">
      <formula>NOT(ISERROR(SEARCH("ROJO",P799)))</formula>
    </cfRule>
  </conditionalFormatting>
  <conditionalFormatting sqref="K789:K792">
    <cfRule type="cellIs" dxfId="1306" priority="128" stopIfTrue="1" operator="lessThan">
      <formula>0</formula>
    </cfRule>
  </conditionalFormatting>
  <conditionalFormatting sqref="K794:K797">
    <cfRule type="cellIs" dxfId="1305" priority="127" stopIfTrue="1" operator="lessThan">
      <formula>0</formula>
    </cfRule>
  </conditionalFormatting>
  <conditionalFormatting sqref="K799:K802">
    <cfRule type="cellIs" dxfId="1304" priority="126" stopIfTrue="1" operator="lessThan">
      <formula>0</formula>
    </cfRule>
  </conditionalFormatting>
  <conditionalFormatting sqref="K804:K807">
    <cfRule type="cellIs" dxfId="1303" priority="125" stopIfTrue="1" operator="lessThan">
      <formula>0</formula>
    </cfRule>
  </conditionalFormatting>
  <conditionalFormatting sqref="K809:K812">
    <cfRule type="cellIs" dxfId="1302" priority="124" stopIfTrue="1" operator="lessThan">
      <formula>0</formula>
    </cfRule>
  </conditionalFormatting>
  <conditionalFormatting sqref="AT789">
    <cfRule type="cellIs" dxfId="1301" priority="123" operator="greaterThan">
      <formula>1</formula>
    </cfRule>
  </conditionalFormatting>
  <conditionalFormatting sqref="AT794 AT799 AT804 AT809">
    <cfRule type="cellIs" dxfId="1300" priority="122" operator="greaterThan">
      <formula>1</formula>
    </cfRule>
  </conditionalFormatting>
  <conditionalFormatting sqref="E895:G897">
    <cfRule type="cellIs" dxfId="1299" priority="121" stopIfTrue="1" operator="lessThan">
      <formula>0</formula>
    </cfRule>
  </conditionalFormatting>
  <conditionalFormatting sqref="K895:K897 M895:N897">
    <cfRule type="cellIs" dxfId="1298" priority="120" stopIfTrue="1" operator="lessThan">
      <formula>0</formula>
    </cfRule>
  </conditionalFormatting>
  <conditionalFormatting sqref="K301">
    <cfRule type="containsText" dxfId="1297" priority="119" operator="containsText" text="Falso">
      <formula>NOT(ISERROR(SEARCH("Falso",K301)))</formula>
    </cfRule>
  </conditionalFormatting>
  <conditionalFormatting sqref="K295">
    <cfRule type="containsText" dxfId="1296" priority="118" operator="containsText" text="Falso">
      <formula>NOT(ISERROR(SEARCH("Falso",K295)))</formula>
    </cfRule>
  </conditionalFormatting>
  <conditionalFormatting sqref="K289">
    <cfRule type="containsText" dxfId="1295" priority="117" operator="containsText" text="Falso">
      <formula>NOT(ISERROR(SEARCH("Falso",K289)))</formula>
    </cfRule>
  </conditionalFormatting>
  <conditionalFormatting sqref="K283">
    <cfRule type="containsText" dxfId="1294" priority="116" operator="containsText" text="Falso">
      <formula>NOT(ISERROR(SEARCH("Falso",K283)))</formula>
    </cfRule>
  </conditionalFormatting>
  <conditionalFormatting sqref="K277">
    <cfRule type="containsText" dxfId="1293" priority="115" operator="containsText" text="Falso">
      <formula>NOT(ISERROR(SEARCH("Falso",K277)))</formula>
    </cfRule>
  </conditionalFormatting>
  <conditionalFormatting sqref="K271">
    <cfRule type="containsText" dxfId="1292" priority="114" operator="containsText" text="Falso">
      <formula>NOT(ISERROR(SEARCH("Falso",K271)))</formula>
    </cfRule>
  </conditionalFormatting>
  <conditionalFormatting sqref="K265">
    <cfRule type="containsText" dxfId="1291" priority="113" operator="containsText" text="Falso">
      <formula>NOT(ISERROR(SEARCH("Falso",K265)))</formula>
    </cfRule>
  </conditionalFormatting>
  <conditionalFormatting sqref="K259">
    <cfRule type="containsText" dxfId="1290" priority="112" operator="containsText" text="Falso">
      <formula>NOT(ISERROR(SEARCH("Falso",K259)))</formula>
    </cfRule>
  </conditionalFormatting>
  <conditionalFormatting sqref="K253">
    <cfRule type="containsText" dxfId="1289" priority="111" operator="containsText" text="Falso">
      <formula>NOT(ISERROR(SEARCH("Falso",K253)))</formula>
    </cfRule>
  </conditionalFormatting>
  <conditionalFormatting sqref="K247">
    <cfRule type="containsText" dxfId="1288" priority="110" operator="containsText" text="Falso">
      <formula>NOT(ISERROR(SEARCH("Falso",K247)))</formula>
    </cfRule>
  </conditionalFormatting>
  <conditionalFormatting sqref="K235">
    <cfRule type="containsText" dxfId="1287" priority="109" operator="containsText" text="Falso">
      <formula>NOT(ISERROR(SEARCH("Falso",K235)))</formula>
    </cfRule>
  </conditionalFormatting>
  <conditionalFormatting sqref="K241">
    <cfRule type="containsText" dxfId="1286" priority="108" operator="containsText" text="Falso">
      <formula>NOT(ISERROR(SEARCH("Falso",K241)))</formula>
    </cfRule>
  </conditionalFormatting>
  <conditionalFormatting sqref="K228">
    <cfRule type="containsText" dxfId="1285" priority="107" operator="containsText" text="Falso">
      <formula>NOT(ISERROR(SEARCH("Falso",K228)))</formula>
    </cfRule>
  </conditionalFormatting>
  <conditionalFormatting sqref="K222">
    <cfRule type="containsText" dxfId="1284" priority="106" operator="containsText" text="Falso">
      <formula>NOT(ISERROR(SEARCH("Falso",K222)))</formula>
    </cfRule>
  </conditionalFormatting>
  <conditionalFormatting sqref="K216">
    <cfRule type="containsText" dxfId="1283" priority="105" operator="containsText" text="Falso">
      <formula>NOT(ISERROR(SEARCH("Falso",K216)))</formula>
    </cfRule>
  </conditionalFormatting>
  <conditionalFormatting sqref="K210">
    <cfRule type="containsText" dxfId="1282" priority="104" operator="containsText" text="Falso">
      <formula>NOT(ISERROR(SEARCH("Falso",K210)))</formula>
    </cfRule>
  </conditionalFormatting>
  <conditionalFormatting sqref="K204">
    <cfRule type="containsText" dxfId="1281" priority="103" operator="containsText" text="Falso">
      <formula>NOT(ISERROR(SEARCH("Falso",K204)))</formula>
    </cfRule>
  </conditionalFormatting>
  <conditionalFormatting sqref="K198">
    <cfRule type="containsText" dxfId="1280" priority="102" operator="containsText" text="Falso">
      <formula>NOT(ISERROR(SEARCH("Falso",K198)))</formula>
    </cfRule>
  </conditionalFormatting>
  <conditionalFormatting sqref="K192">
    <cfRule type="containsText" dxfId="1279" priority="101" operator="containsText" text="Falso">
      <formula>NOT(ISERROR(SEARCH("Falso",K192)))</formula>
    </cfRule>
  </conditionalFormatting>
  <conditionalFormatting sqref="K186">
    <cfRule type="containsText" dxfId="1278" priority="100" operator="containsText" text="Falso">
      <formula>NOT(ISERROR(SEARCH("Falso",K186)))</formula>
    </cfRule>
  </conditionalFormatting>
  <conditionalFormatting sqref="K180">
    <cfRule type="containsText" dxfId="1277" priority="99" operator="containsText" text="Falso">
      <formula>NOT(ISERROR(SEARCH("Falso",K180)))</formula>
    </cfRule>
  </conditionalFormatting>
  <conditionalFormatting sqref="K174">
    <cfRule type="containsText" dxfId="1276" priority="98" operator="containsText" text="Falso">
      <formula>NOT(ISERROR(SEARCH("Falso",K174)))</formula>
    </cfRule>
  </conditionalFormatting>
  <conditionalFormatting sqref="K168">
    <cfRule type="containsText" dxfId="1275" priority="97" operator="containsText" text="Falso">
      <formula>NOT(ISERROR(SEARCH("Falso",K168)))</formula>
    </cfRule>
  </conditionalFormatting>
  <conditionalFormatting sqref="K162">
    <cfRule type="containsText" dxfId="1274" priority="96" operator="containsText" text="Falso">
      <formula>NOT(ISERROR(SEARCH("Falso",K162)))</formula>
    </cfRule>
  </conditionalFormatting>
  <conditionalFormatting sqref="K156">
    <cfRule type="containsText" dxfId="1273" priority="95" operator="containsText" text="Falso">
      <formula>NOT(ISERROR(SEARCH("Falso",K156)))</formula>
    </cfRule>
  </conditionalFormatting>
  <conditionalFormatting sqref="K150">
    <cfRule type="containsText" dxfId="1272" priority="94" operator="containsText" text="Falso">
      <formula>NOT(ISERROR(SEARCH("Falso",K150)))</formula>
    </cfRule>
  </conditionalFormatting>
  <conditionalFormatting sqref="K144">
    <cfRule type="containsText" dxfId="1271" priority="93" operator="containsText" text="Falso">
      <formula>NOT(ISERROR(SEARCH("Falso",K144)))</formula>
    </cfRule>
  </conditionalFormatting>
  <conditionalFormatting sqref="K138">
    <cfRule type="containsText" dxfId="1270" priority="92" operator="containsText" text="Falso">
      <formula>NOT(ISERROR(SEARCH("Falso",K138)))</formula>
    </cfRule>
  </conditionalFormatting>
  <conditionalFormatting sqref="K132">
    <cfRule type="containsText" dxfId="1269" priority="91" operator="containsText" text="Falso">
      <formula>NOT(ISERROR(SEARCH("Falso",K132)))</formula>
    </cfRule>
  </conditionalFormatting>
  <conditionalFormatting sqref="K126">
    <cfRule type="containsText" dxfId="1268" priority="90" operator="containsText" text="Falso">
      <formula>NOT(ISERROR(SEARCH("Falso",K126)))</formula>
    </cfRule>
  </conditionalFormatting>
  <conditionalFormatting sqref="K120">
    <cfRule type="containsText" dxfId="1267" priority="89" operator="containsText" text="Falso">
      <formula>NOT(ISERROR(SEARCH("Falso",K120)))</formula>
    </cfRule>
  </conditionalFormatting>
  <conditionalFormatting sqref="K114">
    <cfRule type="containsText" dxfId="1266" priority="88" operator="containsText" text="Falso">
      <formula>NOT(ISERROR(SEARCH("Falso",K114)))</formula>
    </cfRule>
  </conditionalFormatting>
  <conditionalFormatting sqref="K108">
    <cfRule type="containsText" dxfId="1265" priority="87" operator="containsText" text="Falso">
      <formula>NOT(ISERROR(SEARCH("Falso",K108)))</formula>
    </cfRule>
  </conditionalFormatting>
  <conditionalFormatting sqref="K102">
    <cfRule type="containsText" dxfId="1264" priority="86" operator="containsText" text="Falso">
      <formula>NOT(ISERROR(SEARCH("Falso",K102)))</formula>
    </cfRule>
  </conditionalFormatting>
  <conditionalFormatting sqref="K96">
    <cfRule type="containsText" dxfId="1263" priority="85" operator="containsText" text="Falso">
      <formula>NOT(ISERROR(SEARCH("Falso",K96)))</formula>
    </cfRule>
  </conditionalFormatting>
  <conditionalFormatting sqref="K90">
    <cfRule type="containsText" dxfId="1262" priority="84" operator="containsText" text="Falso">
      <formula>NOT(ISERROR(SEARCH("Falso",K90)))</formula>
    </cfRule>
  </conditionalFormatting>
  <conditionalFormatting sqref="K84">
    <cfRule type="containsText" dxfId="1261" priority="83" operator="containsText" text="Falso">
      <formula>NOT(ISERROR(SEARCH("Falso",K84)))</formula>
    </cfRule>
  </conditionalFormatting>
  <conditionalFormatting sqref="K78">
    <cfRule type="containsText" dxfId="1260" priority="82" operator="containsText" text="Falso">
      <formula>NOT(ISERROR(SEARCH("Falso",K78)))</formula>
    </cfRule>
  </conditionalFormatting>
  <conditionalFormatting sqref="K72">
    <cfRule type="containsText" dxfId="1259" priority="81" operator="containsText" text="Falso">
      <formula>NOT(ISERROR(SEARCH("Falso",K72)))</formula>
    </cfRule>
  </conditionalFormatting>
  <conditionalFormatting sqref="K66">
    <cfRule type="containsText" dxfId="1258" priority="80" operator="containsText" text="Falso">
      <formula>NOT(ISERROR(SEARCH("Falso",K66)))</formula>
    </cfRule>
  </conditionalFormatting>
  <conditionalFormatting sqref="K60">
    <cfRule type="containsText" dxfId="1257" priority="79" operator="containsText" text="Falso">
      <formula>NOT(ISERROR(SEARCH("Falso",K60)))</formula>
    </cfRule>
  </conditionalFormatting>
  <conditionalFormatting sqref="K54">
    <cfRule type="containsText" dxfId="1256" priority="78" operator="containsText" text="Falso">
      <formula>NOT(ISERROR(SEARCH("Falso",K54)))</formula>
    </cfRule>
  </conditionalFormatting>
  <conditionalFormatting sqref="K48">
    <cfRule type="containsText" dxfId="1255" priority="77" operator="containsText" text="Falso">
      <formula>NOT(ISERROR(SEARCH("Falso",K48)))</formula>
    </cfRule>
  </conditionalFormatting>
  <conditionalFormatting sqref="K42">
    <cfRule type="containsText" dxfId="1254" priority="76" operator="containsText" text="Falso">
      <formula>NOT(ISERROR(SEARCH("Falso",K42)))</formula>
    </cfRule>
  </conditionalFormatting>
  <conditionalFormatting sqref="K36">
    <cfRule type="containsText" dxfId="1253" priority="75" operator="containsText" text="Falso">
      <formula>NOT(ISERROR(SEARCH("Falso",K36)))</formula>
    </cfRule>
  </conditionalFormatting>
  <conditionalFormatting sqref="K30">
    <cfRule type="containsText" dxfId="1252" priority="74" operator="containsText" text="Falso">
      <formula>NOT(ISERROR(SEARCH("Falso",K30)))</formula>
    </cfRule>
  </conditionalFormatting>
  <conditionalFormatting sqref="K24">
    <cfRule type="containsText" dxfId="1251" priority="73" operator="containsText" text="Falso">
      <formula>NOT(ISERROR(SEARCH("Falso",K24)))</formula>
    </cfRule>
  </conditionalFormatting>
  <conditionalFormatting sqref="K18">
    <cfRule type="containsText" dxfId="1250" priority="72" operator="containsText" text="Falso">
      <formula>NOT(ISERROR(SEARCH("Falso",K18)))</formula>
    </cfRule>
  </conditionalFormatting>
  <conditionalFormatting sqref="K422">
    <cfRule type="containsText" dxfId="1249" priority="71" operator="containsText" text="Falso">
      <formula>NOT(ISERROR(SEARCH("Falso",K422)))</formula>
    </cfRule>
  </conditionalFormatting>
  <conditionalFormatting sqref="K428">
    <cfRule type="containsText" dxfId="1248" priority="70" operator="containsText" text="Falso">
      <formula>NOT(ISERROR(SEARCH("Falso",K428)))</formula>
    </cfRule>
  </conditionalFormatting>
  <conditionalFormatting sqref="K434">
    <cfRule type="containsText" dxfId="1247" priority="69" operator="containsText" text="Falso">
      <formula>NOT(ISERROR(SEARCH("Falso",K434)))</formula>
    </cfRule>
  </conditionalFormatting>
  <conditionalFormatting sqref="K440">
    <cfRule type="containsText" dxfId="1246" priority="68" operator="containsText" text="Falso">
      <formula>NOT(ISERROR(SEARCH("Falso",K440)))</formula>
    </cfRule>
  </conditionalFormatting>
  <conditionalFormatting sqref="K446">
    <cfRule type="containsText" dxfId="1245" priority="67" operator="containsText" text="Falso">
      <formula>NOT(ISERROR(SEARCH("Falso",K446)))</formula>
    </cfRule>
  </conditionalFormatting>
  <conditionalFormatting sqref="K452">
    <cfRule type="containsText" dxfId="1244" priority="66" operator="containsText" text="Falso">
      <formula>NOT(ISERROR(SEARCH("Falso",K452)))</formula>
    </cfRule>
  </conditionalFormatting>
  <conditionalFormatting sqref="K458">
    <cfRule type="containsText" dxfId="1243" priority="65" operator="containsText" text="Falso">
      <formula>NOT(ISERROR(SEARCH("Falso",K458)))</formula>
    </cfRule>
  </conditionalFormatting>
  <conditionalFormatting sqref="K464">
    <cfRule type="containsText" dxfId="1242" priority="64" operator="containsText" text="Falso">
      <formula>NOT(ISERROR(SEARCH("Falso",K464)))</formula>
    </cfRule>
  </conditionalFormatting>
  <conditionalFormatting sqref="K470">
    <cfRule type="containsText" dxfId="1241" priority="63" operator="containsText" text="Falso">
      <formula>NOT(ISERROR(SEARCH("Falso",K470)))</formula>
    </cfRule>
  </conditionalFormatting>
  <conditionalFormatting sqref="K476">
    <cfRule type="containsText" dxfId="1240" priority="62" operator="containsText" text="Falso">
      <formula>NOT(ISERROR(SEARCH("Falso",K476)))</formula>
    </cfRule>
  </conditionalFormatting>
  <conditionalFormatting sqref="K482">
    <cfRule type="containsText" dxfId="1239" priority="61" operator="containsText" text="Falso">
      <formula>NOT(ISERROR(SEARCH("Falso",K482)))</formula>
    </cfRule>
  </conditionalFormatting>
  <conditionalFormatting sqref="K488">
    <cfRule type="containsText" dxfId="1238" priority="60" operator="containsText" text="Falso">
      <formula>NOT(ISERROR(SEARCH("Falso",K488)))</formula>
    </cfRule>
  </conditionalFormatting>
  <conditionalFormatting sqref="K494">
    <cfRule type="containsText" dxfId="1237" priority="59" operator="containsText" text="Falso">
      <formula>NOT(ISERROR(SEARCH("Falso",K494)))</formula>
    </cfRule>
  </conditionalFormatting>
  <conditionalFormatting sqref="K500">
    <cfRule type="containsText" dxfId="1236" priority="58" operator="containsText" text="Falso">
      <formula>NOT(ISERROR(SEARCH("Falso",K500)))</formula>
    </cfRule>
  </conditionalFormatting>
  <conditionalFormatting sqref="K506">
    <cfRule type="containsText" dxfId="1235" priority="57" operator="containsText" text="Falso">
      <formula>NOT(ISERROR(SEARCH("Falso",K506)))</formula>
    </cfRule>
  </conditionalFormatting>
  <conditionalFormatting sqref="K512">
    <cfRule type="containsText" dxfId="1234" priority="56" operator="containsText" text="Falso">
      <formula>NOT(ISERROR(SEARCH("Falso",K512)))</formula>
    </cfRule>
  </conditionalFormatting>
  <conditionalFormatting sqref="K518">
    <cfRule type="containsText" dxfId="1233" priority="55" operator="containsText" text="Falso">
      <formula>NOT(ISERROR(SEARCH("Falso",K518)))</formula>
    </cfRule>
  </conditionalFormatting>
  <conditionalFormatting sqref="K524">
    <cfRule type="containsText" dxfId="1232" priority="54" operator="containsText" text="Falso">
      <formula>NOT(ISERROR(SEARCH("Falso",K524)))</formula>
    </cfRule>
  </conditionalFormatting>
  <conditionalFormatting sqref="K530">
    <cfRule type="containsText" dxfId="1231" priority="53" operator="containsText" text="Falso">
      <formula>NOT(ISERROR(SEARCH("Falso",K530)))</formula>
    </cfRule>
  </conditionalFormatting>
  <conditionalFormatting sqref="K536">
    <cfRule type="containsText" dxfId="1230" priority="52" operator="containsText" text="Falso">
      <formula>NOT(ISERROR(SEARCH("Falso",K536)))</formula>
    </cfRule>
  </conditionalFormatting>
  <conditionalFormatting sqref="K542">
    <cfRule type="containsText" dxfId="1229" priority="51" operator="containsText" text="Falso">
      <formula>NOT(ISERROR(SEARCH("Falso",K542)))</formula>
    </cfRule>
  </conditionalFormatting>
  <conditionalFormatting sqref="K548">
    <cfRule type="containsText" dxfId="1228" priority="50" operator="containsText" text="Falso">
      <formula>NOT(ISERROR(SEARCH("Falso",K548)))</formula>
    </cfRule>
  </conditionalFormatting>
  <conditionalFormatting sqref="K554">
    <cfRule type="containsText" dxfId="1227" priority="49" operator="containsText" text="Falso">
      <formula>NOT(ISERROR(SEARCH("Falso",K554)))</formula>
    </cfRule>
  </conditionalFormatting>
  <conditionalFormatting sqref="K560">
    <cfRule type="containsText" dxfId="1226" priority="48" operator="containsText" text="Falso">
      <formula>NOT(ISERROR(SEARCH("Falso",K560)))</formula>
    </cfRule>
  </conditionalFormatting>
  <conditionalFormatting sqref="K566">
    <cfRule type="containsText" dxfId="1225" priority="47" operator="containsText" text="Falso">
      <formula>NOT(ISERROR(SEARCH("Falso",K566)))</formula>
    </cfRule>
  </conditionalFormatting>
  <conditionalFormatting sqref="K572">
    <cfRule type="containsText" dxfId="1224" priority="46" operator="containsText" text="Falso">
      <formula>NOT(ISERROR(SEARCH("Falso",K572)))</formula>
    </cfRule>
  </conditionalFormatting>
  <conditionalFormatting sqref="K578">
    <cfRule type="containsText" dxfId="1223" priority="45" operator="containsText" text="Falso">
      <formula>NOT(ISERROR(SEARCH("Falso",K578)))</formula>
    </cfRule>
  </conditionalFormatting>
  <conditionalFormatting sqref="K584">
    <cfRule type="containsText" dxfId="1222" priority="44" operator="containsText" text="Falso">
      <formula>NOT(ISERROR(SEARCH("Falso",K584)))</formula>
    </cfRule>
  </conditionalFormatting>
  <conditionalFormatting sqref="K590">
    <cfRule type="containsText" dxfId="1221" priority="43" operator="containsText" text="Falso">
      <formula>NOT(ISERROR(SEARCH("Falso",K590)))</formula>
    </cfRule>
  </conditionalFormatting>
  <conditionalFormatting sqref="K596">
    <cfRule type="containsText" dxfId="1220" priority="42" operator="containsText" text="Falso">
      <formula>NOT(ISERROR(SEARCH("Falso",K596)))</formula>
    </cfRule>
  </conditionalFormatting>
  <conditionalFormatting sqref="K602">
    <cfRule type="containsText" dxfId="1219" priority="41" operator="containsText" text="Falso">
      <formula>NOT(ISERROR(SEARCH("Falso",K602)))</formula>
    </cfRule>
  </conditionalFormatting>
  <conditionalFormatting sqref="K608">
    <cfRule type="containsText" dxfId="1218" priority="40" operator="containsText" text="Falso">
      <formula>NOT(ISERROR(SEARCH("Falso",K608)))</formula>
    </cfRule>
  </conditionalFormatting>
  <conditionalFormatting sqref="K614">
    <cfRule type="containsText" dxfId="1217" priority="39" operator="containsText" text="Falso">
      <formula>NOT(ISERROR(SEARCH("Falso",K614)))</formula>
    </cfRule>
  </conditionalFormatting>
  <conditionalFormatting sqref="K620">
    <cfRule type="containsText" dxfId="1216" priority="38" operator="containsText" text="Falso">
      <formula>NOT(ISERROR(SEARCH("Falso",K620)))</formula>
    </cfRule>
  </conditionalFormatting>
  <conditionalFormatting sqref="K626">
    <cfRule type="containsText" dxfId="1215" priority="37" operator="containsText" text="Falso">
      <formula>NOT(ISERROR(SEARCH("Falso",K626)))</formula>
    </cfRule>
  </conditionalFormatting>
  <conditionalFormatting sqref="K632">
    <cfRule type="containsText" dxfId="1214" priority="36" operator="containsText" text="Falso">
      <formula>NOT(ISERROR(SEARCH("Falso",K632)))</formula>
    </cfRule>
  </conditionalFormatting>
  <conditionalFormatting sqref="K639">
    <cfRule type="containsText" dxfId="1213" priority="35" operator="containsText" text="Falso">
      <formula>NOT(ISERROR(SEARCH("Falso",K639)))</formula>
    </cfRule>
  </conditionalFormatting>
  <conditionalFormatting sqref="K645">
    <cfRule type="containsText" dxfId="1212" priority="34" operator="containsText" text="Falso">
      <formula>NOT(ISERROR(SEARCH("Falso",K645)))</formula>
    </cfRule>
  </conditionalFormatting>
  <conditionalFormatting sqref="K651">
    <cfRule type="containsText" dxfId="1211" priority="33" operator="containsText" text="Falso">
      <formula>NOT(ISERROR(SEARCH("Falso",K651)))</formula>
    </cfRule>
  </conditionalFormatting>
  <conditionalFormatting sqref="K657">
    <cfRule type="containsText" dxfId="1210" priority="32" operator="containsText" text="Falso">
      <formula>NOT(ISERROR(SEARCH("Falso",K657)))</formula>
    </cfRule>
  </conditionalFormatting>
  <conditionalFormatting sqref="K663">
    <cfRule type="containsText" dxfId="1209" priority="31" operator="containsText" text="Falso">
      <formula>NOT(ISERROR(SEARCH("Falso",K663)))</formula>
    </cfRule>
  </conditionalFormatting>
  <conditionalFormatting sqref="K669">
    <cfRule type="containsText" dxfId="1208" priority="30" operator="containsText" text="Falso">
      <formula>NOT(ISERROR(SEARCH("Falso",K669)))</formula>
    </cfRule>
  </conditionalFormatting>
  <conditionalFormatting sqref="K675">
    <cfRule type="containsText" dxfId="1207" priority="29" operator="containsText" text="Falso">
      <formula>NOT(ISERROR(SEARCH("Falso",K675)))</formula>
    </cfRule>
  </conditionalFormatting>
  <conditionalFormatting sqref="K681">
    <cfRule type="containsText" dxfId="1206" priority="28" operator="containsText" text="Falso">
      <formula>NOT(ISERROR(SEARCH("Falso",K681)))</formula>
    </cfRule>
  </conditionalFormatting>
  <conditionalFormatting sqref="K687">
    <cfRule type="containsText" dxfId="1205" priority="27" operator="containsText" text="Falso">
      <formula>NOT(ISERROR(SEARCH("Falso",K687)))</formula>
    </cfRule>
  </conditionalFormatting>
  <conditionalFormatting sqref="K693">
    <cfRule type="containsText" dxfId="1204" priority="26" operator="containsText" text="Falso">
      <formula>NOT(ISERROR(SEARCH("Falso",K693)))</formula>
    </cfRule>
  </conditionalFormatting>
  <conditionalFormatting sqref="K699">
    <cfRule type="containsText" dxfId="1203" priority="25" operator="containsText" text="Falso">
      <formula>NOT(ISERROR(SEARCH("Falso",K699)))</formula>
    </cfRule>
  </conditionalFormatting>
  <conditionalFormatting sqref="K705">
    <cfRule type="containsText" dxfId="1202" priority="24" operator="containsText" text="Falso">
      <formula>NOT(ISERROR(SEARCH("Falso",K705)))</formula>
    </cfRule>
  </conditionalFormatting>
  <conditionalFormatting sqref="K713">
    <cfRule type="containsText" dxfId="1201" priority="23" operator="containsText" text="Falso">
      <formula>NOT(ISERROR(SEARCH("Falso",K713)))</formula>
    </cfRule>
  </conditionalFormatting>
  <conditionalFormatting sqref="K720">
    <cfRule type="containsText" dxfId="1200" priority="22" operator="containsText" text="Falso">
      <formula>NOT(ISERROR(SEARCH("Falso",K720)))</formula>
    </cfRule>
  </conditionalFormatting>
  <conditionalFormatting sqref="K727">
    <cfRule type="containsText" dxfId="1199" priority="21" operator="containsText" text="Falso">
      <formula>NOT(ISERROR(SEARCH("Falso",K727)))</formula>
    </cfRule>
  </conditionalFormatting>
  <conditionalFormatting sqref="K734">
    <cfRule type="containsText" dxfId="1198" priority="20" operator="containsText" text="Falso">
      <formula>NOT(ISERROR(SEARCH("Falso",K734)))</formula>
    </cfRule>
  </conditionalFormatting>
  <conditionalFormatting sqref="K741">
    <cfRule type="containsText" dxfId="1197" priority="19" operator="containsText" text="Falso">
      <formula>NOT(ISERROR(SEARCH("Falso",K741)))</formula>
    </cfRule>
  </conditionalFormatting>
  <conditionalFormatting sqref="K748">
    <cfRule type="containsText" dxfId="1196" priority="18" operator="containsText" text="Falso">
      <formula>NOT(ISERROR(SEARCH("Falso",K748)))</formula>
    </cfRule>
  </conditionalFormatting>
  <conditionalFormatting sqref="K755">
    <cfRule type="containsText" dxfId="1195" priority="17" operator="containsText" text="Falso">
      <formula>NOT(ISERROR(SEARCH("Falso",K755)))</formula>
    </cfRule>
  </conditionalFormatting>
  <conditionalFormatting sqref="K762">
    <cfRule type="containsText" dxfId="1194" priority="16" operator="containsText" text="Falso">
      <formula>NOT(ISERROR(SEARCH("Falso",K762)))</formula>
    </cfRule>
  </conditionalFormatting>
  <conditionalFormatting sqref="K769">
    <cfRule type="containsText" dxfId="1193" priority="15" operator="containsText" text="Falso">
      <formula>NOT(ISERROR(SEARCH("Falso",K769)))</formula>
    </cfRule>
  </conditionalFormatting>
  <conditionalFormatting sqref="K776">
    <cfRule type="containsText" dxfId="1192" priority="14" operator="containsText" text="Falso">
      <formula>NOT(ISERROR(SEARCH("Falso",K776)))</formula>
    </cfRule>
  </conditionalFormatting>
  <conditionalFormatting sqref="K793">
    <cfRule type="containsText" dxfId="1191" priority="13" operator="containsText" text="Falso">
      <formula>NOT(ISERROR(SEARCH("Falso",K793)))</formula>
    </cfRule>
  </conditionalFormatting>
  <conditionalFormatting sqref="K798">
    <cfRule type="containsText" dxfId="1190" priority="12" operator="containsText" text="Falso">
      <formula>NOT(ISERROR(SEARCH("Falso",K798)))</formula>
    </cfRule>
  </conditionalFormatting>
  <conditionalFormatting sqref="K803">
    <cfRule type="containsText" dxfId="1189" priority="11" operator="containsText" text="Falso">
      <formula>NOT(ISERROR(SEARCH("Falso",K803)))</formula>
    </cfRule>
  </conditionalFormatting>
  <conditionalFormatting sqref="K808">
    <cfRule type="containsText" dxfId="1188" priority="10" operator="containsText" text="Falso">
      <formula>NOT(ISERROR(SEARCH("Falso",K808)))</formula>
    </cfRule>
  </conditionalFormatting>
  <conditionalFormatting sqref="K813">
    <cfRule type="containsText" dxfId="1187" priority="9" operator="containsText" text="Falso">
      <formula>NOT(ISERROR(SEARCH("Falso",K813)))</formula>
    </cfRule>
  </conditionalFormatting>
  <conditionalFormatting sqref="O858:O869">
    <cfRule type="cellIs" dxfId="1186" priority="8" stopIfTrue="1" operator="lessThan">
      <formula>0</formula>
    </cfRule>
  </conditionalFormatting>
  <conditionalFormatting sqref="O871:O887">
    <cfRule type="cellIs" dxfId="1185" priority="7" stopIfTrue="1" operator="lessThan">
      <formula>0</formula>
    </cfRule>
  </conditionalFormatting>
  <conditionalFormatting sqref="O893:O897">
    <cfRule type="cellIs" dxfId="1184" priority="6" stopIfTrue="1" operator="lessThan">
      <formula>0</formula>
    </cfRule>
  </conditionalFormatting>
  <conditionalFormatting sqref="L888">
    <cfRule type="cellIs" dxfId="1183" priority="5" stopIfTrue="1" operator="lessThan">
      <formula>0</formula>
    </cfRule>
  </conditionalFormatting>
  <conditionalFormatting sqref="L821:L856">
    <cfRule type="cellIs" dxfId="1182" priority="4" stopIfTrue="1" operator="lessThan">
      <formula>0</formula>
    </cfRule>
  </conditionalFormatting>
  <conditionalFormatting sqref="L858:L869">
    <cfRule type="cellIs" dxfId="1181" priority="3" stopIfTrue="1" operator="lessThan">
      <formula>0</formula>
    </cfRule>
  </conditionalFormatting>
  <conditionalFormatting sqref="L871:L887">
    <cfRule type="cellIs" dxfId="1180" priority="2" stopIfTrue="1" operator="lessThan">
      <formula>0</formula>
    </cfRule>
  </conditionalFormatting>
  <conditionalFormatting sqref="L893:L897">
    <cfRule type="cellIs" dxfId="1179"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DA69D2E5-BD68-4609-84D4-76E48ADCE17D}">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28BEDD0A-FAD7-4B69-BCB9-2312B154DB86}">
      <formula1>"VENCIDO,NO VENCIDO"</formula1>
    </dataValidation>
    <dataValidation type="list" allowBlank="1" showInputMessage="1" showErrorMessage="1" sqref="C903:C907 C912:C913" xr:uid="{8CD6A76D-9C62-4C07-A770-3872D301AF71}">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9F9BC-12D4-421B-B1E2-710EAC12F7BE}">
  <sheetPr codeName="Hoja25">
    <tabColor theme="9" tint="0.39997558519241921"/>
  </sheetPr>
  <dimension ref="A1:AZ919"/>
  <sheetViews>
    <sheetView zoomScale="70" zoomScaleNormal="70" workbookViewId="0">
      <selection activeCell="D13" sqref="D13:D18"/>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SEPTIEMBRE!K13</f>
        <v>5240</v>
      </c>
      <c r="E13" s="601"/>
      <c r="F13" s="601"/>
      <c r="G13" s="708">
        <f>E13+F13</f>
        <v>0</v>
      </c>
      <c r="H13" s="601"/>
      <c r="I13" s="601"/>
      <c r="J13" s="703">
        <f>AM13</f>
        <v>0</v>
      </c>
      <c r="K13" s="738">
        <f>+(D13+G13)-(H13+I13+J13)</f>
        <v>5240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90</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SEPTIEMBRE!K19</f>
        <v>1078</v>
      </c>
      <c r="E19" s="601"/>
      <c r="F19" s="601"/>
      <c r="G19" s="708">
        <f t="shared" ref="G19" si="0">E19+F19</f>
        <v>0</v>
      </c>
      <c r="H19" s="601"/>
      <c r="I19" s="601"/>
      <c r="J19" s="703">
        <f>AM19</f>
        <v>0</v>
      </c>
      <c r="K19" s="738">
        <f>+(D19+G19)-(H19+I19+J19)</f>
        <v>1078</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SEPTIEMBRE!K25</f>
        <v>15</v>
      </c>
      <c r="E25" s="601"/>
      <c r="F25" s="601"/>
      <c r="G25" s="708">
        <f t="shared" ref="G25" si="1">E25+F25</f>
        <v>0</v>
      </c>
      <c r="H25" s="601"/>
      <c r="I25" s="601"/>
      <c r="J25" s="703">
        <f>AM25</f>
        <v>0</v>
      </c>
      <c r="K25" s="738">
        <f>+(D25+G25)-(H25+I25+J25)</f>
        <v>15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SEPTIEMBRE!K31</f>
        <v>16500</v>
      </c>
      <c r="E31" s="601"/>
      <c r="F31" s="601"/>
      <c r="G31" s="708">
        <f t="shared" ref="G31" si="2">E31+F31</f>
        <v>0</v>
      </c>
      <c r="H31" s="601"/>
      <c r="I31" s="601"/>
      <c r="J31" s="703">
        <f>AM31</f>
        <v>0</v>
      </c>
      <c r="K31" s="738">
        <f>+(D31+G31)-(H31+I31+J31)</f>
        <v>16500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SEPTIEMBRE!K37</f>
        <v>9960</v>
      </c>
      <c r="E37" s="601"/>
      <c r="F37" s="601"/>
      <c r="G37" s="708">
        <f t="shared" ref="G37" si="3">E37+F37</f>
        <v>0</v>
      </c>
      <c r="H37" s="601"/>
      <c r="I37" s="601"/>
      <c r="J37" s="703">
        <f>AM37</f>
        <v>0</v>
      </c>
      <c r="K37" s="738">
        <f>+(D37+G37)-(H37+I37+J37)</f>
        <v>9960</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SEPTIEMBRE!K43</f>
        <v>97</v>
      </c>
      <c r="E43" s="601"/>
      <c r="F43" s="601"/>
      <c r="G43" s="708">
        <f t="shared" ref="G43" si="4">E43+F43</f>
        <v>0</v>
      </c>
      <c r="H43" s="601"/>
      <c r="I43" s="601"/>
      <c r="J43" s="703">
        <f>AM43</f>
        <v>0</v>
      </c>
      <c r="K43" s="739">
        <f>+(D43+G43)-(H43+I43+J43)</f>
        <v>97</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SEPTIEMBRE!K49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SEPTIEMBRE!K55</f>
        <v>4030</v>
      </c>
      <c r="E55" s="601"/>
      <c r="F55" s="601"/>
      <c r="G55" s="708">
        <f t="shared" ref="G55" si="6">E55+F55</f>
        <v>0</v>
      </c>
      <c r="H55" s="601"/>
      <c r="I55" s="601"/>
      <c r="J55" s="703">
        <f>AM55</f>
        <v>0</v>
      </c>
      <c r="K55" s="738">
        <f>+(D55+G55)-(H55+I55+J55)</f>
        <v>4030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SEPTIEMBRE!K61</f>
        <v>9</v>
      </c>
      <c r="E61" s="601"/>
      <c r="F61" s="601"/>
      <c r="G61" s="708">
        <f t="shared" ref="G61" si="7">E61+F61</f>
        <v>0</v>
      </c>
      <c r="H61" s="601"/>
      <c r="I61" s="601"/>
      <c r="J61" s="703">
        <f>AM61</f>
        <v>0</v>
      </c>
      <c r="K61" s="738">
        <f>+(D61+G61)-(H61+I61+J61)</f>
        <v>9</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SEPTIEMBRE!K67</f>
        <v>3430</v>
      </c>
      <c r="E67" s="601"/>
      <c r="F67" s="601"/>
      <c r="G67" s="708">
        <f t="shared" ref="G67" si="8">E67+F67</f>
        <v>0</v>
      </c>
      <c r="H67" s="601"/>
      <c r="I67" s="601"/>
      <c r="J67" s="703">
        <f>AM67</f>
        <v>0</v>
      </c>
      <c r="K67" s="738">
        <f>+(D67+G67)-(H67+I67+J67)</f>
        <v>3430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SEPTIEMBRE!K73</f>
        <v>5495</v>
      </c>
      <c r="E73" s="601"/>
      <c r="F73" s="601"/>
      <c r="G73" s="708">
        <f t="shared" ref="G73" si="9">E73+F73</f>
        <v>0</v>
      </c>
      <c r="H73" s="601"/>
      <c r="I73" s="601"/>
      <c r="J73" s="703">
        <f>AM73</f>
        <v>0</v>
      </c>
      <c r="K73" s="738">
        <f>+(D73+G73)-(H73+I73+J73)</f>
        <v>5495</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SEPTIEMBRE!K79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SEPTIEMBRE!K85</f>
        <v>8597</v>
      </c>
      <c r="E85" s="601"/>
      <c r="F85" s="601"/>
      <c r="G85" s="708">
        <f t="shared" ref="G85" si="11">E85+F85</f>
        <v>0</v>
      </c>
      <c r="H85" s="601"/>
      <c r="I85" s="601"/>
      <c r="J85" s="703">
        <f>AM85</f>
        <v>0</v>
      </c>
      <c r="K85" s="738">
        <f>+(D85+G85)-(H85+I85+J85)</f>
        <v>8597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SEPTIEMBRE!K91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SEPTIEMBRE!K97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SEPTIEMBRE!K103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SEPTIEMBRE!K109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SEPTIEMBRE!K115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SEPTIEMBRE!K121</f>
        <v>33740</v>
      </c>
      <c r="E121" s="601"/>
      <c r="F121" s="601"/>
      <c r="G121" s="708">
        <f t="shared" ref="G121" si="17">E121+F121</f>
        <v>0</v>
      </c>
      <c r="H121" s="601"/>
      <c r="I121" s="601"/>
      <c r="J121" s="703">
        <f>AM121</f>
        <v>0</v>
      </c>
      <c r="K121" s="738">
        <f>+(D121+G121)-(H121+I121+J121)</f>
        <v>33740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SEPTIEMBRE!K127</f>
        <v>1341</v>
      </c>
      <c r="E127" s="601"/>
      <c r="F127" s="601"/>
      <c r="G127" s="708">
        <f t="shared" ref="G127" si="18">E127+F127</f>
        <v>0</v>
      </c>
      <c r="H127" s="601"/>
      <c r="I127" s="601"/>
      <c r="J127" s="703">
        <f>AM127</f>
        <v>0</v>
      </c>
      <c r="K127" s="738">
        <f>+(D127+G127)-(H127+I127+J127)</f>
        <v>1341</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SEPTIEMBRE!K133</f>
        <v>2520</v>
      </c>
      <c r="E133" s="601"/>
      <c r="F133" s="601"/>
      <c r="G133" s="708">
        <f t="shared" ref="G133" si="19">E133+F133</f>
        <v>0</v>
      </c>
      <c r="H133" s="601"/>
      <c r="I133" s="601"/>
      <c r="J133" s="703">
        <f>AM133</f>
        <v>0</v>
      </c>
      <c r="K133" s="738">
        <f>+(D133+G133)-(H133+I133+J133)</f>
        <v>2520</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SEPTIEMBRE!K139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SEPTIEMBRE!K145</f>
        <v>4600</v>
      </c>
      <c r="E145" s="601"/>
      <c r="F145" s="601"/>
      <c r="G145" s="708">
        <f t="shared" ref="G145" si="21">E145+F145</f>
        <v>0</v>
      </c>
      <c r="H145" s="601"/>
      <c r="I145" s="601"/>
      <c r="J145" s="703">
        <f>AM145</f>
        <v>0</v>
      </c>
      <c r="K145" s="738">
        <f>+(D145+G145)-(H145+I145+J145)</f>
        <v>4600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SEPTIEMBRE!K151</f>
        <v>1414</v>
      </c>
      <c r="E151" s="601"/>
      <c r="F151" s="601"/>
      <c r="G151" s="708">
        <f t="shared" ref="G151" si="22">E151+F151</f>
        <v>0</v>
      </c>
      <c r="H151" s="601"/>
      <c r="I151" s="601"/>
      <c r="J151" s="703">
        <f>AM151</f>
        <v>0</v>
      </c>
      <c r="K151" s="738">
        <f>+(D151+G151)-(H151+I151+J151)</f>
        <v>1414</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SEPTIEMBRE!K157</f>
        <v>480</v>
      </c>
      <c r="E157" s="601"/>
      <c r="F157" s="601"/>
      <c r="G157" s="708">
        <f t="shared" ref="G157" si="23">E157+F157</f>
        <v>0</v>
      </c>
      <c r="H157" s="601"/>
      <c r="I157" s="601"/>
      <c r="J157" s="703">
        <f>AM157</f>
        <v>0</v>
      </c>
      <c r="K157" s="738">
        <f>+(D157+G157)-(H157+I157+J157)</f>
        <v>480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0</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SEPTIEMBRE!K163</f>
        <v>22270</v>
      </c>
      <c r="E163" s="601"/>
      <c r="F163" s="601"/>
      <c r="G163" s="708">
        <f t="shared" ref="G163" si="24">E163+F163</f>
        <v>0</v>
      </c>
      <c r="H163" s="601"/>
      <c r="I163" s="601"/>
      <c r="J163" s="703">
        <f>AM163</f>
        <v>0</v>
      </c>
      <c r="K163" s="738">
        <f>+(D163+G163)-(H163+I163+J163)</f>
        <v>22270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SEPTIEMBRE!K169</f>
        <v>510</v>
      </c>
      <c r="E169" s="601"/>
      <c r="F169" s="601"/>
      <c r="G169" s="708">
        <f t="shared" ref="G169" si="25">E169+F169</f>
        <v>0</v>
      </c>
      <c r="H169" s="601"/>
      <c r="I169" s="601"/>
      <c r="J169" s="703">
        <f>AM169</f>
        <v>0</v>
      </c>
      <c r="K169" s="738">
        <f>+(D169+G169)-(H169+I169+J169)</f>
        <v>510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0</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SEPTIEMBRE!K175</f>
        <v>2623</v>
      </c>
      <c r="E175" s="601"/>
      <c r="F175" s="601"/>
      <c r="G175" s="708">
        <f t="shared" ref="G175" si="26">E175+F175</f>
        <v>0</v>
      </c>
      <c r="H175" s="601"/>
      <c r="I175" s="601"/>
      <c r="J175" s="703">
        <f>AM175</f>
        <v>0</v>
      </c>
      <c r="K175" s="738">
        <f>+(D175+G175)-(H175+I175+J175)</f>
        <v>2623</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SEPTIEMBRE!K181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SEPTIEMBRE!K187</f>
        <v>728</v>
      </c>
      <c r="E187" s="601"/>
      <c r="F187" s="601"/>
      <c r="G187" s="708">
        <f t="shared" ref="G187" si="28">E187+F187</f>
        <v>0</v>
      </c>
      <c r="H187" s="601"/>
      <c r="I187" s="601"/>
      <c r="J187" s="703">
        <f>AM187</f>
        <v>0</v>
      </c>
      <c r="K187" s="738">
        <f>+(D187+G187)-(H187+I187+J187)</f>
        <v>728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SEPTIEMBRE!K193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SEPTIEMBRE!K199</f>
        <v>265</v>
      </c>
      <c r="E199" s="601"/>
      <c r="F199" s="601"/>
      <c r="G199" s="708">
        <f t="shared" ref="G199" si="30">E199+F199</f>
        <v>0</v>
      </c>
      <c r="H199" s="601"/>
      <c r="I199" s="601"/>
      <c r="J199" s="703">
        <f>AM199</f>
        <v>0</v>
      </c>
      <c r="K199" s="738">
        <f>+(D199+G199)-(H199+I199+J199)</f>
        <v>265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SEPTIEMBRE!K205</f>
        <v>0</v>
      </c>
      <c r="E205" s="601"/>
      <c r="F205" s="601"/>
      <c r="G205" s="708">
        <f t="shared" ref="G205" si="31">E205+F205</f>
        <v>0</v>
      </c>
      <c r="H205" s="601"/>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SEPTIEMBRE!K211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SEPTIEMBRE!K217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SEPTIEMBRE!K223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SEPTIEMBRE!K230</f>
        <v>5490</v>
      </c>
      <c r="E230" s="601"/>
      <c r="F230" s="601"/>
      <c r="G230" s="708">
        <f t="shared" ref="G230" si="35">E230+F230</f>
        <v>0</v>
      </c>
      <c r="H230" s="601"/>
      <c r="I230" s="601"/>
      <c r="J230" s="703">
        <f>AM230</f>
        <v>0</v>
      </c>
      <c r="K230" s="738">
        <f>+(D230+G230)-(H230+I230+J230)</f>
        <v>5490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SEPTIEMBRE!K236</f>
        <v>11703</v>
      </c>
      <c r="E236" s="601"/>
      <c r="F236" s="601"/>
      <c r="G236" s="708">
        <f t="shared" ref="G236" si="36">E236+F236</f>
        <v>0</v>
      </c>
      <c r="H236" s="601"/>
      <c r="I236" s="601"/>
      <c r="J236" s="703">
        <f>AM236</f>
        <v>0</v>
      </c>
      <c r="K236" s="738">
        <f>+(D236+G236)-(H236+I236+J236)</f>
        <v>11703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SEPTIEMBRE!K242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SEPTIEMBRE!K248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SEPTIEMBRE!K254</f>
        <v>551</v>
      </c>
      <c r="E254" s="601"/>
      <c r="F254" s="601"/>
      <c r="G254" s="708">
        <f t="shared" ref="G254" si="39">E254+F254</f>
        <v>0</v>
      </c>
      <c r="H254" s="601"/>
      <c r="I254" s="601"/>
      <c r="J254" s="703">
        <f>AM254</f>
        <v>0</v>
      </c>
      <c r="K254" s="738">
        <f>+(D254+G254)-(H254+I254+J254)</f>
        <v>551</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SEPTIEMBRE!K260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SEPTIEMBRE!K266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SEPTIEMBRE!K272</f>
        <v>34340</v>
      </c>
      <c r="E272" s="601"/>
      <c r="F272" s="601"/>
      <c r="G272" s="708">
        <f t="shared" ref="G272" si="42">E272+F272</f>
        <v>0</v>
      </c>
      <c r="H272" s="601"/>
      <c r="I272" s="601"/>
      <c r="J272" s="703">
        <f>AM272</f>
        <v>0</v>
      </c>
      <c r="K272" s="738">
        <f>+(D272+G272)-(H272+I272+J272)</f>
        <v>34340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SEPTIEMBRE!K278</f>
        <v>1096</v>
      </c>
      <c r="E278" s="601"/>
      <c r="F278" s="601"/>
      <c r="G278" s="708">
        <f t="shared" ref="G278" si="43">E278+F278</f>
        <v>0</v>
      </c>
      <c r="H278" s="601"/>
      <c r="I278" s="601"/>
      <c r="J278" s="703">
        <f>AM278</f>
        <v>0</v>
      </c>
      <c r="K278" s="738">
        <f>+(D278+G278)-(H278+I278+J278)</f>
        <v>1096</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SEPTIEMBRE!K284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SEPTIEMBRE!K290</f>
        <v>694</v>
      </c>
      <c r="E290" s="601"/>
      <c r="F290" s="601"/>
      <c r="G290" s="708">
        <f t="shared" ref="G290" si="45">E290+F290</f>
        <v>0</v>
      </c>
      <c r="H290" s="601"/>
      <c r="I290" s="601"/>
      <c r="J290" s="703">
        <f>AM290</f>
        <v>0</v>
      </c>
      <c r="K290" s="738">
        <f>+(D290+G290)-(H290+I290+J290)</f>
        <v>694</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SEPTIEMBRE!K296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SEPTIEMBRE!K303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SEPTIEMBRE!K310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SEPTIEMBRE!K317</f>
        <v>20400</v>
      </c>
      <c r="E317" s="601"/>
      <c r="F317" s="731"/>
      <c r="G317" s="730">
        <f t="shared" ref="G317" si="52">E317+F317</f>
        <v>0</v>
      </c>
      <c r="H317" s="731"/>
      <c r="I317" s="731"/>
      <c r="J317" s="732">
        <f>+AM317</f>
        <v>0</v>
      </c>
      <c r="K317" s="706">
        <f>+(D317+G317)-(H317+I317+J317)</f>
        <v>20400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SEPTIEMBRE!K324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SEPTIEMBRE!K331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SEPTIEMBRE!K338</f>
        <v>23300</v>
      </c>
      <c r="E338" s="601"/>
      <c r="F338" s="731"/>
      <c r="G338" s="730">
        <f t="shared" ref="G338" si="61">E338+F338</f>
        <v>0</v>
      </c>
      <c r="H338" s="731"/>
      <c r="I338" s="731"/>
      <c r="J338" s="732">
        <f>+AM338</f>
        <v>0</v>
      </c>
      <c r="K338" s="706">
        <f>+(D338+G338)-(H338+I338+J338)</f>
        <v>23300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SEPTIEMBRE!K345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SEPTIEMBRE!K352</f>
        <v>48218</v>
      </c>
      <c r="E352" s="601"/>
      <c r="F352" s="731"/>
      <c r="G352" s="730">
        <f t="shared" ref="G352" si="65">E352+F352</f>
        <v>0</v>
      </c>
      <c r="H352" s="731"/>
      <c r="I352" s="731"/>
      <c r="J352" s="732">
        <f>AM352</f>
        <v>0</v>
      </c>
      <c r="K352" s="706">
        <f>+(D352+G352)-(H352+I352+J352)</f>
        <v>48218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SEPTIEMBRE!K359</f>
        <v>11960</v>
      </c>
      <c r="E359" s="601"/>
      <c r="F359" s="731"/>
      <c r="G359" s="730">
        <f t="shared" ref="G359" si="66">E359+F359</f>
        <v>0</v>
      </c>
      <c r="H359" s="731"/>
      <c r="I359" s="731"/>
      <c r="J359" s="732">
        <f>AM359</f>
        <v>0</v>
      </c>
      <c r="K359" s="706">
        <f>+(D359+G359)-(H359+I359+J359)</f>
        <v>11960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SEPTIEMBRE!K366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SEPTIEMBRE!K373</f>
        <v>8514</v>
      </c>
      <c r="E373" s="495"/>
      <c r="F373" s="495"/>
      <c r="G373" s="294">
        <f>E373+F373</f>
        <v>0</v>
      </c>
      <c r="H373" s="495"/>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SEPTIEMBRE!K374</f>
        <v>8400</v>
      </c>
      <c r="E374" s="495"/>
      <c r="F374" s="495"/>
      <c r="G374" s="294">
        <f t="shared" ref="G374:G379" si="73">E374+F374</f>
        <v>0</v>
      </c>
      <c r="H374" s="495"/>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SEPTIEMBRE!K375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SEPTIEMBRE!K376</f>
        <v>3065</v>
      </c>
      <c r="E376" s="495"/>
      <c r="F376" s="495"/>
      <c r="G376" s="294">
        <f t="shared" si="73"/>
        <v>0</v>
      </c>
      <c r="H376" s="495"/>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SEPTIEMBRE!K377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SEPTIEMBRE!K378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SEPTIEMBRE!K379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SEPTIEMBRE!K385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SEPTIEMBRE!K390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SEPTIEMBRE!K395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SEPTIEMBRE!K400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SEPTIEMBRE!K405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SEPTIEMBRE!K417</f>
        <v>2030</v>
      </c>
      <c r="E417" s="595">
        <f>H13</f>
        <v>0</v>
      </c>
      <c r="F417" s="644"/>
      <c r="G417" s="644"/>
      <c r="H417" s="574">
        <f>+F417+G417</f>
        <v>0</v>
      </c>
      <c r="I417" s="577">
        <f>+AM417</f>
        <v>0</v>
      </c>
      <c r="J417" s="580">
        <f>+H417+I417</f>
        <v>0</v>
      </c>
      <c r="K417" s="583">
        <f>+(D417+E417)-(J417)</f>
        <v>2030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SEPTIEMBRE!K423</f>
        <v>672</v>
      </c>
      <c r="E423" s="595">
        <f>H19</f>
        <v>0</v>
      </c>
      <c r="F423" s="644"/>
      <c r="G423" s="644"/>
      <c r="H423" s="574">
        <f>+F423+G423</f>
        <v>0</v>
      </c>
      <c r="I423" s="577">
        <f>+AM423</f>
        <v>0</v>
      </c>
      <c r="J423" s="580">
        <f>+H423+I423</f>
        <v>0</v>
      </c>
      <c r="K423" s="583">
        <f>+(D423+E423)-(J423)</f>
        <v>672</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SEPTIEMBRE!K429</f>
        <v>354</v>
      </c>
      <c r="E429" s="595">
        <f>H25</f>
        <v>0</v>
      </c>
      <c r="F429" s="644"/>
      <c r="G429" s="644"/>
      <c r="H429" s="574">
        <f>+F429+G429</f>
        <v>0</v>
      </c>
      <c r="I429" s="577">
        <f>+AM429</f>
        <v>0</v>
      </c>
      <c r="J429" s="580">
        <f>+H429+I429</f>
        <v>0</v>
      </c>
      <c r="K429" s="583">
        <f>+(D429+E429)-(J429)</f>
        <v>354</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SEPTIEMBRE!K435</f>
        <v>1815</v>
      </c>
      <c r="E435" s="595">
        <f>H31</f>
        <v>0</v>
      </c>
      <c r="F435" s="644"/>
      <c r="G435" s="644"/>
      <c r="H435" s="574">
        <f>+F435+G435</f>
        <v>0</v>
      </c>
      <c r="I435" s="577">
        <f>+AM435</f>
        <v>0</v>
      </c>
      <c r="J435" s="580">
        <f>+H435+I435</f>
        <v>0</v>
      </c>
      <c r="K435" s="583">
        <f>+(D435+E435)-(J435)</f>
        <v>1815</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SEPTIEMBRE!K441</f>
        <v>1533</v>
      </c>
      <c r="E441" s="595">
        <f>H37</f>
        <v>0</v>
      </c>
      <c r="F441" s="644"/>
      <c r="G441" s="644"/>
      <c r="H441" s="574">
        <f>+F441+G441</f>
        <v>0</v>
      </c>
      <c r="I441" s="577">
        <f>+AM441</f>
        <v>0</v>
      </c>
      <c r="J441" s="580">
        <f>+H441+I441</f>
        <v>0</v>
      </c>
      <c r="K441" s="583">
        <f>+(D441+E441)-(J441)</f>
        <v>1533</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SEPTIEMBRE!K447</f>
        <v>54</v>
      </c>
      <c r="E447" s="595">
        <f>H43</f>
        <v>0</v>
      </c>
      <c r="F447" s="644"/>
      <c r="G447" s="644"/>
      <c r="H447" s="574">
        <f>+F447+G447</f>
        <v>0</v>
      </c>
      <c r="I447" s="577">
        <f>+AM447</f>
        <v>0</v>
      </c>
      <c r="J447" s="580">
        <f>+H447+I447</f>
        <v>0</v>
      </c>
      <c r="K447" s="583">
        <f>+(D447+E447)-(J447)</f>
        <v>54</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SEPTIEMBRE!K453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SEPTIEMBRE!K459</f>
        <v>1545</v>
      </c>
      <c r="E459" s="595">
        <f>H55</f>
        <v>0</v>
      </c>
      <c r="F459" s="644"/>
      <c r="G459" s="644"/>
      <c r="H459" s="574">
        <f>+F459+G459</f>
        <v>0</v>
      </c>
      <c r="I459" s="577">
        <f>+AM459</f>
        <v>0</v>
      </c>
      <c r="J459" s="580">
        <f>+H459+I459</f>
        <v>0</v>
      </c>
      <c r="K459" s="583">
        <f>+(D459+E459)-(J459)</f>
        <v>1545</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SEPTIEMBRE!K465</f>
        <v>56</v>
      </c>
      <c r="E465" s="595">
        <f>H61</f>
        <v>0</v>
      </c>
      <c r="F465" s="644"/>
      <c r="G465" s="644"/>
      <c r="H465" s="574">
        <f>+F465+G465</f>
        <v>0</v>
      </c>
      <c r="I465" s="577">
        <f>+AM465</f>
        <v>0</v>
      </c>
      <c r="J465" s="580">
        <f>+H465+I465</f>
        <v>0</v>
      </c>
      <c r="K465" s="583">
        <f>+(D465+E465)-(J465)</f>
        <v>56</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SEPTIEMBRE!K471</f>
        <v>1186</v>
      </c>
      <c r="E471" s="595">
        <f>H67</f>
        <v>0</v>
      </c>
      <c r="F471" s="644"/>
      <c r="G471" s="644"/>
      <c r="H471" s="574">
        <f>+F471+G471</f>
        <v>0</v>
      </c>
      <c r="I471" s="577">
        <f>+AM471</f>
        <v>0</v>
      </c>
      <c r="J471" s="580">
        <f>+H471+I471</f>
        <v>0</v>
      </c>
      <c r="K471" s="583">
        <f>+(D471+E471)-(J471)</f>
        <v>1186</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SEPTIEMBRE!K477</f>
        <v>1701</v>
      </c>
      <c r="E477" s="595">
        <f>H73</f>
        <v>0</v>
      </c>
      <c r="F477" s="644"/>
      <c r="G477" s="644"/>
      <c r="H477" s="574">
        <f>+F477+G477</f>
        <v>0</v>
      </c>
      <c r="I477" s="577">
        <f>+AM477</f>
        <v>0</v>
      </c>
      <c r="J477" s="580">
        <f>+H477+I477</f>
        <v>0</v>
      </c>
      <c r="K477" s="583">
        <f>+(D477+E477)-(J477)</f>
        <v>1701</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SEPTIEMBRE!K483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SEPTIEMBRE!K489</f>
        <v>1796</v>
      </c>
      <c r="E489" s="595">
        <f>H85</f>
        <v>0</v>
      </c>
      <c r="F489" s="644"/>
      <c r="G489" s="644"/>
      <c r="H489" s="574">
        <f>+F489+G489</f>
        <v>0</v>
      </c>
      <c r="I489" s="577">
        <f>+AM489</f>
        <v>0</v>
      </c>
      <c r="J489" s="580">
        <f>+H489+I489</f>
        <v>0</v>
      </c>
      <c r="K489" s="583">
        <f>+(D489+E489)-(J489)</f>
        <v>1796</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SEPTIEMBRE!K495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SEPTIEMBRE!K501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SEPTIEMBRE!K507</f>
        <v>2029</v>
      </c>
      <c r="E507" s="595">
        <f>H103</f>
        <v>0</v>
      </c>
      <c r="F507" s="644"/>
      <c r="G507" s="644"/>
      <c r="H507" s="574">
        <f>+F507+G507</f>
        <v>0</v>
      </c>
      <c r="I507" s="577">
        <f>+AM507</f>
        <v>0</v>
      </c>
      <c r="J507" s="580">
        <f>+H507+I507</f>
        <v>0</v>
      </c>
      <c r="K507" s="583">
        <f>+(D507+E507)-(J507)</f>
        <v>2029</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SEPTIEMBRE!K513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SEPTIEMBRE!K519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SEPTIEMBRE!K525</f>
        <v>6818</v>
      </c>
      <c r="E525" s="595">
        <f>H121</f>
        <v>0</v>
      </c>
      <c r="F525" s="644"/>
      <c r="G525" s="644"/>
      <c r="H525" s="574">
        <f>+F525+G525</f>
        <v>0</v>
      </c>
      <c r="I525" s="577">
        <f>+AM525</f>
        <v>0</v>
      </c>
      <c r="J525" s="580">
        <f>+H525+I525</f>
        <v>0</v>
      </c>
      <c r="K525" s="583">
        <f>+(D525+E525)-(J525)</f>
        <v>6818</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SEPTIEMBRE!K531</f>
        <v>1591</v>
      </c>
      <c r="E531" s="595">
        <f>H127</f>
        <v>0</v>
      </c>
      <c r="F531" s="644"/>
      <c r="G531" s="644"/>
      <c r="H531" s="574">
        <f>+F531+G531</f>
        <v>0</v>
      </c>
      <c r="I531" s="577">
        <f>+AM531</f>
        <v>0</v>
      </c>
      <c r="J531" s="580">
        <f>+H531+I531</f>
        <v>0</v>
      </c>
      <c r="K531" s="583">
        <f>+(D531+E531)-(J531)</f>
        <v>1591</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SEPTIEMBRE!K537</f>
        <v>1449</v>
      </c>
      <c r="E537" s="595">
        <f>H133</f>
        <v>0</v>
      </c>
      <c r="F537" s="644"/>
      <c r="G537" s="644"/>
      <c r="H537" s="574">
        <f>+F537+G537</f>
        <v>0</v>
      </c>
      <c r="I537" s="577">
        <f>+AM537</f>
        <v>0</v>
      </c>
      <c r="J537" s="580">
        <f>+H537+I537</f>
        <v>0</v>
      </c>
      <c r="K537" s="583">
        <f>+(D537+E537)-(J537)</f>
        <v>1449</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SEPTIEMBRE!K543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SEPTIEMBRE!K549</f>
        <v>2101</v>
      </c>
      <c r="E549" s="595">
        <f>H145</f>
        <v>0</v>
      </c>
      <c r="F549" s="644"/>
      <c r="G549" s="644"/>
      <c r="H549" s="574">
        <f>+F549+G549</f>
        <v>0</v>
      </c>
      <c r="I549" s="577">
        <f>+AM549</f>
        <v>0</v>
      </c>
      <c r="J549" s="580">
        <f>+H549+I549</f>
        <v>0</v>
      </c>
      <c r="K549" s="583">
        <f>+(D549+E549)-(J549)</f>
        <v>2101</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SEPTIEMBRE!K555</f>
        <v>968</v>
      </c>
      <c r="E555" s="595">
        <f>H151</f>
        <v>0</v>
      </c>
      <c r="F555" s="644"/>
      <c r="G555" s="644"/>
      <c r="H555" s="574">
        <f>+F555+G555</f>
        <v>0</v>
      </c>
      <c r="I555" s="577">
        <f>+AM555</f>
        <v>0</v>
      </c>
      <c r="J555" s="580">
        <f>+H555+I555</f>
        <v>0</v>
      </c>
      <c r="K555" s="583">
        <f>+(D555+E555)-(J555)</f>
        <v>968</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SEPTIEMBRE!K561</f>
        <v>555</v>
      </c>
      <c r="E561" s="595">
        <f>H157</f>
        <v>0</v>
      </c>
      <c r="F561" s="644"/>
      <c r="G561" s="644"/>
      <c r="H561" s="574">
        <f>+F561+G561</f>
        <v>0</v>
      </c>
      <c r="I561" s="577">
        <f>+AM561</f>
        <v>0</v>
      </c>
      <c r="J561" s="580">
        <f>+H561+I561</f>
        <v>0</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555</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SEPTIEMBRE!K567</f>
        <v>23495</v>
      </c>
      <c r="E567" s="682">
        <f>H163</f>
        <v>0</v>
      </c>
      <c r="F567" s="644"/>
      <c r="G567" s="644"/>
      <c r="H567" s="574">
        <f>+F567+G567</f>
        <v>0</v>
      </c>
      <c r="I567" s="577">
        <f>+AM567</f>
        <v>0</v>
      </c>
      <c r="J567" s="580">
        <f>+H567+I567</f>
        <v>0</v>
      </c>
      <c r="K567" s="583">
        <f>(D567-D570+D571+E567)-(J567)</f>
        <v>23495</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23495</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SEPTIEMBRE!K573</f>
        <v>596</v>
      </c>
      <c r="E573" s="595">
        <f>H169</f>
        <v>0</v>
      </c>
      <c r="F573" s="644"/>
      <c r="G573" s="644"/>
      <c r="H573" s="574">
        <f>+F573+G573</f>
        <v>0</v>
      </c>
      <c r="I573" s="577">
        <f>+AM573</f>
        <v>0</v>
      </c>
      <c r="J573" s="580">
        <f>+H573+I573</f>
        <v>0</v>
      </c>
      <c r="K573" s="583">
        <f>+(D573+E573)-(J573)</f>
        <v>596</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SEPTIEMBRE!K579</f>
        <v>3539</v>
      </c>
      <c r="E579" s="595">
        <f>H175</f>
        <v>0</v>
      </c>
      <c r="F579" s="644"/>
      <c r="G579" s="644"/>
      <c r="H579" s="574">
        <f>+F579+G579</f>
        <v>0</v>
      </c>
      <c r="I579" s="577">
        <f>+AM579</f>
        <v>0</v>
      </c>
      <c r="J579" s="580">
        <f>+H579+I579</f>
        <v>0</v>
      </c>
      <c r="K579" s="583">
        <f>+(D579+E579)-(J579)</f>
        <v>3539</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SEPTIEMBRE!K585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SEPTIEMBRE!K591</f>
        <v>559</v>
      </c>
      <c r="E591" s="595">
        <f>H187</f>
        <v>0</v>
      </c>
      <c r="F591" s="644"/>
      <c r="G591" s="644"/>
      <c r="H591" s="574">
        <f>+F591+G591</f>
        <v>0</v>
      </c>
      <c r="I591" s="577">
        <f>+AM591</f>
        <v>0</v>
      </c>
      <c r="J591" s="580">
        <f>+H591+I591</f>
        <v>0</v>
      </c>
      <c r="K591" s="583">
        <f>+(D591+E591)-(J591)</f>
        <v>559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SEPTIEMBRE!K597</f>
        <v>92</v>
      </c>
      <c r="E597" s="595">
        <f>H193</f>
        <v>0</v>
      </c>
      <c r="F597" s="644"/>
      <c r="G597" s="644"/>
      <c r="H597" s="574">
        <f>+F597+G597</f>
        <v>0</v>
      </c>
      <c r="I597" s="577">
        <f>+AM597</f>
        <v>0</v>
      </c>
      <c r="J597" s="580">
        <f>+H597+I597</f>
        <v>0</v>
      </c>
      <c r="K597" s="583">
        <f>+(D597+E597)-(J597)</f>
        <v>92</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SEPTIEMBRE!K603</f>
        <v>47</v>
      </c>
      <c r="E603" s="595">
        <f>H199</f>
        <v>0</v>
      </c>
      <c r="F603" s="644"/>
      <c r="G603" s="644"/>
      <c r="H603" s="574">
        <f>+F603+G603</f>
        <v>0</v>
      </c>
      <c r="I603" s="577">
        <f>+AM603</f>
        <v>0</v>
      </c>
      <c r="J603" s="580">
        <f>+H603+I603</f>
        <v>0</v>
      </c>
      <c r="K603" s="583">
        <f>+(D603+E603)-(J603)</f>
        <v>47</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SEPTIEMBRE!K609</f>
        <v>64</v>
      </c>
      <c r="E609" s="595">
        <f>H205</f>
        <v>0</v>
      </c>
      <c r="F609" s="644"/>
      <c r="G609" s="644"/>
      <c r="H609" s="574">
        <f>+F609+G609</f>
        <v>0</v>
      </c>
      <c r="I609" s="577">
        <f>+AM609</f>
        <v>0</v>
      </c>
      <c r="J609" s="580">
        <f>+H609+I609</f>
        <v>0</v>
      </c>
      <c r="K609" s="583">
        <f>+(D609+E609)-(J609)</f>
        <v>64</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SEPTIEMBRE!K615</f>
        <v>0</v>
      </c>
      <c r="E615" s="595">
        <f>H211</f>
        <v>0</v>
      </c>
      <c r="F615" s="644"/>
      <c r="G615" s="644"/>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SEPTIEMBRE!K621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SEPTIEMBRE!K627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SEPTIEMBRE!K634</f>
        <v>1970</v>
      </c>
      <c r="E634" s="595">
        <f>H230</f>
        <v>0</v>
      </c>
      <c r="F634" s="644"/>
      <c r="G634" s="644"/>
      <c r="H634" s="574">
        <f>+F634+G634</f>
        <v>0</v>
      </c>
      <c r="I634" s="577">
        <f>+AM634</f>
        <v>0</v>
      </c>
      <c r="J634" s="580">
        <f>+H634+I634</f>
        <v>0</v>
      </c>
      <c r="K634" s="583">
        <f>+(D634+E634)-(J634)</f>
        <v>1970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SEPTIEMBRE!K640</f>
        <v>1835</v>
      </c>
      <c r="E640" s="595">
        <f>H236</f>
        <v>0</v>
      </c>
      <c r="F640" s="644"/>
      <c r="G640" s="644"/>
      <c r="H640" s="574">
        <f>+F640+G640</f>
        <v>0</v>
      </c>
      <c r="I640" s="577">
        <f>+AM640</f>
        <v>0</v>
      </c>
      <c r="J640" s="580">
        <f>+H640+I640</f>
        <v>0</v>
      </c>
      <c r="K640" s="583">
        <f>+(D640+E640)-(J640)</f>
        <v>1835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SEPTIEMBRE!K646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SEPTIEMBRE!K652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SEPTIEMBRE!K658</f>
        <v>3348</v>
      </c>
      <c r="E658" s="595">
        <f>H254</f>
        <v>0</v>
      </c>
      <c r="F658" s="644"/>
      <c r="G658" s="644"/>
      <c r="H658" s="574">
        <f>+F658+G658</f>
        <v>0</v>
      </c>
      <c r="I658" s="577">
        <f>+AM658</f>
        <v>0</v>
      </c>
      <c r="J658" s="580">
        <f>+H658+I658</f>
        <v>0</v>
      </c>
      <c r="K658" s="583">
        <f>+(D658+E658)-(J658)</f>
        <v>3348</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SEPTIEMBRE!K664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SEPTIEMBRE!K670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SEPTIEMBRE!K676</f>
        <v>6570</v>
      </c>
      <c r="E676" s="595">
        <f>H272</f>
        <v>0</v>
      </c>
      <c r="F676" s="644"/>
      <c r="G676" s="644"/>
      <c r="H676" s="574">
        <f>+F676+G676</f>
        <v>0</v>
      </c>
      <c r="I676" s="577">
        <f>+AM676</f>
        <v>0</v>
      </c>
      <c r="J676" s="580">
        <f>+H676+I676</f>
        <v>0</v>
      </c>
      <c r="K676" s="583">
        <f>+(D676+E676)-(J676)</f>
        <v>6570</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SEPTIEMBRE!K682</f>
        <v>2800</v>
      </c>
      <c r="E682" s="595">
        <f>H278</f>
        <v>0</v>
      </c>
      <c r="F682" s="644"/>
      <c r="G682" s="644"/>
      <c r="H682" s="574">
        <f>+F682+G682</f>
        <v>0</v>
      </c>
      <c r="I682" s="577">
        <f>+AM682</f>
        <v>0</v>
      </c>
      <c r="J682" s="580">
        <f>+H682+I682</f>
        <v>0</v>
      </c>
      <c r="K682" s="583">
        <f>+(D682+E682)-(J682)</f>
        <v>2800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SEPTIEMBRE!K688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SEPTIEMBRE!K694</f>
        <v>611</v>
      </c>
      <c r="E694" s="595">
        <f>H290</f>
        <v>0</v>
      </c>
      <c r="F694" s="644"/>
      <c r="G694" s="644"/>
      <c r="H694" s="574">
        <f>+F694+G694</f>
        <v>0</v>
      </c>
      <c r="I694" s="577">
        <f>+AM694</f>
        <v>0</v>
      </c>
      <c r="J694" s="580">
        <f>+H694+I694</f>
        <v>0</v>
      </c>
      <c r="K694" s="583">
        <f>+(D694+E694)-(J694)</f>
        <v>611</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SEPTIEMBRE!K700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SEPTIEMBRE!K707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SEPTIEMBRE!K714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SEPTIEMBRE!K721</f>
        <v>19328</v>
      </c>
      <c r="E721" s="595">
        <f>H317</f>
        <v>0</v>
      </c>
      <c r="F721" s="644"/>
      <c r="G721" s="644"/>
      <c r="H721" s="574">
        <f>+F721+G721</f>
        <v>0</v>
      </c>
      <c r="I721" s="577">
        <f>+AM721</f>
        <v>0</v>
      </c>
      <c r="J721" s="580">
        <f>+H721+I721</f>
        <v>0</v>
      </c>
      <c r="K721" s="583">
        <f>+(D721+E721)-(J721)</f>
        <v>19328</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SEPTIEMBRE!K728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SEPTIEMBRE!K735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SEPTIEMBRE!K742</f>
        <v>12805</v>
      </c>
      <c r="E742" s="595">
        <f>H338</f>
        <v>0</v>
      </c>
      <c r="F742" s="644"/>
      <c r="G742" s="644"/>
      <c r="H742" s="574">
        <f>+F742+G742</f>
        <v>0</v>
      </c>
      <c r="I742" s="577">
        <f>+AM742</f>
        <v>0</v>
      </c>
      <c r="J742" s="580">
        <f>+H742+I742</f>
        <v>0</v>
      </c>
      <c r="K742" s="583">
        <f>+(D742+E742)-(J742)</f>
        <v>12805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SEPTIEMBRE!K749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SEPTIEMBRE!K756</f>
        <v>15665</v>
      </c>
      <c r="E756" s="595">
        <f>H352</f>
        <v>0</v>
      </c>
      <c r="F756" s="644"/>
      <c r="G756" s="644"/>
      <c r="H756" s="574">
        <f>+F756+G756</f>
        <v>0</v>
      </c>
      <c r="I756" s="577">
        <f>+AM756</f>
        <v>0</v>
      </c>
      <c r="J756" s="580">
        <f>+H756+I756</f>
        <v>0</v>
      </c>
      <c r="K756" s="583">
        <f>+(D756+E756)-(J756)</f>
        <v>15665</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SEPTIEMBRE!K763</f>
        <v>4517</v>
      </c>
      <c r="E763" s="595">
        <f>H359</f>
        <v>0</v>
      </c>
      <c r="F763" s="644"/>
      <c r="G763" s="644"/>
      <c r="H763" s="574">
        <f>+F763+G763</f>
        <v>0</v>
      </c>
      <c r="I763" s="577">
        <f>+AM763</f>
        <v>0</v>
      </c>
      <c r="J763" s="580">
        <f>+H763+I763</f>
        <v>0</v>
      </c>
      <c r="K763" s="583">
        <f>+(D763+E763)-(J763)</f>
        <v>4517</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SEPTIEMBRE!K770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SEPTIEMBRE!K777</f>
        <v>2242</v>
      </c>
      <c r="E777" s="339">
        <f t="shared" ref="E777:E783" si="117">H373</f>
        <v>0</v>
      </c>
      <c r="F777" s="338"/>
      <c r="G777" s="338"/>
      <c r="H777" s="456">
        <f t="shared" ref="H777:H783" si="118">+F777+G777</f>
        <v>0</v>
      </c>
      <c r="I777" s="340">
        <f t="shared" ref="I777:I783" si="119">+AM777</f>
        <v>0</v>
      </c>
      <c r="J777" s="341">
        <f t="shared" ref="J777:J783" si="120">+H777+I777</f>
        <v>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SEPTIEMBRE!K778</f>
        <v>14047</v>
      </c>
      <c r="E778" s="339">
        <f t="shared" si="117"/>
        <v>0</v>
      </c>
      <c r="F778" s="338"/>
      <c r="G778" s="338"/>
      <c r="H778" s="456">
        <f t="shared" si="118"/>
        <v>0</v>
      </c>
      <c r="I778" s="340">
        <f t="shared" si="119"/>
        <v>0</v>
      </c>
      <c r="J778" s="341">
        <f t="shared" si="120"/>
        <v>0</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SEPTIEMBRE!K779</f>
        <v>3318</v>
      </c>
      <c r="E779" s="339">
        <f t="shared" si="117"/>
        <v>0</v>
      </c>
      <c r="F779" s="338"/>
      <c r="G779" s="338"/>
      <c r="H779" s="456">
        <f t="shared" si="118"/>
        <v>0</v>
      </c>
      <c r="I779" s="340">
        <f t="shared" si="119"/>
        <v>0</v>
      </c>
      <c r="J779" s="341">
        <f t="shared" si="120"/>
        <v>0</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SEPTIEMBRE!K780</f>
        <v>1058</v>
      </c>
      <c r="E780" s="339">
        <f t="shared" si="117"/>
        <v>0</v>
      </c>
      <c r="F780" s="338"/>
      <c r="G780" s="338"/>
      <c r="H780" s="456">
        <f t="shared" si="118"/>
        <v>0</v>
      </c>
      <c r="I780" s="340">
        <f t="shared" si="119"/>
        <v>0</v>
      </c>
      <c r="J780" s="341">
        <f t="shared" si="120"/>
        <v>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SEPTIEMBRE!K781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SEPTIEMBRE!K782</f>
        <v>141</v>
      </c>
      <c r="E782" s="339">
        <f t="shared" si="117"/>
        <v>0</v>
      </c>
      <c r="F782" s="338"/>
      <c r="G782" s="338"/>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SEPTIEMBRE!K783</f>
        <v>670</v>
      </c>
      <c r="E783" s="339">
        <f t="shared" si="117"/>
        <v>0</v>
      </c>
      <c r="F783" s="338"/>
      <c r="G783" s="338"/>
      <c r="H783" s="456">
        <f t="shared" si="118"/>
        <v>0</v>
      </c>
      <c r="I783" s="340">
        <f t="shared" si="119"/>
        <v>0</v>
      </c>
      <c r="J783" s="341">
        <f t="shared" si="120"/>
        <v>0</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SEPTIEMBRE!K789</f>
        <v>655</v>
      </c>
      <c r="E789" s="595">
        <f>H385</f>
        <v>0</v>
      </c>
      <c r="F789" s="601"/>
      <c r="G789" s="601"/>
      <c r="H789" s="574">
        <f>SUM(F789,G789)</f>
        <v>0</v>
      </c>
      <c r="I789" s="577">
        <f>+AM789</f>
        <v>0</v>
      </c>
      <c r="J789" s="580">
        <f>+H789+I789</f>
        <v>0</v>
      </c>
      <c r="K789" s="583">
        <f>+(D789+E789)-(J789)</f>
        <v>655</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0</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SEPTIEMBRE!K794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SEPTIEMBRE!K799</f>
        <v>680</v>
      </c>
      <c r="E799" s="595">
        <f>H395</f>
        <v>0</v>
      </c>
      <c r="F799" s="601"/>
      <c r="G799" s="601"/>
      <c r="H799" s="574">
        <f t="shared" ref="H799:H809" si="130">SUM(F799,G799)</f>
        <v>0</v>
      </c>
      <c r="I799" s="577">
        <f>+AM799</f>
        <v>0</v>
      </c>
      <c r="J799" s="580">
        <f t="shared" si="127"/>
        <v>0</v>
      </c>
      <c r="K799" s="583">
        <f>+(D799+E799)-(J799)</f>
        <v>680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SEPTIEMBRE!K804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SEPTIEMBRE!K809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7270</v>
      </c>
      <c r="E821" s="373">
        <f>G13</f>
        <v>0</v>
      </c>
      <c r="F821" s="373">
        <f>+F417</f>
        <v>0</v>
      </c>
      <c r="G821" s="373">
        <f>+G417</f>
        <v>0</v>
      </c>
      <c r="H821" s="374">
        <f>SUM(F821:G821)</f>
        <v>0</v>
      </c>
      <c r="I821" s="375">
        <f>+AM821</f>
        <v>0</v>
      </c>
      <c r="J821" s="376">
        <f>SUM(H821:I821)</f>
        <v>0</v>
      </c>
      <c r="K821" s="373">
        <f>+I13</f>
        <v>0</v>
      </c>
      <c r="L821" s="377">
        <f>(M821+N821)</f>
        <v>7270</v>
      </c>
      <c r="M821" s="378">
        <f>+K13</f>
        <v>5240</v>
      </c>
      <c r="N821" s="379">
        <f>+K417</f>
        <v>2030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1750</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1750</v>
      </c>
      <c r="M822" s="378">
        <f>+K19</f>
        <v>1078</v>
      </c>
      <c r="N822" s="379">
        <f>+K423</f>
        <v>672</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369</v>
      </c>
      <c r="E823" s="373">
        <f>G25</f>
        <v>0</v>
      </c>
      <c r="F823" s="373">
        <f>+F429</f>
        <v>0</v>
      </c>
      <c r="G823" s="373">
        <f>+G429</f>
        <v>0</v>
      </c>
      <c r="H823" s="374">
        <f t="shared" si="151"/>
        <v>0</v>
      </c>
      <c r="I823" s="375">
        <f>+AM823</f>
        <v>0</v>
      </c>
      <c r="J823" s="376">
        <f t="shared" si="152"/>
        <v>0</v>
      </c>
      <c r="K823" s="373">
        <f>+I25</f>
        <v>0</v>
      </c>
      <c r="L823" s="377">
        <f t="shared" si="153"/>
        <v>369</v>
      </c>
      <c r="M823" s="378">
        <f>+K25</f>
        <v>15</v>
      </c>
      <c r="N823" s="379">
        <f>+K429</f>
        <v>354</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18315</v>
      </c>
      <c r="E824" s="373">
        <f>G31</f>
        <v>0</v>
      </c>
      <c r="F824" s="373">
        <f>+F435</f>
        <v>0</v>
      </c>
      <c r="G824" s="373">
        <f>+G435</f>
        <v>0</v>
      </c>
      <c r="H824" s="374">
        <f t="shared" si="151"/>
        <v>0</v>
      </c>
      <c r="I824" s="375">
        <f t="shared" ref="I824:I856" si="159">+AM824</f>
        <v>0</v>
      </c>
      <c r="J824" s="376">
        <f t="shared" si="152"/>
        <v>0</v>
      </c>
      <c r="K824" s="373">
        <f>+I31</f>
        <v>0</v>
      </c>
      <c r="L824" s="377">
        <f t="shared" si="153"/>
        <v>18315</v>
      </c>
      <c r="M824" s="378">
        <f>+K31</f>
        <v>16500</v>
      </c>
      <c r="N824" s="379">
        <f>+K435</f>
        <v>1815</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11493</v>
      </c>
      <c r="E825" s="373">
        <f>G37</f>
        <v>0</v>
      </c>
      <c r="F825" s="373">
        <f>+F441</f>
        <v>0</v>
      </c>
      <c r="G825" s="373">
        <f>+G441</f>
        <v>0</v>
      </c>
      <c r="H825" s="374">
        <f t="shared" si="151"/>
        <v>0</v>
      </c>
      <c r="I825" s="375">
        <f t="shared" si="159"/>
        <v>0</v>
      </c>
      <c r="J825" s="376">
        <f t="shared" si="152"/>
        <v>0</v>
      </c>
      <c r="K825" s="373">
        <f>+I37</f>
        <v>0</v>
      </c>
      <c r="L825" s="377">
        <f t="shared" si="153"/>
        <v>11493</v>
      </c>
      <c r="M825" s="378">
        <f>+K37</f>
        <v>9960</v>
      </c>
      <c r="N825" s="379">
        <f>+K441</f>
        <v>1533</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151</v>
      </c>
      <c r="E826" s="373">
        <f>G43</f>
        <v>0</v>
      </c>
      <c r="F826" s="373">
        <f>+F447</f>
        <v>0</v>
      </c>
      <c r="G826" s="373">
        <f>+G447</f>
        <v>0</v>
      </c>
      <c r="H826" s="374">
        <f t="shared" si="151"/>
        <v>0</v>
      </c>
      <c r="I826" s="375">
        <f t="shared" si="159"/>
        <v>0</v>
      </c>
      <c r="J826" s="376">
        <f t="shared" si="152"/>
        <v>0</v>
      </c>
      <c r="K826" s="373">
        <f>+I43</f>
        <v>0</v>
      </c>
      <c r="L826" s="377">
        <f t="shared" si="153"/>
        <v>151</v>
      </c>
      <c r="M826" s="378">
        <f>+K43</f>
        <v>97</v>
      </c>
      <c r="N826" s="379">
        <f>+K447</f>
        <v>54</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5575</v>
      </c>
      <c r="E828" s="373">
        <f>G55</f>
        <v>0</v>
      </c>
      <c r="F828" s="373">
        <f>+F459</f>
        <v>0</v>
      </c>
      <c r="G828" s="373">
        <f>+G459</f>
        <v>0</v>
      </c>
      <c r="H828" s="374">
        <f t="shared" si="151"/>
        <v>0</v>
      </c>
      <c r="I828" s="375">
        <f t="shared" si="159"/>
        <v>0</v>
      </c>
      <c r="J828" s="376">
        <f t="shared" si="152"/>
        <v>0</v>
      </c>
      <c r="K828" s="373">
        <f>+I55</f>
        <v>0</v>
      </c>
      <c r="L828" s="377">
        <f t="shared" si="153"/>
        <v>5575</v>
      </c>
      <c r="M828" s="378">
        <f>+K55</f>
        <v>4030</v>
      </c>
      <c r="N828" s="379">
        <f>+K459</f>
        <v>1545</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65</v>
      </c>
      <c r="E829" s="373">
        <f>G61</f>
        <v>0</v>
      </c>
      <c r="F829" s="373">
        <f>+F465</f>
        <v>0</v>
      </c>
      <c r="G829" s="373">
        <f>+G465</f>
        <v>0</v>
      </c>
      <c r="H829" s="374">
        <f t="shared" si="151"/>
        <v>0</v>
      </c>
      <c r="I829" s="375">
        <f t="shared" si="159"/>
        <v>0</v>
      </c>
      <c r="J829" s="376">
        <f t="shared" si="152"/>
        <v>0</v>
      </c>
      <c r="K829" s="373">
        <f>+I61</f>
        <v>0</v>
      </c>
      <c r="L829" s="377">
        <f t="shared" si="153"/>
        <v>65</v>
      </c>
      <c r="M829" s="378">
        <f>+K61</f>
        <v>9</v>
      </c>
      <c r="N829" s="379">
        <f>+K465</f>
        <v>56</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4616</v>
      </c>
      <c r="E830" s="373">
        <f>G67</f>
        <v>0</v>
      </c>
      <c r="F830" s="373">
        <f>+F471</f>
        <v>0</v>
      </c>
      <c r="G830" s="373">
        <f>+G471</f>
        <v>0</v>
      </c>
      <c r="H830" s="374">
        <f t="shared" si="151"/>
        <v>0</v>
      </c>
      <c r="I830" s="375">
        <f t="shared" si="159"/>
        <v>0</v>
      </c>
      <c r="J830" s="376">
        <f>SUM(H830:I830)</f>
        <v>0</v>
      </c>
      <c r="K830" s="373">
        <f>+I67</f>
        <v>0</v>
      </c>
      <c r="L830" s="377">
        <f t="shared" si="153"/>
        <v>4616</v>
      </c>
      <c r="M830" s="378">
        <f>+K67</f>
        <v>3430</v>
      </c>
      <c r="N830" s="379">
        <f>+K471</f>
        <v>1186</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7196</v>
      </c>
      <c r="E831" s="373">
        <f>G73</f>
        <v>0</v>
      </c>
      <c r="F831" s="373">
        <f>+F477</f>
        <v>0</v>
      </c>
      <c r="G831" s="373">
        <f>+G477</f>
        <v>0</v>
      </c>
      <c r="H831" s="374">
        <f t="shared" si="151"/>
        <v>0</v>
      </c>
      <c r="I831" s="375">
        <f t="shared" si="159"/>
        <v>0</v>
      </c>
      <c r="J831" s="376">
        <f t="shared" si="152"/>
        <v>0</v>
      </c>
      <c r="K831" s="373">
        <f>+I73</f>
        <v>0</v>
      </c>
      <c r="L831" s="377">
        <f t="shared" si="153"/>
        <v>7196</v>
      </c>
      <c r="M831" s="378">
        <f>+K73</f>
        <v>5495</v>
      </c>
      <c r="N831" s="379">
        <f>+K477</f>
        <v>1701</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10393</v>
      </c>
      <c r="E833" s="373">
        <f>G85</f>
        <v>0</v>
      </c>
      <c r="F833" s="373">
        <f>+F489</f>
        <v>0</v>
      </c>
      <c r="G833" s="373">
        <f>+G489</f>
        <v>0</v>
      </c>
      <c r="H833" s="374">
        <f t="shared" si="151"/>
        <v>0</v>
      </c>
      <c r="I833" s="375">
        <f t="shared" si="159"/>
        <v>0</v>
      </c>
      <c r="J833" s="376">
        <f t="shared" si="152"/>
        <v>0</v>
      </c>
      <c r="K833" s="373">
        <f>+I85</f>
        <v>0</v>
      </c>
      <c r="L833" s="377">
        <f t="shared" si="153"/>
        <v>10393</v>
      </c>
      <c r="M833" s="378">
        <f>+K85</f>
        <v>8597</v>
      </c>
      <c r="N833" s="379">
        <f>+K489</f>
        <v>1796</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2029</v>
      </c>
      <c r="E836" s="373">
        <f>G103</f>
        <v>0</v>
      </c>
      <c r="F836" s="373">
        <f>+F507</f>
        <v>0</v>
      </c>
      <c r="G836" s="373">
        <f>+G507</f>
        <v>0</v>
      </c>
      <c r="H836" s="374">
        <f>SUM(F836:G836)</f>
        <v>0</v>
      </c>
      <c r="I836" s="375">
        <f>+AM836</f>
        <v>0</v>
      </c>
      <c r="J836" s="376">
        <f>SUM(H836:I836)</f>
        <v>0</v>
      </c>
      <c r="K836" s="373">
        <f>+I103</f>
        <v>0</v>
      </c>
      <c r="L836" s="377">
        <f t="shared" si="153"/>
        <v>2029</v>
      </c>
      <c r="M836" s="378">
        <f>+K103</f>
        <v>0</v>
      </c>
      <c r="N836" s="379">
        <f>+K507</f>
        <v>2029</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40558</v>
      </c>
      <c r="E839" s="373">
        <f>G121</f>
        <v>0</v>
      </c>
      <c r="F839" s="373">
        <f>+F525</f>
        <v>0</v>
      </c>
      <c r="G839" s="373">
        <f>+G525</f>
        <v>0</v>
      </c>
      <c r="H839" s="374">
        <f t="shared" si="151"/>
        <v>0</v>
      </c>
      <c r="I839" s="375">
        <f t="shared" si="159"/>
        <v>0</v>
      </c>
      <c r="J839" s="376">
        <f t="shared" si="175"/>
        <v>0</v>
      </c>
      <c r="K839" s="373">
        <f>+I121</f>
        <v>0</v>
      </c>
      <c r="L839" s="377">
        <f t="shared" si="153"/>
        <v>40558</v>
      </c>
      <c r="M839" s="378">
        <f>+K121</f>
        <v>33740</v>
      </c>
      <c r="N839" s="379">
        <f>+K525</f>
        <v>6818</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2932</v>
      </c>
      <c r="E840" s="373">
        <f>G127</f>
        <v>0</v>
      </c>
      <c r="F840" s="373">
        <f>+F531</f>
        <v>0</v>
      </c>
      <c r="G840" s="373">
        <f>+G531</f>
        <v>0</v>
      </c>
      <c r="H840" s="374">
        <f t="shared" si="151"/>
        <v>0</v>
      </c>
      <c r="I840" s="375">
        <f t="shared" si="159"/>
        <v>0</v>
      </c>
      <c r="J840" s="376">
        <f t="shared" si="175"/>
        <v>0</v>
      </c>
      <c r="K840" s="373">
        <f>+I127</f>
        <v>0</v>
      </c>
      <c r="L840" s="377">
        <f t="shared" si="153"/>
        <v>2932</v>
      </c>
      <c r="M840" s="378">
        <f>+K127</f>
        <v>1341</v>
      </c>
      <c r="N840" s="379">
        <f>+K531</f>
        <v>1591</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3969</v>
      </c>
      <c r="E841" s="373">
        <f>G133</f>
        <v>0</v>
      </c>
      <c r="F841" s="373">
        <f>+F537</f>
        <v>0</v>
      </c>
      <c r="G841" s="373">
        <f>+G537</f>
        <v>0</v>
      </c>
      <c r="H841" s="374">
        <f t="shared" si="151"/>
        <v>0</v>
      </c>
      <c r="I841" s="375">
        <f t="shared" si="159"/>
        <v>0</v>
      </c>
      <c r="J841" s="376">
        <f t="shared" si="175"/>
        <v>0</v>
      </c>
      <c r="K841" s="373">
        <f>+I133</f>
        <v>0</v>
      </c>
      <c r="L841" s="377">
        <f t="shared" si="153"/>
        <v>3969</v>
      </c>
      <c r="M841" s="378">
        <f>+K133</f>
        <v>2520</v>
      </c>
      <c r="N841" s="379">
        <f>+K537</f>
        <v>1449</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6701</v>
      </c>
      <c r="E843" s="373">
        <f>G145</f>
        <v>0</v>
      </c>
      <c r="F843" s="373">
        <f>+F549</f>
        <v>0</v>
      </c>
      <c r="G843" s="373">
        <f>+G549</f>
        <v>0</v>
      </c>
      <c r="H843" s="374">
        <f t="shared" si="151"/>
        <v>0</v>
      </c>
      <c r="I843" s="375">
        <f t="shared" si="159"/>
        <v>0</v>
      </c>
      <c r="J843" s="376">
        <f t="shared" si="175"/>
        <v>0</v>
      </c>
      <c r="K843" s="373">
        <f>+I145</f>
        <v>0</v>
      </c>
      <c r="L843" s="377">
        <f t="shared" si="153"/>
        <v>6701</v>
      </c>
      <c r="M843" s="378">
        <f>+K145</f>
        <v>4600</v>
      </c>
      <c r="N843" s="379">
        <f>+K549</f>
        <v>2101</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2382</v>
      </c>
      <c r="E844" s="373">
        <f>G151</f>
        <v>0</v>
      </c>
      <c r="F844" s="373">
        <f>+F555</f>
        <v>0</v>
      </c>
      <c r="G844" s="373">
        <f>+G555</f>
        <v>0</v>
      </c>
      <c r="H844" s="374">
        <f t="shared" si="151"/>
        <v>0</v>
      </c>
      <c r="I844" s="375">
        <f t="shared" si="159"/>
        <v>0</v>
      </c>
      <c r="J844" s="376">
        <f t="shared" si="175"/>
        <v>0</v>
      </c>
      <c r="K844" s="373">
        <f>+I151</f>
        <v>0</v>
      </c>
      <c r="L844" s="377">
        <f t="shared" si="153"/>
        <v>2382</v>
      </c>
      <c r="M844" s="378">
        <f>+K151</f>
        <v>1414</v>
      </c>
      <c r="N844" s="379">
        <f>+K555</f>
        <v>968</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1035</v>
      </c>
      <c r="E845" s="373">
        <f>G157</f>
        <v>0</v>
      </c>
      <c r="F845" s="373">
        <f>+F561</f>
        <v>0</v>
      </c>
      <c r="G845" s="373">
        <f>+G561</f>
        <v>0</v>
      </c>
      <c r="H845" s="374">
        <f t="shared" si="151"/>
        <v>0</v>
      </c>
      <c r="I845" s="375">
        <f t="shared" si="159"/>
        <v>0</v>
      </c>
      <c r="J845" s="376">
        <f t="shared" si="175"/>
        <v>0</v>
      </c>
      <c r="K845" s="373">
        <f>+I157</f>
        <v>0</v>
      </c>
      <c r="L845" s="377">
        <f t="shared" si="153"/>
        <v>1035</v>
      </c>
      <c r="M845" s="378">
        <f>+K157</f>
        <v>480</v>
      </c>
      <c r="N845" s="379">
        <f>+K561</f>
        <v>555</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45765</v>
      </c>
      <c r="E846" s="373">
        <f>G163</f>
        <v>0</v>
      </c>
      <c r="F846" s="373">
        <f>+F567</f>
        <v>0</v>
      </c>
      <c r="G846" s="373">
        <f>+G567</f>
        <v>0</v>
      </c>
      <c r="H846" s="374">
        <f t="shared" si="151"/>
        <v>0</v>
      </c>
      <c r="I846" s="375">
        <f t="shared" si="159"/>
        <v>0</v>
      </c>
      <c r="J846" s="376">
        <f t="shared" si="175"/>
        <v>0</v>
      </c>
      <c r="K846" s="373">
        <f>+I163</f>
        <v>0</v>
      </c>
      <c r="L846" s="377">
        <f t="shared" si="153"/>
        <v>45765</v>
      </c>
      <c r="M846" s="378">
        <f>+K163</f>
        <v>22270</v>
      </c>
      <c r="N846" s="379">
        <f>+K567</f>
        <v>23495</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1106</v>
      </c>
      <c r="E847" s="373">
        <f>G169</f>
        <v>0</v>
      </c>
      <c r="F847" s="373">
        <f>+F573</f>
        <v>0</v>
      </c>
      <c r="G847" s="373">
        <f>+G573</f>
        <v>0</v>
      </c>
      <c r="H847" s="374">
        <f t="shared" si="151"/>
        <v>0</v>
      </c>
      <c r="I847" s="375">
        <f t="shared" si="159"/>
        <v>0</v>
      </c>
      <c r="J847" s="376">
        <f t="shared" si="175"/>
        <v>0</v>
      </c>
      <c r="K847" s="373">
        <f>+I169</f>
        <v>0</v>
      </c>
      <c r="L847" s="377">
        <f t="shared" si="153"/>
        <v>1106</v>
      </c>
      <c r="M847" s="378">
        <f>+K169</f>
        <v>510</v>
      </c>
      <c r="N847" s="379">
        <f>+K573</f>
        <v>596</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6162</v>
      </c>
      <c r="E848" s="373">
        <f>G175</f>
        <v>0</v>
      </c>
      <c r="F848" s="373">
        <f>+F579</f>
        <v>0</v>
      </c>
      <c r="G848" s="373">
        <f>+G579</f>
        <v>0</v>
      </c>
      <c r="H848" s="374">
        <f t="shared" si="151"/>
        <v>0</v>
      </c>
      <c r="I848" s="375">
        <f t="shared" si="159"/>
        <v>0</v>
      </c>
      <c r="J848" s="376">
        <f t="shared" si="175"/>
        <v>0</v>
      </c>
      <c r="K848" s="373">
        <f>+I175</f>
        <v>0</v>
      </c>
      <c r="L848" s="377">
        <f t="shared" si="153"/>
        <v>6162</v>
      </c>
      <c r="M848" s="378">
        <f>+K175</f>
        <v>2623</v>
      </c>
      <c r="N848" s="379">
        <f>+K579</f>
        <v>3539</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1287</v>
      </c>
      <c r="E850" s="373">
        <f>G187</f>
        <v>0</v>
      </c>
      <c r="F850" s="373">
        <f>+F591</f>
        <v>0</v>
      </c>
      <c r="G850" s="373">
        <f>+G591</f>
        <v>0</v>
      </c>
      <c r="H850" s="374">
        <f t="shared" si="151"/>
        <v>0</v>
      </c>
      <c r="I850" s="375">
        <f t="shared" si="159"/>
        <v>0</v>
      </c>
      <c r="J850" s="376">
        <f t="shared" si="175"/>
        <v>0</v>
      </c>
      <c r="K850" s="373">
        <f>+I187</f>
        <v>0</v>
      </c>
      <c r="L850" s="377">
        <f t="shared" si="153"/>
        <v>1287</v>
      </c>
      <c r="M850" s="378">
        <f>+K187</f>
        <v>728</v>
      </c>
      <c r="N850" s="379">
        <f>+K591</f>
        <v>559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92</v>
      </c>
      <c r="E851" s="373">
        <f>G193</f>
        <v>0</v>
      </c>
      <c r="F851" s="373">
        <f>+F597</f>
        <v>0</v>
      </c>
      <c r="G851" s="373">
        <f>+G597</f>
        <v>0</v>
      </c>
      <c r="H851" s="374">
        <f t="shared" si="151"/>
        <v>0</v>
      </c>
      <c r="I851" s="375">
        <f t="shared" si="159"/>
        <v>0</v>
      </c>
      <c r="J851" s="376">
        <f t="shared" si="175"/>
        <v>0</v>
      </c>
      <c r="K851" s="373">
        <f>+I193</f>
        <v>0</v>
      </c>
      <c r="L851" s="377">
        <f t="shared" si="153"/>
        <v>92</v>
      </c>
      <c r="M851" s="378">
        <f>+K193</f>
        <v>0</v>
      </c>
      <c r="N851" s="379">
        <f>+K597</f>
        <v>92</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312</v>
      </c>
      <c r="E852" s="373">
        <f>G199</f>
        <v>0</v>
      </c>
      <c r="F852" s="373">
        <f>+F603</f>
        <v>0</v>
      </c>
      <c r="G852" s="373">
        <f>+G603</f>
        <v>0</v>
      </c>
      <c r="H852" s="374">
        <f t="shared" si="151"/>
        <v>0</v>
      </c>
      <c r="I852" s="375">
        <f t="shared" si="159"/>
        <v>0</v>
      </c>
      <c r="J852" s="376">
        <f t="shared" si="175"/>
        <v>0</v>
      </c>
      <c r="K852" s="373">
        <f>+I199</f>
        <v>0</v>
      </c>
      <c r="L852" s="377">
        <f t="shared" si="153"/>
        <v>312</v>
      </c>
      <c r="M852" s="378">
        <f>+K199</f>
        <v>265</v>
      </c>
      <c r="N852" s="379">
        <f>+K603</f>
        <v>47</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64</v>
      </c>
      <c r="E853" s="373">
        <f>G205</f>
        <v>0</v>
      </c>
      <c r="F853" s="373">
        <f>+F609</f>
        <v>0</v>
      </c>
      <c r="G853" s="373">
        <f>+G609</f>
        <v>0</v>
      </c>
      <c r="H853" s="374">
        <f t="shared" si="151"/>
        <v>0</v>
      </c>
      <c r="I853" s="375">
        <f t="shared" si="159"/>
        <v>0</v>
      </c>
      <c r="J853" s="376">
        <f t="shared" si="175"/>
        <v>0</v>
      </c>
      <c r="K853" s="373">
        <f>+I205</f>
        <v>0</v>
      </c>
      <c r="L853" s="377">
        <f t="shared" si="153"/>
        <v>64</v>
      </c>
      <c r="M853" s="378">
        <f>+K205</f>
        <v>0</v>
      </c>
      <c r="N853" s="379">
        <f>+K609</f>
        <v>64</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7460</v>
      </c>
      <c r="E858" s="373">
        <f>G230</f>
        <v>0</v>
      </c>
      <c r="F858" s="373">
        <f>+F634</f>
        <v>0</v>
      </c>
      <c r="G858" s="373">
        <f>+G634</f>
        <v>0</v>
      </c>
      <c r="H858" s="374">
        <f>SUM(F858:G858)</f>
        <v>0</v>
      </c>
      <c r="I858" s="375">
        <f t="shared" ref="I858:I868" si="196">+AM858</f>
        <v>0</v>
      </c>
      <c r="J858" s="376">
        <f t="shared" ref="J858:J868" si="197">SUM(H858:I858)</f>
        <v>0</v>
      </c>
      <c r="K858" s="373">
        <f>+I230</f>
        <v>0</v>
      </c>
      <c r="L858" s="377">
        <f>(M858+N858)</f>
        <v>7460</v>
      </c>
      <c r="M858" s="378">
        <f>+K230</f>
        <v>5490</v>
      </c>
      <c r="N858" s="379">
        <f>+K634</f>
        <v>1970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13538</v>
      </c>
      <c r="E859" s="373">
        <f>G236</f>
        <v>0</v>
      </c>
      <c r="F859" s="373">
        <f>+F640</f>
        <v>0</v>
      </c>
      <c r="G859" s="373">
        <f>+G640</f>
        <v>0</v>
      </c>
      <c r="H859" s="374">
        <f>SUM(F859:G859)</f>
        <v>0</v>
      </c>
      <c r="I859" s="375">
        <f t="shared" si="196"/>
        <v>0</v>
      </c>
      <c r="J859" s="376">
        <f t="shared" si="197"/>
        <v>0</v>
      </c>
      <c r="K859" s="373">
        <f>+I236</f>
        <v>0</v>
      </c>
      <c r="L859" s="377">
        <f t="shared" ref="L859:L869" si="201">(M859+N859)</f>
        <v>13538</v>
      </c>
      <c r="M859" s="378">
        <f>+K236</f>
        <v>11703</v>
      </c>
      <c r="N859" s="379">
        <f>+K640</f>
        <v>1835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3899</v>
      </c>
      <c r="E862" s="373">
        <f>G254</f>
        <v>0</v>
      </c>
      <c r="F862" s="373">
        <f>+F658</f>
        <v>0</v>
      </c>
      <c r="G862" s="373">
        <f>+G658</f>
        <v>0</v>
      </c>
      <c r="H862" s="374">
        <f t="shared" si="204"/>
        <v>0</v>
      </c>
      <c r="I862" s="375">
        <f t="shared" si="196"/>
        <v>0</v>
      </c>
      <c r="J862" s="376">
        <f t="shared" si="197"/>
        <v>0</v>
      </c>
      <c r="K862" s="373">
        <f>+I254</f>
        <v>0</v>
      </c>
      <c r="L862" s="377">
        <f t="shared" si="201"/>
        <v>3899</v>
      </c>
      <c r="M862" s="378">
        <f>+K254</f>
        <v>551</v>
      </c>
      <c r="N862" s="379">
        <f>+K658</f>
        <v>3348</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40910</v>
      </c>
      <c r="E865" s="373">
        <f>G272</f>
        <v>0</v>
      </c>
      <c r="F865" s="373">
        <f>+F676</f>
        <v>0</v>
      </c>
      <c r="G865" s="373">
        <f>+G676</f>
        <v>0</v>
      </c>
      <c r="H865" s="374">
        <f t="shared" si="204"/>
        <v>0</v>
      </c>
      <c r="I865" s="375">
        <f t="shared" si="196"/>
        <v>0</v>
      </c>
      <c r="J865" s="376">
        <f t="shared" si="197"/>
        <v>0</v>
      </c>
      <c r="K865" s="373">
        <f>+I272</f>
        <v>0</v>
      </c>
      <c r="L865" s="377">
        <f t="shared" si="201"/>
        <v>40910</v>
      </c>
      <c r="M865" s="378">
        <f>+K272</f>
        <v>34340</v>
      </c>
      <c r="N865" s="379">
        <f>+K676</f>
        <v>6570</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3896</v>
      </c>
      <c r="E866" s="373">
        <f>G278</f>
        <v>0</v>
      </c>
      <c r="F866" s="373">
        <f>+F682</f>
        <v>0</v>
      </c>
      <c r="G866" s="373">
        <f>+G682</f>
        <v>0</v>
      </c>
      <c r="H866" s="374">
        <f t="shared" si="204"/>
        <v>0</v>
      </c>
      <c r="I866" s="375">
        <f t="shared" si="196"/>
        <v>0</v>
      </c>
      <c r="J866" s="376">
        <f t="shared" si="197"/>
        <v>0</v>
      </c>
      <c r="K866" s="373">
        <f>+I278</f>
        <v>0</v>
      </c>
      <c r="L866" s="377">
        <f t="shared" si="201"/>
        <v>3896</v>
      </c>
      <c r="M866" s="378">
        <f>+K278</f>
        <v>1096</v>
      </c>
      <c r="N866" s="379">
        <f>+K682</f>
        <v>2800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1305</v>
      </c>
      <c r="E868" s="373">
        <f>G290</f>
        <v>0</v>
      </c>
      <c r="F868" s="373">
        <f>+F694</f>
        <v>0</v>
      </c>
      <c r="G868" s="373">
        <f>+G694</f>
        <v>0</v>
      </c>
      <c r="H868" s="374">
        <f t="shared" si="204"/>
        <v>0</v>
      </c>
      <c r="I868" s="375">
        <f t="shared" si="196"/>
        <v>0</v>
      </c>
      <c r="J868" s="376">
        <f t="shared" si="197"/>
        <v>0</v>
      </c>
      <c r="K868" s="373">
        <f>+I290</f>
        <v>0</v>
      </c>
      <c r="L868" s="377">
        <f t="shared" si="201"/>
        <v>1305</v>
      </c>
      <c r="M868" s="378">
        <f>+K290</f>
        <v>694</v>
      </c>
      <c r="N868" s="379">
        <f>+K694</f>
        <v>611</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39728</v>
      </c>
      <c r="E873" s="373">
        <f>G317</f>
        <v>0</v>
      </c>
      <c r="F873" s="373">
        <f>+F721</f>
        <v>0</v>
      </c>
      <c r="G873" s="373">
        <f>+G721</f>
        <v>0</v>
      </c>
      <c r="H873" s="374">
        <f t="shared" ref="H873:H887" si="222">SUM(F873:G873)</f>
        <v>0</v>
      </c>
      <c r="I873" s="375">
        <f t="shared" si="215"/>
        <v>0</v>
      </c>
      <c r="J873" s="376">
        <f t="shared" si="216"/>
        <v>0</v>
      </c>
      <c r="K873" s="373">
        <f>+I317</f>
        <v>0</v>
      </c>
      <c r="L873" s="377">
        <f t="shared" si="219"/>
        <v>39728</v>
      </c>
      <c r="M873" s="378">
        <f>+K317</f>
        <v>20400</v>
      </c>
      <c r="N873" s="379">
        <f>+K721</f>
        <v>19328</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36105</v>
      </c>
      <c r="E876" s="373">
        <f>G338</f>
        <v>0</v>
      </c>
      <c r="F876" s="373">
        <f>+F742</f>
        <v>0</v>
      </c>
      <c r="G876" s="373">
        <f>+G742</f>
        <v>0</v>
      </c>
      <c r="H876" s="374">
        <f t="shared" si="222"/>
        <v>0</v>
      </c>
      <c r="I876" s="375">
        <f t="shared" si="215"/>
        <v>0</v>
      </c>
      <c r="J876" s="376">
        <f t="shared" si="216"/>
        <v>0</v>
      </c>
      <c r="K876" s="373">
        <f>+I338</f>
        <v>0</v>
      </c>
      <c r="L876" s="377">
        <f t="shared" si="219"/>
        <v>36105</v>
      </c>
      <c r="M876" s="378">
        <f>+K338</f>
        <v>23300</v>
      </c>
      <c r="N876" s="379">
        <f>+K742</f>
        <v>12805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63883</v>
      </c>
      <c r="E878" s="373">
        <f>G352</f>
        <v>0</v>
      </c>
      <c r="F878" s="373">
        <f>+F756</f>
        <v>0</v>
      </c>
      <c r="G878" s="373">
        <f>+G756</f>
        <v>0</v>
      </c>
      <c r="H878" s="374">
        <f t="shared" si="222"/>
        <v>0</v>
      </c>
      <c r="I878" s="375">
        <f t="shared" si="215"/>
        <v>0</v>
      </c>
      <c r="J878" s="376">
        <f t="shared" si="216"/>
        <v>0</v>
      </c>
      <c r="K878" s="373">
        <f>+I352</f>
        <v>0</v>
      </c>
      <c r="L878" s="377">
        <f t="shared" si="219"/>
        <v>63883</v>
      </c>
      <c r="M878" s="378">
        <f>+K352</f>
        <v>48218</v>
      </c>
      <c r="N878" s="379">
        <f>+K756</f>
        <v>15665</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16477</v>
      </c>
      <c r="E879" s="373">
        <f>G359</f>
        <v>0</v>
      </c>
      <c r="F879" s="373">
        <f>+F763</f>
        <v>0</v>
      </c>
      <c r="G879" s="373">
        <f>+G763</f>
        <v>0</v>
      </c>
      <c r="H879" s="374">
        <f t="shared" si="222"/>
        <v>0</v>
      </c>
      <c r="I879" s="375">
        <f t="shared" si="215"/>
        <v>0</v>
      </c>
      <c r="J879" s="376">
        <f t="shared" si="216"/>
        <v>0</v>
      </c>
      <c r="K879" s="373">
        <f>+I359</f>
        <v>0</v>
      </c>
      <c r="L879" s="377">
        <f t="shared" si="219"/>
        <v>16477</v>
      </c>
      <c r="M879" s="378">
        <f>+K359</f>
        <v>11960</v>
      </c>
      <c r="N879" s="379">
        <f>+K763</f>
        <v>4517</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10756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10756</v>
      </c>
      <c r="M881" s="378">
        <f t="shared" ref="M881:M887" si="237">+K373</f>
        <v>8514</v>
      </c>
      <c r="N881" s="379">
        <f t="shared" ref="N881:N887" si="238">+K777</f>
        <v>2242</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22447</v>
      </c>
      <c r="E882" s="373">
        <f t="shared" si="234"/>
        <v>0</v>
      </c>
      <c r="F882" s="373">
        <f t="shared" si="235"/>
        <v>0</v>
      </c>
      <c r="G882" s="373">
        <f t="shared" si="235"/>
        <v>0</v>
      </c>
      <c r="H882" s="374">
        <f t="shared" si="222"/>
        <v>0</v>
      </c>
      <c r="I882" s="375">
        <f t="shared" si="215"/>
        <v>0</v>
      </c>
      <c r="J882" s="376">
        <f t="shared" si="216"/>
        <v>0</v>
      </c>
      <c r="K882" s="373">
        <f t="shared" si="236"/>
        <v>0</v>
      </c>
      <c r="L882" s="377">
        <f t="shared" si="219"/>
        <v>22447</v>
      </c>
      <c r="M882" s="378">
        <f t="shared" si="237"/>
        <v>8400</v>
      </c>
      <c r="N882" s="379">
        <f t="shared" si="238"/>
        <v>14047</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3318</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3318</v>
      </c>
      <c r="M883" s="378">
        <f t="shared" si="237"/>
        <v>0</v>
      </c>
      <c r="N883" s="379">
        <f t="shared" si="238"/>
        <v>3318</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4123</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4123</v>
      </c>
      <c r="M884" s="378">
        <f t="shared" si="237"/>
        <v>3065</v>
      </c>
      <c r="N884" s="379">
        <f t="shared" si="238"/>
        <v>1058</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670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670</v>
      </c>
      <c r="M887" s="378">
        <f t="shared" si="237"/>
        <v>0</v>
      </c>
      <c r="N887" s="379">
        <f t="shared" si="238"/>
        <v>670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655</v>
      </c>
      <c r="E893" s="373">
        <f>G385</f>
        <v>0</v>
      </c>
      <c r="F893" s="373">
        <f>+F789</f>
        <v>0</v>
      </c>
      <c r="G893" s="373">
        <f>+G789</f>
        <v>0</v>
      </c>
      <c r="H893" s="374">
        <f>SUM(F893:G893)</f>
        <v>0</v>
      </c>
      <c r="I893" s="375">
        <f>+AM893</f>
        <v>0</v>
      </c>
      <c r="J893" s="376">
        <f>SUM(H893:I893)</f>
        <v>0</v>
      </c>
      <c r="K893" s="373">
        <f>+I385</f>
        <v>0</v>
      </c>
      <c r="L893" s="377">
        <f>(M893+N893)</f>
        <v>655</v>
      </c>
      <c r="M893" s="378">
        <f>+K385</f>
        <v>0</v>
      </c>
      <c r="N893" s="379">
        <f>+K789</f>
        <v>655</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680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680</v>
      </c>
      <c r="M895" s="378">
        <f>+K395</f>
        <v>0</v>
      </c>
      <c r="N895" s="379">
        <f>+K799</f>
        <v>680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99lw7KPnCszuKlj5ylPb6aXCl70buTATwGdwybxxFYIoZ73oNnCSRhu/2roc3VsOYDl6e/9eEnOGZpkoeUU3ew==" saltValue="xmX7UOxLMv3ZTxzjQ15Mpg=="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1178" priority="391" operator="containsText" text="VERDE">
      <formula>NOT(ISERROR(SEARCH("VERDE",D229)))</formula>
    </cfRule>
    <cfRule type="containsText" dxfId="1177" priority="392" operator="containsText" text="AMARILLO">
      <formula>NOT(ISERROR(SEARCH("AMARILLO",D229)))</formula>
    </cfRule>
    <cfRule type="containsText" dxfId="1176" priority="393" operator="containsText" text="ROJO">
      <formula>NOT(ISERROR(SEARCH("ROJO",D229)))</formula>
    </cfRule>
  </conditionalFormatting>
  <conditionalFormatting sqref="D821:D856">
    <cfRule type="cellIs" dxfId="1175" priority="389" stopIfTrue="1" operator="lessThan">
      <formula>0</formula>
    </cfRule>
  </conditionalFormatting>
  <conditionalFormatting sqref="D858:D869">
    <cfRule type="cellIs" dxfId="1174" priority="388" stopIfTrue="1" operator="lessThan">
      <formula>0</formula>
    </cfRule>
  </conditionalFormatting>
  <conditionalFormatting sqref="D871:D888">
    <cfRule type="cellIs" dxfId="1173" priority="387" stopIfTrue="1" operator="lessThan">
      <formula>0</formula>
    </cfRule>
  </conditionalFormatting>
  <conditionalFormatting sqref="D893:D894">
    <cfRule type="cellIs" dxfId="1172" priority="390" stopIfTrue="1" operator="lessThan">
      <formula>0</formula>
    </cfRule>
  </conditionalFormatting>
  <conditionalFormatting sqref="D566">
    <cfRule type="cellIs" dxfId="1171" priority="386" stopIfTrue="1" operator="lessThan">
      <formula>0</formula>
    </cfRule>
  </conditionalFormatting>
  <conditionalFormatting sqref="D572">
    <cfRule type="cellIs" dxfId="1170" priority="385" stopIfTrue="1" operator="lessThan">
      <formula>0</formula>
    </cfRule>
  </conditionalFormatting>
  <conditionalFormatting sqref="D895:D897">
    <cfRule type="cellIs" dxfId="1169" priority="384" stopIfTrue="1" operator="lessThan">
      <formula>0</formula>
    </cfRule>
  </conditionalFormatting>
  <conditionalFormatting sqref="E229 P410">
    <cfRule type="containsText" dxfId="1168" priority="376" operator="containsText" text="VERDE">
      <formula>NOT(ISERROR(SEARCH("VERDE",E229)))</formula>
    </cfRule>
    <cfRule type="containsText" dxfId="1167" priority="377" operator="containsText" text="AMARILLO">
      <formula>NOT(ISERROR(SEARCH("AMARILLO",E229)))</formula>
    </cfRule>
    <cfRule type="containsText" dxfId="1166" priority="378" operator="containsText" text="ROJO">
      <formula>NOT(ISERROR(SEARCH("ROJO",E229)))</formula>
    </cfRule>
  </conditionalFormatting>
  <conditionalFormatting sqref="E821:I856">
    <cfRule type="cellIs" dxfId="1165" priority="253" stopIfTrue="1" operator="lessThan">
      <formula>0</formula>
    </cfRule>
  </conditionalFormatting>
  <conditionalFormatting sqref="E858:I869">
    <cfRule type="cellIs" dxfId="1164" priority="252" stopIfTrue="1" operator="lessThan">
      <formula>0</formula>
    </cfRule>
  </conditionalFormatting>
  <conditionalFormatting sqref="E871:I888">
    <cfRule type="cellIs" dxfId="1163" priority="251" stopIfTrue="1" operator="lessThan">
      <formula>0</formula>
    </cfRule>
  </conditionalFormatting>
  <conditionalFormatting sqref="E893:I893 E894:G894 H894:I897">
    <cfRule type="cellIs" dxfId="1162" priority="369" stopIfTrue="1" operator="lessThan">
      <formula>0</formula>
    </cfRule>
  </conditionalFormatting>
  <conditionalFormatting sqref="K13:K17">
    <cfRule type="cellIs" dxfId="1161" priority="379" stopIfTrue="1" operator="lessThan">
      <formula>0</formula>
    </cfRule>
  </conditionalFormatting>
  <conditionalFormatting sqref="K303:K308 K777:K783">
    <cfRule type="cellIs" dxfId="1160" priority="365" stopIfTrue="1" operator="lessThan">
      <formula>0</formula>
    </cfRule>
  </conditionalFormatting>
  <conditionalFormatting sqref="K309">
    <cfRule type="containsText" dxfId="1159" priority="375" operator="containsText" text="Falso">
      <formula>NOT(ISERROR(SEARCH("Falso",K309)))</formula>
    </cfRule>
  </conditionalFormatting>
  <conditionalFormatting sqref="K373:K380">
    <cfRule type="cellIs" dxfId="1158" priority="372" stopIfTrue="1" operator="lessThan">
      <formula>0</formula>
    </cfRule>
  </conditionalFormatting>
  <conditionalFormatting sqref="K385:K388">
    <cfRule type="cellIs" dxfId="1157" priority="380" stopIfTrue="1" operator="lessThan">
      <formula>0</formula>
    </cfRule>
  </conditionalFormatting>
  <conditionalFormatting sqref="K389">
    <cfRule type="containsText" dxfId="1156" priority="381" operator="containsText" text="Falso">
      <formula>NOT(ISERROR(SEARCH("Falso",K389)))</formula>
    </cfRule>
  </conditionalFormatting>
  <conditionalFormatting sqref="K394">
    <cfRule type="containsText" dxfId="1155" priority="371" operator="containsText" text="Falso">
      <formula>NOT(ISERROR(SEARCH("Falso",K394)))</formula>
    </cfRule>
  </conditionalFormatting>
  <conditionalFormatting sqref="K399 K404 K409">
    <cfRule type="containsText" dxfId="1154" priority="370" operator="containsText" text="Falso">
      <formula>NOT(ISERROR(SEARCH("Falso",K399)))</formula>
    </cfRule>
  </conditionalFormatting>
  <conditionalFormatting sqref="K714:K719 K721:K726">
    <cfRule type="cellIs" dxfId="1153" priority="273" stopIfTrue="1" operator="lessThan">
      <formula>0</formula>
    </cfRule>
  </conditionalFormatting>
  <conditionalFormatting sqref="K634:K638">
    <cfRule type="cellIs" dxfId="1152" priority="279" stopIfTrue="1" operator="lessThan">
      <formula>0</formula>
    </cfRule>
  </conditionalFormatting>
  <conditionalFormatting sqref="K749:K754 K756:K761">
    <cfRule type="cellIs" dxfId="1151" priority="271" stopIfTrue="1" operator="lessThan">
      <formula>0</formula>
    </cfRule>
  </conditionalFormatting>
  <conditionalFormatting sqref="K763:K768">
    <cfRule type="cellIs" dxfId="1150" priority="270" stopIfTrue="1" operator="lessThan">
      <formula>0</formula>
    </cfRule>
  </conditionalFormatting>
  <conditionalFormatting sqref="K770:K775">
    <cfRule type="cellIs" dxfId="1149" priority="269" stopIfTrue="1" operator="lessThan">
      <formula>0</formula>
    </cfRule>
  </conditionalFormatting>
  <conditionalFormatting sqref="K707:K712">
    <cfRule type="cellIs" dxfId="1148" priority="278" stopIfTrue="1" operator="lessThan">
      <formula>0</formula>
    </cfRule>
  </conditionalFormatting>
  <conditionalFormatting sqref="K728:K733 K735:K740 K742:K747">
    <cfRule type="cellIs" dxfId="1147" priority="272" stopIfTrue="1" operator="lessThan">
      <formula>0</formula>
    </cfRule>
  </conditionalFormatting>
  <conditionalFormatting sqref="K821:K856 M821:O856">
    <cfRule type="cellIs" dxfId="1146" priority="250" stopIfTrue="1" operator="lessThan">
      <formula>0</formula>
    </cfRule>
  </conditionalFormatting>
  <conditionalFormatting sqref="K858:K869 M858:N869">
    <cfRule type="cellIs" dxfId="1145" priority="249" stopIfTrue="1" operator="lessThan">
      <formula>0</formula>
    </cfRule>
  </conditionalFormatting>
  <conditionalFormatting sqref="K871:K888 M871:N887 M888:O888">
    <cfRule type="cellIs" dxfId="1144" priority="248" stopIfTrue="1" operator="lessThan">
      <formula>0</formula>
    </cfRule>
  </conditionalFormatting>
  <conditionalFormatting sqref="K893:K894 M893:N894">
    <cfRule type="cellIs" dxfId="1143" priority="247" stopIfTrue="1" operator="lessThan">
      <formula>0</formula>
    </cfRule>
  </conditionalFormatting>
  <conditionalFormatting sqref="P13:P17 P303:P308">
    <cfRule type="containsText" dxfId="1142" priority="361" operator="containsText" text="VENCIDO">
      <formula>NOT(ISERROR(SEARCH("VENCIDO",P13)))</formula>
    </cfRule>
    <cfRule type="containsText" dxfId="1141" priority="362" operator="containsText" text="VERDE">
      <formula>NOT(ISERROR(SEARCH("VERDE",P13)))</formula>
    </cfRule>
    <cfRule type="containsText" dxfId="1140" priority="363" stopIfTrue="1" operator="containsText" text="AMARILLO">
      <formula>NOT(ISERROR(SEARCH("AMARILLO",P13)))</formula>
    </cfRule>
    <cfRule type="containsText" dxfId="1139" priority="364" operator="containsText" text="ROJO">
      <formula>NOT(ISERROR(SEARCH("ROJO",P13)))</formula>
    </cfRule>
  </conditionalFormatting>
  <conditionalFormatting sqref="P373:P379">
    <cfRule type="containsText" dxfId="1138" priority="357" operator="containsText" text="VENCIDO">
      <formula>NOT(ISERROR(SEARCH("VENCIDO",P373)))</formula>
    </cfRule>
    <cfRule type="containsText" dxfId="1137" priority="358" operator="containsText" text="VERDE">
      <formula>NOT(ISERROR(SEARCH("VERDE",P373)))</formula>
    </cfRule>
    <cfRule type="containsText" dxfId="1136" priority="359" stopIfTrue="1" operator="containsText" text="AMARILLO">
      <formula>NOT(ISERROR(SEARCH("AMARILLO",P373)))</formula>
    </cfRule>
    <cfRule type="containsText" dxfId="1135" priority="360" operator="containsText" text="ROJO">
      <formula>NOT(ISERROR(SEARCH("ROJO",P373)))</formula>
    </cfRule>
  </conditionalFormatting>
  <conditionalFormatting sqref="P385:P388">
    <cfRule type="containsText" dxfId="1134" priority="353" operator="containsText" text="VENCIDO">
      <formula>NOT(ISERROR(SEARCH("VENCIDO",P385)))</formula>
    </cfRule>
    <cfRule type="containsText" dxfId="1133" priority="354" operator="containsText" text="VERDE">
      <formula>NOT(ISERROR(SEARCH("VERDE",P385)))</formula>
    </cfRule>
    <cfRule type="containsText" dxfId="1132" priority="355" stopIfTrue="1" operator="containsText" text="AMARILLO">
      <formula>NOT(ISERROR(SEARCH("AMARILLO",P385)))</formula>
    </cfRule>
    <cfRule type="containsText" dxfId="1131" priority="356" operator="containsText" text="ROJO">
      <formula>NOT(ISERROR(SEARCH("ROJO",P385)))</formula>
    </cfRule>
  </conditionalFormatting>
  <conditionalFormatting sqref="P417:P421">
    <cfRule type="containsText" dxfId="1130" priority="346" operator="containsText" text="VENCIDO">
      <formula>NOT(ISERROR(SEARCH("VENCIDO",P417)))</formula>
    </cfRule>
    <cfRule type="containsText" dxfId="1129" priority="347" operator="containsText" text="VERDE">
      <formula>NOT(ISERROR(SEARCH("VERDE",P417)))</formula>
    </cfRule>
    <cfRule type="containsText" dxfId="1128" priority="348" stopIfTrue="1" operator="containsText" text="AMARILLO">
      <formula>NOT(ISERROR(SEARCH("AMARILLO",P417)))</formula>
    </cfRule>
    <cfRule type="containsText" dxfId="1127" priority="349" operator="containsText" text="ROJO">
      <formula>NOT(ISERROR(SEARCH("ROJO",P417)))</formula>
    </cfRule>
  </conditionalFormatting>
  <conditionalFormatting sqref="P561:P565">
    <cfRule type="containsText" dxfId="1126" priority="342" operator="containsText" text="VENCIDO">
      <formula>NOT(ISERROR(SEARCH("VENCIDO",P561)))</formula>
    </cfRule>
    <cfRule type="containsText" dxfId="1125" priority="343" operator="containsText" text="VERDE">
      <formula>NOT(ISERROR(SEARCH("VERDE",P561)))</formula>
    </cfRule>
    <cfRule type="containsText" dxfId="1124" priority="344" stopIfTrue="1" operator="containsText" text="AMARILLO">
      <formula>NOT(ISERROR(SEARCH("AMARILLO",P561)))</formula>
    </cfRule>
    <cfRule type="containsText" dxfId="1123" priority="345" operator="containsText" text="ROJO">
      <formula>NOT(ISERROR(SEARCH("ROJO",P561)))</formula>
    </cfRule>
  </conditionalFormatting>
  <conditionalFormatting sqref="P707:P712">
    <cfRule type="containsText" dxfId="1122" priority="274" operator="containsText" text="VENCIDO">
      <formula>NOT(ISERROR(SEARCH("VENCIDO",P707)))</formula>
    </cfRule>
    <cfRule type="containsText" dxfId="1121" priority="275" operator="containsText" text="VERDE">
      <formula>NOT(ISERROR(SEARCH("VERDE",P707)))</formula>
    </cfRule>
    <cfRule type="containsText" dxfId="1120" priority="276" stopIfTrue="1" operator="containsText" text="AMARILLO">
      <formula>NOT(ISERROR(SEARCH("AMARILLO",P707)))</formula>
    </cfRule>
    <cfRule type="containsText" dxfId="1119" priority="277" operator="containsText" text="ROJO">
      <formula>NOT(ISERROR(SEARCH("ROJO",P707)))</formula>
    </cfRule>
  </conditionalFormatting>
  <conditionalFormatting sqref="P777:P783">
    <cfRule type="containsText" dxfId="1118" priority="265" operator="containsText" text="VENCIDO">
      <formula>NOT(ISERROR(SEARCH("VENCIDO",P777)))</formula>
    </cfRule>
    <cfRule type="containsText" dxfId="1117" priority="266" operator="containsText" text="VERDE">
      <formula>NOT(ISERROR(SEARCH("VERDE",P777)))</formula>
    </cfRule>
    <cfRule type="containsText" dxfId="1116" priority="267" stopIfTrue="1" operator="containsText" text="AMARILLO">
      <formula>NOT(ISERROR(SEARCH("AMARILLO",P777)))</formula>
    </cfRule>
    <cfRule type="containsText" dxfId="1115" priority="268" operator="containsText" text="ROJO">
      <formula>NOT(ISERROR(SEARCH("ROJO",P777)))</formula>
    </cfRule>
  </conditionalFormatting>
  <conditionalFormatting sqref="Q833:Q848">
    <cfRule type="containsText" dxfId="1114" priority="259" operator="containsText" text="VERDE">
      <formula>NOT(ISERROR(SEARCH("VERDE",Q833)))</formula>
    </cfRule>
    <cfRule type="containsText" dxfId="1113" priority="260" operator="containsText" text="AMARILLO">
      <formula>NOT(ISERROR(SEARCH("AMARILLO",Q833)))</formula>
    </cfRule>
    <cfRule type="containsText" dxfId="1112" priority="261" operator="containsText" text="ROJO">
      <formula>NOT(ISERROR(SEARCH("ROJO",Q833)))</formula>
    </cfRule>
  </conditionalFormatting>
  <conditionalFormatting sqref="Q821:R832">
    <cfRule type="containsText" dxfId="1111" priority="350" operator="containsText" text="VERDE">
      <formula>NOT(ISERROR(SEARCH("VERDE",Q821)))</formula>
    </cfRule>
    <cfRule type="containsText" dxfId="1110" priority="351" operator="containsText" text="AMARILLO">
      <formula>NOT(ISERROR(SEARCH("AMARILLO",Q821)))</formula>
    </cfRule>
    <cfRule type="containsText" dxfId="1109" priority="352" operator="containsText" text="ROJO">
      <formula>NOT(ISERROR(SEARCH("ROJO",Q821)))</formula>
    </cfRule>
  </conditionalFormatting>
  <conditionalFormatting sqref="AO821:AO827 AO838:AO860 AO868:AO871 AO873 AO875:AO887">
    <cfRule type="expression" dxfId="1108" priority="366">
      <formula>$AO821&lt;&gt;#REF!</formula>
    </cfRule>
  </conditionalFormatting>
  <conditionalFormatting sqref="AO828:AO835">
    <cfRule type="expression" dxfId="1107" priority="382">
      <formula>$AO828&lt;&gt;#REF!</formula>
    </cfRule>
  </conditionalFormatting>
  <conditionalFormatting sqref="AO836:AO837">
    <cfRule type="expression" dxfId="1106" priority="264">
      <formula>$AO836&lt;&gt;#REF!</formula>
    </cfRule>
  </conditionalFormatting>
  <conditionalFormatting sqref="AO861">
    <cfRule type="expression" dxfId="1105" priority="258">
      <formula>$AO861&lt;&gt;#REF!</formula>
    </cfRule>
  </conditionalFormatting>
  <conditionalFormatting sqref="AO862:AO866">
    <cfRule type="expression" dxfId="1104" priority="257">
      <formula>$AO862&lt;&gt;#REF!</formula>
    </cfRule>
  </conditionalFormatting>
  <conditionalFormatting sqref="AO867">
    <cfRule type="expression" dxfId="1103" priority="256">
      <formula>$AO867&lt;&gt;#REF!</formula>
    </cfRule>
  </conditionalFormatting>
  <conditionalFormatting sqref="AO872">
    <cfRule type="expression" dxfId="1102" priority="255">
      <formula>$AO872&lt;&gt;#REF!</formula>
    </cfRule>
  </conditionalFormatting>
  <conditionalFormatting sqref="AO874">
    <cfRule type="expression" dxfId="1101" priority="254">
      <formula>$AO874&lt;&gt;#REF!</formula>
    </cfRule>
  </conditionalFormatting>
  <conditionalFormatting sqref="AO888">
    <cfRule type="expression" dxfId="1100" priority="383">
      <formula>$AO888&lt;&gt;$L888</formula>
    </cfRule>
  </conditionalFormatting>
  <conditionalFormatting sqref="AS417">
    <cfRule type="cellIs" dxfId="1099" priority="368" operator="greaterThan">
      <formula>1</formula>
    </cfRule>
  </conditionalFormatting>
  <conditionalFormatting sqref="AS423">
    <cfRule type="cellIs" dxfId="1098" priority="341" operator="greaterThan">
      <formula>1</formula>
    </cfRule>
  </conditionalFormatting>
  <conditionalFormatting sqref="AS429">
    <cfRule type="cellIs" dxfId="1097" priority="339" operator="greaterThan">
      <formula>1</formula>
    </cfRule>
  </conditionalFormatting>
  <conditionalFormatting sqref="AS435">
    <cfRule type="cellIs" dxfId="1096" priority="337" operator="greaterThan">
      <formula>1</formula>
    </cfRule>
  </conditionalFormatting>
  <conditionalFormatting sqref="AS441">
    <cfRule type="cellIs" dxfId="1095" priority="335" operator="greaterThan">
      <formula>1</formula>
    </cfRule>
  </conditionalFormatting>
  <conditionalFormatting sqref="AS447">
    <cfRule type="cellIs" dxfId="1094" priority="333" operator="greaterThan">
      <formula>1</formula>
    </cfRule>
  </conditionalFormatting>
  <conditionalFormatting sqref="AS453">
    <cfRule type="cellIs" dxfId="1093" priority="331" operator="greaterThan">
      <formula>1</formula>
    </cfRule>
  </conditionalFormatting>
  <conditionalFormatting sqref="AS459">
    <cfRule type="cellIs" dxfId="1092" priority="329" operator="greaterThan">
      <formula>1</formula>
    </cfRule>
  </conditionalFormatting>
  <conditionalFormatting sqref="AS465">
    <cfRule type="cellIs" dxfId="1091" priority="327" operator="greaterThan">
      <formula>1</formula>
    </cfRule>
  </conditionalFormatting>
  <conditionalFormatting sqref="AS471">
    <cfRule type="cellIs" dxfId="1090" priority="325" operator="greaterThan">
      <formula>1</formula>
    </cfRule>
  </conditionalFormatting>
  <conditionalFormatting sqref="AS477">
    <cfRule type="cellIs" dxfId="1089" priority="323" operator="greaterThan">
      <formula>1</formula>
    </cfRule>
  </conditionalFormatting>
  <conditionalFormatting sqref="AS483">
    <cfRule type="cellIs" dxfId="1088" priority="321" operator="greaterThan">
      <formula>1</formula>
    </cfRule>
  </conditionalFormatting>
  <conditionalFormatting sqref="AS489">
    <cfRule type="cellIs" dxfId="1087" priority="319" operator="greaterThan">
      <formula>1</formula>
    </cfRule>
  </conditionalFormatting>
  <conditionalFormatting sqref="AS495">
    <cfRule type="cellIs" dxfId="1086" priority="317" operator="greaterThan">
      <formula>1</formula>
    </cfRule>
  </conditionalFormatting>
  <conditionalFormatting sqref="AS501">
    <cfRule type="cellIs" dxfId="1085" priority="315" operator="greaterThan">
      <formula>1</formula>
    </cfRule>
  </conditionalFormatting>
  <conditionalFormatting sqref="AS507">
    <cfRule type="cellIs" dxfId="1084" priority="313" operator="greaterThan">
      <formula>1</formula>
    </cfRule>
  </conditionalFormatting>
  <conditionalFormatting sqref="AS513">
    <cfRule type="cellIs" dxfId="1083" priority="311" operator="greaterThan">
      <formula>1</formula>
    </cfRule>
  </conditionalFormatting>
  <conditionalFormatting sqref="AS519">
    <cfRule type="cellIs" dxfId="1082" priority="309" operator="greaterThan">
      <formula>1</formula>
    </cfRule>
  </conditionalFormatting>
  <conditionalFormatting sqref="AS525">
    <cfRule type="cellIs" dxfId="1081" priority="307" operator="greaterThan">
      <formula>1</formula>
    </cfRule>
  </conditionalFormatting>
  <conditionalFormatting sqref="AS531">
    <cfRule type="cellIs" dxfId="1080" priority="305" operator="greaterThan">
      <formula>1</formula>
    </cfRule>
  </conditionalFormatting>
  <conditionalFormatting sqref="AS537">
    <cfRule type="cellIs" dxfId="1079" priority="303" operator="greaterThan">
      <formula>1</formula>
    </cfRule>
  </conditionalFormatting>
  <conditionalFormatting sqref="AS543">
    <cfRule type="cellIs" dxfId="1078" priority="301" operator="greaterThan">
      <formula>1</formula>
    </cfRule>
  </conditionalFormatting>
  <conditionalFormatting sqref="AS549">
    <cfRule type="cellIs" dxfId="1077" priority="299" operator="greaterThan">
      <formula>1</formula>
    </cfRule>
  </conditionalFormatting>
  <conditionalFormatting sqref="AS555">
    <cfRule type="cellIs" dxfId="1076" priority="297" operator="greaterThan">
      <formula>1</formula>
    </cfRule>
  </conditionalFormatting>
  <conditionalFormatting sqref="AS561">
    <cfRule type="cellIs" dxfId="1075" priority="295" operator="greaterThan">
      <formula>1</formula>
    </cfRule>
  </conditionalFormatting>
  <conditionalFormatting sqref="AS567">
    <cfRule type="cellIs" dxfId="1074" priority="293" operator="greaterThan">
      <formula>1</formula>
    </cfRule>
  </conditionalFormatting>
  <conditionalFormatting sqref="AS573">
    <cfRule type="cellIs" dxfId="1073" priority="288" operator="greaterThan">
      <formula>1</formula>
    </cfRule>
  </conditionalFormatting>
  <conditionalFormatting sqref="AS579">
    <cfRule type="cellIs" dxfId="1072" priority="290" operator="greaterThan">
      <formula>1</formula>
    </cfRule>
  </conditionalFormatting>
  <conditionalFormatting sqref="AS585">
    <cfRule type="cellIs" dxfId="1071" priority="287" operator="greaterThan">
      <formula>1</formula>
    </cfRule>
  </conditionalFormatting>
  <conditionalFormatting sqref="AS591">
    <cfRule type="cellIs" dxfId="1070" priority="285" operator="greaterThan">
      <formula>1</formula>
    </cfRule>
  </conditionalFormatting>
  <conditionalFormatting sqref="AS597 AS603">
    <cfRule type="cellIs" dxfId="1069" priority="283" operator="greaterThan">
      <formula>1</formula>
    </cfRule>
  </conditionalFormatting>
  <conditionalFormatting sqref="AS609 AS615 AS621 AS627">
    <cfRule type="cellIs" dxfId="1068" priority="281" operator="greaterThan">
      <formula>1</formula>
    </cfRule>
  </conditionalFormatting>
  <conditionalFormatting sqref="AS780:AS787">
    <cfRule type="cellIs" dxfId="1067" priority="374" operator="greaterThan">
      <formula>1</formula>
    </cfRule>
  </conditionalFormatting>
  <conditionalFormatting sqref="AS821:AS856">
    <cfRule type="cellIs" dxfId="1066" priority="263" operator="greaterThan">
      <formula>1</formula>
    </cfRule>
  </conditionalFormatting>
  <conditionalFormatting sqref="AT417">
    <cfRule type="cellIs" dxfId="1065" priority="367" operator="greaterThan">
      <formula>1</formula>
    </cfRule>
  </conditionalFormatting>
  <conditionalFormatting sqref="AT423">
    <cfRule type="cellIs" dxfId="1064" priority="340" operator="greaterThan">
      <formula>1</formula>
    </cfRule>
  </conditionalFormatting>
  <conditionalFormatting sqref="AT429">
    <cfRule type="cellIs" dxfId="1063" priority="338" operator="greaterThan">
      <formula>1</formula>
    </cfRule>
  </conditionalFormatting>
  <conditionalFormatting sqref="AT435">
    <cfRule type="cellIs" dxfId="1062" priority="336" operator="greaterThan">
      <formula>1</formula>
    </cfRule>
  </conditionalFormatting>
  <conditionalFormatting sqref="AT441">
    <cfRule type="cellIs" dxfId="1061" priority="334" operator="greaterThan">
      <formula>1</formula>
    </cfRule>
  </conditionalFormatting>
  <conditionalFormatting sqref="AT447">
    <cfRule type="cellIs" dxfId="1060" priority="332" operator="greaterThan">
      <formula>1</formula>
    </cfRule>
  </conditionalFormatting>
  <conditionalFormatting sqref="AT453">
    <cfRule type="cellIs" dxfId="1059" priority="330" operator="greaterThan">
      <formula>1</formula>
    </cfRule>
  </conditionalFormatting>
  <conditionalFormatting sqref="AT459">
    <cfRule type="cellIs" dxfId="1058" priority="328" operator="greaterThan">
      <formula>1</formula>
    </cfRule>
  </conditionalFormatting>
  <conditionalFormatting sqref="AT465">
    <cfRule type="cellIs" dxfId="1057" priority="326" operator="greaterThan">
      <formula>1</formula>
    </cfRule>
  </conditionalFormatting>
  <conditionalFormatting sqref="AT471">
    <cfRule type="cellIs" dxfId="1056" priority="324" operator="greaterThan">
      <formula>1</formula>
    </cfRule>
  </conditionalFormatting>
  <conditionalFormatting sqref="AT477">
    <cfRule type="cellIs" dxfId="1055" priority="322" operator="greaterThan">
      <formula>1</formula>
    </cfRule>
  </conditionalFormatting>
  <conditionalFormatting sqref="AT483">
    <cfRule type="cellIs" dxfId="1054" priority="320" operator="greaterThan">
      <formula>1</formula>
    </cfRule>
  </conditionalFormatting>
  <conditionalFormatting sqref="AT489">
    <cfRule type="cellIs" dxfId="1053" priority="318" operator="greaterThan">
      <formula>1</formula>
    </cfRule>
  </conditionalFormatting>
  <conditionalFormatting sqref="AT495">
    <cfRule type="cellIs" dxfId="1052" priority="316" operator="greaterThan">
      <formula>1</formula>
    </cfRule>
  </conditionalFormatting>
  <conditionalFormatting sqref="AT501">
    <cfRule type="cellIs" dxfId="1051" priority="314" operator="greaterThan">
      <formula>1</formula>
    </cfRule>
  </conditionalFormatting>
  <conditionalFormatting sqref="AT507">
    <cfRule type="cellIs" dxfId="1050" priority="312" operator="greaterThan">
      <formula>1</formula>
    </cfRule>
  </conditionalFormatting>
  <conditionalFormatting sqref="AT513">
    <cfRule type="cellIs" dxfId="1049" priority="310" operator="greaterThan">
      <formula>1</formula>
    </cfRule>
  </conditionalFormatting>
  <conditionalFormatting sqref="AT519">
    <cfRule type="cellIs" dxfId="1048" priority="308" operator="greaterThan">
      <formula>1</formula>
    </cfRule>
  </conditionalFormatting>
  <conditionalFormatting sqref="AT525">
    <cfRule type="cellIs" dxfId="1047" priority="306" operator="greaterThan">
      <formula>1</formula>
    </cfRule>
  </conditionalFormatting>
  <conditionalFormatting sqref="AT531">
    <cfRule type="cellIs" dxfId="1046" priority="304" operator="greaterThan">
      <formula>1</formula>
    </cfRule>
  </conditionalFormatting>
  <conditionalFormatting sqref="AT537">
    <cfRule type="cellIs" dxfId="1045" priority="302" operator="greaterThan">
      <formula>1</formula>
    </cfRule>
  </conditionalFormatting>
  <conditionalFormatting sqref="AT543">
    <cfRule type="cellIs" dxfId="1044" priority="300" operator="greaterThan">
      <formula>1</formula>
    </cfRule>
  </conditionalFormatting>
  <conditionalFormatting sqref="AT549">
    <cfRule type="cellIs" dxfId="1043" priority="298" operator="greaterThan">
      <formula>1</formula>
    </cfRule>
  </conditionalFormatting>
  <conditionalFormatting sqref="AT555">
    <cfRule type="cellIs" dxfId="1042" priority="296" operator="greaterThan">
      <formula>1</formula>
    </cfRule>
  </conditionalFormatting>
  <conditionalFormatting sqref="AT561">
    <cfRule type="cellIs" dxfId="1041" priority="294" operator="greaterThan">
      <formula>1</formula>
    </cfRule>
  </conditionalFormatting>
  <conditionalFormatting sqref="AT567">
    <cfRule type="cellIs" dxfId="1040" priority="292" operator="greaterThan">
      <formula>1</formula>
    </cfRule>
  </conditionalFormatting>
  <conditionalFormatting sqref="AT573">
    <cfRule type="cellIs" dxfId="1039" priority="291" operator="greaterThan">
      <formula>1</formula>
    </cfRule>
  </conditionalFormatting>
  <conditionalFormatting sqref="AT579">
    <cfRule type="cellIs" dxfId="1038" priority="289" operator="greaterThan">
      <formula>1</formula>
    </cfRule>
  </conditionalFormatting>
  <conditionalFormatting sqref="AT585">
    <cfRule type="cellIs" dxfId="1037" priority="286" operator="greaterThan">
      <formula>1</formula>
    </cfRule>
  </conditionalFormatting>
  <conditionalFormatting sqref="AT591">
    <cfRule type="cellIs" dxfId="1036" priority="284" operator="greaterThan">
      <formula>1</formula>
    </cfRule>
  </conditionalFormatting>
  <conditionalFormatting sqref="AT597 AT603">
    <cfRule type="cellIs" dxfId="1035" priority="282" operator="greaterThan">
      <formula>1</formula>
    </cfRule>
  </conditionalFormatting>
  <conditionalFormatting sqref="AT609 AT615 AT621 AT627">
    <cfRule type="cellIs" dxfId="1034" priority="280" operator="greaterThan">
      <formula>1</formula>
    </cfRule>
  </conditionalFormatting>
  <conditionalFormatting sqref="AT780:AT787">
    <cfRule type="cellIs" dxfId="1033" priority="373" operator="greaterThan">
      <formula>1</formula>
    </cfRule>
  </conditionalFormatting>
  <conditionalFormatting sqref="AT821:AT856">
    <cfRule type="cellIs" dxfId="1032" priority="262" operator="greaterThan">
      <formula>1</formula>
    </cfRule>
  </conditionalFormatting>
  <conditionalFormatting sqref="K561:K565">
    <cfRule type="cellIs" dxfId="1031" priority="246" stopIfTrue="1" operator="lessThan">
      <formula>0</formula>
    </cfRule>
  </conditionalFormatting>
  <conditionalFormatting sqref="K417:K421">
    <cfRule type="cellIs" dxfId="1030" priority="245" stopIfTrue="1" operator="lessThan">
      <formula>0</formula>
    </cfRule>
  </conditionalFormatting>
  <conditionalFormatting sqref="K405:K408">
    <cfRule type="cellIs" dxfId="1029" priority="244" stopIfTrue="1" operator="lessThan">
      <formula>0</formula>
    </cfRule>
  </conditionalFormatting>
  <conditionalFormatting sqref="K395:K398">
    <cfRule type="cellIs" dxfId="1028" priority="243" stopIfTrue="1" operator="lessThan">
      <formula>0</formula>
    </cfRule>
  </conditionalFormatting>
  <conditionalFormatting sqref="K400:K403">
    <cfRule type="cellIs" dxfId="1027" priority="242" stopIfTrue="1" operator="lessThan">
      <formula>0</formula>
    </cfRule>
  </conditionalFormatting>
  <conditionalFormatting sqref="K390:K393">
    <cfRule type="cellIs" dxfId="1026" priority="241" stopIfTrue="1" operator="lessThan">
      <formula>0</formula>
    </cfRule>
  </conditionalFormatting>
  <conditionalFormatting sqref="P390:P393">
    <cfRule type="containsText" dxfId="1025" priority="237" operator="containsText" text="VENCIDO">
      <formula>NOT(ISERROR(SEARCH("VENCIDO",P390)))</formula>
    </cfRule>
    <cfRule type="containsText" dxfId="1024" priority="238" operator="containsText" text="VERDE">
      <formula>NOT(ISERROR(SEARCH("VERDE",P390)))</formula>
    </cfRule>
    <cfRule type="containsText" dxfId="1023" priority="239" stopIfTrue="1" operator="containsText" text="AMARILLO">
      <formula>NOT(ISERROR(SEARCH("AMARILLO",P390)))</formula>
    </cfRule>
    <cfRule type="containsText" dxfId="1022" priority="240" operator="containsText" text="ROJO">
      <formula>NOT(ISERROR(SEARCH("ROJO",P390)))</formula>
    </cfRule>
  </conditionalFormatting>
  <conditionalFormatting sqref="P395:P398">
    <cfRule type="containsText" dxfId="1021" priority="233" operator="containsText" text="VENCIDO">
      <formula>NOT(ISERROR(SEARCH("VENCIDO",P395)))</formula>
    </cfRule>
    <cfRule type="containsText" dxfId="1020" priority="234" operator="containsText" text="VERDE">
      <formula>NOT(ISERROR(SEARCH("VERDE",P395)))</formula>
    </cfRule>
    <cfRule type="containsText" dxfId="1019" priority="235" stopIfTrue="1" operator="containsText" text="AMARILLO">
      <formula>NOT(ISERROR(SEARCH("AMARILLO",P395)))</formula>
    </cfRule>
    <cfRule type="containsText" dxfId="1018" priority="236" operator="containsText" text="ROJO">
      <formula>NOT(ISERROR(SEARCH("ROJO",P395)))</formula>
    </cfRule>
  </conditionalFormatting>
  <conditionalFormatting sqref="P400:P403">
    <cfRule type="containsText" dxfId="1017" priority="229" operator="containsText" text="VENCIDO">
      <formula>NOT(ISERROR(SEARCH("VENCIDO",P400)))</formula>
    </cfRule>
    <cfRule type="containsText" dxfId="1016" priority="230" operator="containsText" text="VERDE">
      <formula>NOT(ISERROR(SEARCH("VERDE",P400)))</formula>
    </cfRule>
    <cfRule type="containsText" dxfId="1015" priority="231" stopIfTrue="1" operator="containsText" text="AMARILLO">
      <formula>NOT(ISERROR(SEARCH("AMARILLO",P400)))</formula>
    </cfRule>
    <cfRule type="containsText" dxfId="1014" priority="232" operator="containsText" text="ROJO">
      <formula>NOT(ISERROR(SEARCH("ROJO",P400)))</formula>
    </cfRule>
  </conditionalFormatting>
  <conditionalFormatting sqref="P405:P408">
    <cfRule type="containsText" dxfId="1013" priority="225" operator="containsText" text="VENCIDO">
      <formula>NOT(ISERROR(SEARCH("VENCIDO",P405)))</formula>
    </cfRule>
    <cfRule type="containsText" dxfId="1012" priority="226" operator="containsText" text="VERDE">
      <formula>NOT(ISERROR(SEARCH("VERDE",P405)))</formula>
    </cfRule>
    <cfRule type="containsText" dxfId="1011" priority="227" stopIfTrue="1" operator="containsText" text="AMARILLO">
      <formula>NOT(ISERROR(SEARCH("AMARILLO",P405)))</formula>
    </cfRule>
    <cfRule type="containsText" dxfId="1010" priority="228" operator="containsText" text="ROJO">
      <formula>NOT(ISERROR(SEARCH("ROJO",P405)))</formula>
    </cfRule>
  </conditionalFormatting>
  <conditionalFormatting sqref="K640:K644 K646:K650 K652:K656 K658:K662 K664:K668 K670:K674 K676:K680 K682:K686 K688:K692 K694:K698 K700:K704">
    <cfRule type="cellIs" dxfId="1009"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1008"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1007" priority="220" operator="containsText" text="VENCIDO">
      <formula>NOT(ISERROR(SEARCH("VENCIDO",P19)))</formula>
    </cfRule>
    <cfRule type="containsText" dxfId="1006" priority="221" operator="containsText" text="VERDE">
      <formula>NOT(ISERROR(SEARCH("VERDE",P19)))</formula>
    </cfRule>
    <cfRule type="containsText" dxfId="1005" priority="222" stopIfTrue="1" operator="containsText" text="AMARILLO">
      <formula>NOT(ISERROR(SEARCH("AMARILLO",P19)))</formula>
    </cfRule>
    <cfRule type="containsText" dxfId="1004" priority="223" operator="containsText" text="ROJO">
      <formula>NOT(ISERROR(SEARCH("ROJO",P19)))</formula>
    </cfRule>
  </conditionalFormatting>
  <conditionalFormatting sqref="K230:K234 K236:K240 K242:K246 K248:K252 K254:K258 K260:K264 K266:K270 K272:K276 K278:K282 K284:K288 K290:K294 K296:K300">
    <cfRule type="cellIs" dxfId="1003" priority="219" stopIfTrue="1" operator="lessThan">
      <formula>0</formula>
    </cfRule>
  </conditionalFormatting>
  <conditionalFormatting sqref="P230:P234 P236:P240 P242:P246 P248:P252 P254:P258 P260:P264 P266:P270 P272:P276 P278:P282 P284:P288 P290:P294 P296:P300">
    <cfRule type="containsText" dxfId="1002" priority="215" operator="containsText" text="VENCIDO">
      <formula>NOT(ISERROR(SEARCH("VENCIDO",P230)))</formula>
    </cfRule>
    <cfRule type="containsText" dxfId="1001" priority="216" operator="containsText" text="VERDE">
      <formula>NOT(ISERROR(SEARCH("VERDE",P230)))</formula>
    </cfRule>
    <cfRule type="containsText" dxfId="1000" priority="217" stopIfTrue="1" operator="containsText" text="AMARILLO">
      <formula>NOT(ISERROR(SEARCH("AMARILLO",P230)))</formula>
    </cfRule>
    <cfRule type="containsText" dxfId="999" priority="218" operator="containsText" text="ROJO">
      <formula>NOT(ISERROR(SEARCH("ROJO",P230)))</formula>
    </cfRule>
  </conditionalFormatting>
  <conditionalFormatting sqref="K316 K323 K330 K337 K344 K351 K358 K365 K372">
    <cfRule type="containsText" dxfId="998" priority="214" operator="containsText" text="Falso">
      <formula>NOT(ISERROR(SEARCH("Falso",K316)))</formula>
    </cfRule>
  </conditionalFormatting>
  <conditionalFormatting sqref="P310:P315 P317:P322 P324:P329 P331:P336 P338:P343 P345:P350 P352:P357 P359:P364 P366:P371">
    <cfRule type="containsText" dxfId="997" priority="210" operator="containsText" text="VENCIDO">
      <formula>NOT(ISERROR(SEARCH("VENCIDO",P310)))</formula>
    </cfRule>
    <cfRule type="containsText" dxfId="996" priority="211" operator="containsText" text="VERDE">
      <formula>NOT(ISERROR(SEARCH("VERDE",P310)))</formula>
    </cfRule>
    <cfRule type="containsText" dxfId="995" priority="212" stopIfTrue="1" operator="containsText" text="AMARILLO">
      <formula>NOT(ISERROR(SEARCH("AMARILLO",P310)))</formula>
    </cfRule>
    <cfRule type="containsText" dxfId="994" priority="213" operator="containsText" text="ROJO">
      <formula>NOT(ISERROR(SEARCH("ROJO",P310)))</formula>
    </cfRule>
  </conditionalFormatting>
  <conditionalFormatting sqref="K310:K315">
    <cfRule type="cellIs" dxfId="993" priority="209" stopIfTrue="1" operator="lessThan">
      <formula>0</formula>
    </cfRule>
  </conditionalFormatting>
  <conditionalFormatting sqref="K317:K322">
    <cfRule type="cellIs" dxfId="992" priority="208" stopIfTrue="1" operator="lessThan">
      <formula>0</formula>
    </cfRule>
  </conditionalFormatting>
  <conditionalFormatting sqref="K324:K329">
    <cfRule type="cellIs" dxfId="991" priority="207" stopIfTrue="1" operator="lessThan">
      <formula>0</formula>
    </cfRule>
  </conditionalFormatting>
  <conditionalFormatting sqref="K331:K336">
    <cfRule type="cellIs" dxfId="990" priority="206" stopIfTrue="1" operator="lessThan">
      <formula>0</formula>
    </cfRule>
  </conditionalFormatting>
  <conditionalFormatting sqref="K338:K343">
    <cfRule type="cellIs" dxfId="989" priority="205" stopIfTrue="1" operator="lessThan">
      <formula>0</formula>
    </cfRule>
  </conditionalFormatting>
  <conditionalFormatting sqref="K345:K350">
    <cfRule type="cellIs" dxfId="988" priority="204" stopIfTrue="1" operator="lessThan">
      <formula>0</formula>
    </cfRule>
  </conditionalFormatting>
  <conditionalFormatting sqref="K352:K357">
    <cfRule type="cellIs" dxfId="987" priority="203" stopIfTrue="1" operator="lessThan">
      <formula>0</formula>
    </cfRule>
  </conditionalFormatting>
  <conditionalFormatting sqref="K359:K364">
    <cfRule type="cellIs" dxfId="986" priority="202" stopIfTrue="1" operator="lessThan">
      <formula>0</formula>
    </cfRule>
  </conditionalFormatting>
  <conditionalFormatting sqref="K366:K371">
    <cfRule type="cellIs" dxfId="985"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984" priority="197" operator="containsText" text="VENCIDO">
      <formula>NOT(ISERROR(SEARCH("VENCIDO",P423)))</formula>
    </cfRule>
    <cfRule type="containsText" dxfId="983" priority="198" operator="containsText" text="VERDE">
      <formula>NOT(ISERROR(SEARCH("VERDE",P423)))</formula>
    </cfRule>
    <cfRule type="containsText" dxfId="982" priority="199" stopIfTrue="1" operator="containsText" text="AMARILLO">
      <formula>NOT(ISERROR(SEARCH("AMARILLO",P423)))</formula>
    </cfRule>
    <cfRule type="containsText" dxfId="981"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980" priority="196" stopIfTrue="1" operator="lessThan">
      <formula>0</formula>
    </cfRule>
  </conditionalFormatting>
  <conditionalFormatting sqref="P567:P571">
    <cfRule type="containsText" dxfId="979" priority="192" operator="containsText" text="VENCIDO">
      <formula>NOT(ISERROR(SEARCH("VENCIDO",P567)))</formula>
    </cfRule>
    <cfRule type="containsText" dxfId="978" priority="193" operator="containsText" text="VERDE">
      <formula>NOT(ISERROR(SEARCH("VERDE",P567)))</formula>
    </cfRule>
    <cfRule type="containsText" dxfId="977" priority="194" stopIfTrue="1" operator="containsText" text="AMARILLO">
      <formula>NOT(ISERROR(SEARCH("AMARILLO",P567)))</formula>
    </cfRule>
    <cfRule type="containsText" dxfId="976" priority="195" operator="containsText" text="ROJO">
      <formula>NOT(ISERROR(SEARCH("ROJO",P567)))</formula>
    </cfRule>
  </conditionalFormatting>
  <conditionalFormatting sqref="K567:K571">
    <cfRule type="cellIs" dxfId="975" priority="191" stopIfTrue="1" operator="lessThan">
      <formula>0</formula>
    </cfRule>
  </conditionalFormatting>
  <conditionalFormatting sqref="P573:P577 P579:P583 P585:P589 P591:P595 P597:P601 P603:P607 P609:P613 P615:P619 P621:P625 P627:P631">
    <cfRule type="containsText" dxfId="974" priority="187" operator="containsText" text="VENCIDO">
      <formula>NOT(ISERROR(SEARCH("VENCIDO",P573)))</formula>
    </cfRule>
    <cfRule type="containsText" dxfId="973" priority="188" operator="containsText" text="VERDE">
      <formula>NOT(ISERROR(SEARCH("VERDE",P573)))</formula>
    </cfRule>
    <cfRule type="containsText" dxfId="972" priority="189" stopIfTrue="1" operator="containsText" text="AMARILLO">
      <formula>NOT(ISERROR(SEARCH("AMARILLO",P573)))</formula>
    </cfRule>
    <cfRule type="containsText" dxfId="971" priority="190" operator="containsText" text="ROJO">
      <formula>NOT(ISERROR(SEARCH("ROJO",P573)))</formula>
    </cfRule>
  </conditionalFormatting>
  <conditionalFormatting sqref="K573:K577 K579:K583 K585:K589 K591:K595 K597:K601 K603:K607 K609:K613 K615:K619 K621:K625 K627:K631">
    <cfRule type="cellIs" dxfId="970" priority="186" stopIfTrue="1" operator="lessThan">
      <formula>0</formula>
    </cfRule>
  </conditionalFormatting>
  <conditionalFormatting sqref="P634:P638">
    <cfRule type="containsText" dxfId="969" priority="182" operator="containsText" text="VENCIDO">
      <formula>NOT(ISERROR(SEARCH("VENCIDO",P634)))</formula>
    </cfRule>
    <cfRule type="containsText" dxfId="968" priority="183" operator="containsText" text="VERDE">
      <formula>NOT(ISERROR(SEARCH("VERDE",P634)))</formula>
    </cfRule>
    <cfRule type="containsText" dxfId="967" priority="184" stopIfTrue="1" operator="containsText" text="AMARILLO">
      <formula>NOT(ISERROR(SEARCH("AMARILLO",P634)))</formula>
    </cfRule>
    <cfRule type="containsText" dxfId="966" priority="185" operator="containsText" text="ROJO">
      <formula>NOT(ISERROR(SEARCH("ROJO",P634)))</formula>
    </cfRule>
  </conditionalFormatting>
  <conditionalFormatting sqref="P640:P644 P646:P650 P652:P656 P658:P662 P664:P668 P670:P674 P676:P680 P682:P686 P688:P692 P694:P698 P700:P704">
    <cfRule type="containsText" dxfId="965" priority="177" operator="containsText" text="VENCIDO">
      <formula>NOT(ISERROR(SEARCH("VENCIDO",P640)))</formula>
    </cfRule>
    <cfRule type="containsText" dxfId="964" priority="178" operator="containsText" text="VERDE">
      <formula>NOT(ISERROR(SEARCH("VERDE",P640)))</formula>
    </cfRule>
    <cfRule type="containsText" dxfId="963" priority="179" stopIfTrue="1" operator="containsText" text="AMARILLO">
      <formula>NOT(ISERROR(SEARCH("AMARILLO",P640)))</formula>
    </cfRule>
    <cfRule type="containsText" dxfId="962" priority="180" operator="containsText" text="ROJO">
      <formula>NOT(ISERROR(SEARCH("ROJO",P640)))</formula>
    </cfRule>
  </conditionalFormatting>
  <conditionalFormatting sqref="P714:P719">
    <cfRule type="containsText" dxfId="961" priority="173" operator="containsText" text="VENCIDO">
      <formula>NOT(ISERROR(SEARCH("VENCIDO",P714)))</formula>
    </cfRule>
    <cfRule type="containsText" dxfId="960" priority="174" operator="containsText" text="VERDE">
      <formula>NOT(ISERROR(SEARCH("VERDE",P714)))</formula>
    </cfRule>
    <cfRule type="containsText" dxfId="959" priority="175" stopIfTrue="1" operator="containsText" text="AMARILLO">
      <formula>NOT(ISERROR(SEARCH("AMARILLO",P714)))</formula>
    </cfRule>
    <cfRule type="containsText" dxfId="958" priority="176" operator="containsText" text="ROJO">
      <formula>NOT(ISERROR(SEARCH("ROJO",P714)))</formula>
    </cfRule>
  </conditionalFormatting>
  <conditionalFormatting sqref="P721:P726">
    <cfRule type="containsText" dxfId="957" priority="169" operator="containsText" text="VENCIDO">
      <formula>NOT(ISERROR(SEARCH("VENCIDO",P721)))</formula>
    </cfRule>
    <cfRule type="containsText" dxfId="956" priority="170" operator="containsText" text="VERDE">
      <formula>NOT(ISERROR(SEARCH("VERDE",P721)))</formula>
    </cfRule>
    <cfRule type="containsText" dxfId="955" priority="171" stopIfTrue="1" operator="containsText" text="AMARILLO">
      <formula>NOT(ISERROR(SEARCH("AMARILLO",P721)))</formula>
    </cfRule>
    <cfRule type="containsText" dxfId="954" priority="172" operator="containsText" text="ROJO">
      <formula>NOT(ISERROR(SEARCH("ROJO",P721)))</formula>
    </cfRule>
  </conditionalFormatting>
  <conditionalFormatting sqref="P728:P733">
    <cfRule type="containsText" dxfId="953" priority="165" operator="containsText" text="VENCIDO">
      <formula>NOT(ISERROR(SEARCH("VENCIDO",P728)))</formula>
    </cfRule>
    <cfRule type="containsText" dxfId="952" priority="166" operator="containsText" text="VERDE">
      <formula>NOT(ISERROR(SEARCH("VERDE",P728)))</formula>
    </cfRule>
    <cfRule type="containsText" dxfId="951" priority="167" stopIfTrue="1" operator="containsText" text="AMARILLO">
      <formula>NOT(ISERROR(SEARCH("AMARILLO",P728)))</formula>
    </cfRule>
    <cfRule type="containsText" dxfId="950" priority="168" operator="containsText" text="ROJO">
      <formula>NOT(ISERROR(SEARCH("ROJO",P728)))</formula>
    </cfRule>
  </conditionalFormatting>
  <conditionalFormatting sqref="P735:P740">
    <cfRule type="containsText" dxfId="949" priority="161" operator="containsText" text="VENCIDO">
      <formula>NOT(ISERROR(SEARCH("VENCIDO",P735)))</formula>
    </cfRule>
    <cfRule type="containsText" dxfId="948" priority="162" operator="containsText" text="VERDE">
      <formula>NOT(ISERROR(SEARCH("VERDE",P735)))</formula>
    </cfRule>
    <cfRule type="containsText" dxfId="947" priority="163" stopIfTrue="1" operator="containsText" text="AMARILLO">
      <formula>NOT(ISERROR(SEARCH("AMARILLO",P735)))</formula>
    </cfRule>
    <cfRule type="containsText" dxfId="946" priority="164" operator="containsText" text="ROJO">
      <formula>NOT(ISERROR(SEARCH("ROJO",P735)))</formula>
    </cfRule>
  </conditionalFormatting>
  <conditionalFormatting sqref="P742:P747">
    <cfRule type="containsText" dxfId="945" priority="157" operator="containsText" text="VENCIDO">
      <formula>NOT(ISERROR(SEARCH("VENCIDO",P742)))</formula>
    </cfRule>
    <cfRule type="containsText" dxfId="944" priority="158" operator="containsText" text="VERDE">
      <formula>NOT(ISERROR(SEARCH("VERDE",P742)))</formula>
    </cfRule>
    <cfRule type="containsText" dxfId="943" priority="159" stopIfTrue="1" operator="containsText" text="AMARILLO">
      <formula>NOT(ISERROR(SEARCH("AMARILLO",P742)))</formula>
    </cfRule>
    <cfRule type="containsText" dxfId="942" priority="160" operator="containsText" text="ROJO">
      <formula>NOT(ISERROR(SEARCH("ROJO",P742)))</formula>
    </cfRule>
  </conditionalFormatting>
  <conditionalFormatting sqref="P749:P754">
    <cfRule type="containsText" dxfId="941" priority="153" operator="containsText" text="VENCIDO">
      <formula>NOT(ISERROR(SEARCH("VENCIDO",P749)))</formula>
    </cfRule>
    <cfRule type="containsText" dxfId="940" priority="154" operator="containsText" text="VERDE">
      <formula>NOT(ISERROR(SEARCH("VERDE",P749)))</formula>
    </cfRule>
    <cfRule type="containsText" dxfId="939" priority="155" stopIfTrue="1" operator="containsText" text="AMARILLO">
      <formula>NOT(ISERROR(SEARCH("AMARILLO",P749)))</formula>
    </cfRule>
    <cfRule type="containsText" dxfId="938" priority="156" operator="containsText" text="ROJO">
      <formula>NOT(ISERROR(SEARCH("ROJO",P749)))</formula>
    </cfRule>
  </conditionalFormatting>
  <conditionalFormatting sqref="P756:P761">
    <cfRule type="containsText" dxfId="937" priority="149" operator="containsText" text="VENCIDO">
      <formula>NOT(ISERROR(SEARCH("VENCIDO",P756)))</formula>
    </cfRule>
    <cfRule type="containsText" dxfId="936" priority="150" operator="containsText" text="VERDE">
      <formula>NOT(ISERROR(SEARCH("VERDE",P756)))</formula>
    </cfRule>
    <cfRule type="containsText" dxfId="935" priority="151" stopIfTrue="1" operator="containsText" text="AMARILLO">
      <formula>NOT(ISERROR(SEARCH("AMARILLO",P756)))</formula>
    </cfRule>
    <cfRule type="containsText" dxfId="934" priority="152" operator="containsText" text="ROJO">
      <formula>NOT(ISERROR(SEARCH("ROJO",P756)))</formula>
    </cfRule>
  </conditionalFormatting>
  <conditionalFormatting sqref="P763:P768">
    <cfRule type="containsText" dxfId="933" priority="145" operator="containsText" text="VENCIDO">
      <formula>NOT(ISERROR(SEARCH("VENCIDO",P763)))</formula>
    </cfRule>
    <cfRule type="containsText" dxfId="932" priority="146" operator="containsText" text="VERDE">
      <formula>NOT(ISERROR(SEARCH("VERDE",P763)))</formula>
    </cfRule>
    <cfRule type="containsText" dxfId="931" priority="147" stopIfTrue="1" operator="containsText" text="AMARILLO">
      <formula>NOT(ISERROR(SEARCH("AMARILLO",P763)))</formula>
    </cfRule>
    <cfRule type="containsText" dxfId="930" priority="148" operator="containsText" text="ROJO">
      <formula>NOT(ISERROR(SEARCH("ROJO",P763)))</formula>
    </cfRule>
  </conditionalFormatting>
  <conditionalFormatting sqref="P770:P775">
    <cfRule type="containsText" dxfId="929" priority="141" operator="containsText" text="VENCIDO">
      <formula>NOT(ISERROR(SEARCH("VENCIDO",P770)))</formula>
    </cfRule>
    <cfRule type="containsText" dxfId="928" priority="142" operator="containsText" text="VERDE">
      <formula>NOT(ISERROR(SEARCH("VERDE",P770)))</formula>
    </cfRule>
    <cfRule type="containsText" dxfId="927" priority="143" stopIfTrue="1" operator="containsText" text="AMARILLO">
      <formula>NOT(ISERROR(SEARCH("AMARILLO",P770)))</formula>
    </cfRule>
    <cfRule type="containsText" dxfId="926" priority="144" operator="containsText" text="ROJO">
      <formula>NOT(ISERROR(SEARCH("ROJO",P770)))</formula>
    </cfRule>
  </conditionalFormatting>
  <conditionalFormatting sqref="P789:P792">
    <cfRule type="containsText" dxfId="925" priority="137" operator="containsText" text="VENCIDO">
      <formula>NOT(ISERROR(SEARCH("VENCIDO",P789)))</formula>
    </cfRule>
    <cfRule type="containsText" dxfId="924" priority="138" operator="containsText" text="VERDE">
      <formula>NOT(ISERROR(SEARCH("VERDE",P789)))</formula>
    </cfRule>
    <cfRule type="containsText" dxfId="923" priority="139" stopIfTrue="1" operator="containsText" text="AMARILLO">
      <formula>NOT(ISERROR(SEARCH("AMARILLO",P789)))</formula>
    </cfRule>
    <cfRule type="containsText" dxfId="922" priority="140" operator="containsText" text="ROJO">
      <formula>NOT(ISERROR(SEARCH("ROJO",P789)))</formula>
    </cfRule>
  </conditionalFormatting>
  <conditionalFormatting sqref="P794:P797">
    <cfRule type="containsText" dxfId="921" priority="133" operator="containsText" text="VENCIDO">
      <formula>NOT(ISERROR(SEARCH("VENCIDO",P794)))</formula>
    </cfRule>
    <cfRule type="containsText" dxfId="920" priority="134" operator="containsText" text="VERDE">
      <formula>NOT(ISERROR(SEARCH("VERDE",P794)))</formula>
    </cfRule>
    <cfRule type="containsText" dxfId="919" priority="135" stopIfTrue="1" operator="containsText" text="AMARILLO">
      <formula>NOT(ISERROR(SEARCH("AMARILLO",P794)))</formula>
    </cfRule>
    <cfRule type="containsText" dxfId="918" priority="136" operator="containsText" text="ROJO">
      <formula>NOT(ISERROR(SEARCH("ROJO",P794)))</formula>
    </cfRule>
  </conditionalFormatting>
  <conditionalFormatting sqref="P799:P802 P804:P807 P809:P812">
    <cfRule type="containsText" dxfId="917" priority="129" operator="containsText" text="VENCIDO">
      <formula>NOT(ISERROR(SEARCH("VENCIDO",P799)))</formula>
    </cfRule>
    <cfRule type="containsText" dxfId="916" priority="130" operator="containsText" text="VERDE">
      <formula>NOT(ISERROR(SEARCH("VERDE",P799)))</formula>
    </cfRule>
    <cfRule type="containsText" dxfId="915" priority="131" stopIfTrue="1" operator="containsText" text="AMARILLO">
      <formula>NOT(ISERROR(SEARCH("AMARILLO",P799)))</formula>
    </cfRule>
    <cfRule type="containsText" dxfId="914" priority="132" operator="containsText" text="ROJO">
      <formula>NOT(ISERROR(SEARCH("ROJO",P799)))</formula>
    </cfRule>
  </conditionalFormatting>
  <conditionalFormatting sqref="K789:K792">
    <cfRule type="cellIs" dxfId="913" priority="128" stopIfTrue="1" operator="lessThan">
      <formula>0</formula>
    </cfRule>
  </conditionalFormatting>
  <conditionalFormatting sqref="K794:K797">
    <cfRule type="cellIs" dxfId="912" priority="127" stopIfTrue="1" operator="lessThan">
      <formula>0</formula>
    </cfRule>
  </conditionalFormatting>
  <conditionalFormatting sqref="K799:K802">
    <cfRule type="cellIs" dxfId="911" priority="126" stopIfTrue="1" operator="lessThan">
      <formula>0</formula>
    </cfRule>
  </conditionalFormatting>
  <conditionalFormatting sqref="K804:K807">
    <cfRule type="cellIs" dxfId="910" priority="125" stopIfTrue="1" operator="lessThan">
      <formula>0</formula>
    </cfRule>
  </conditionalFormatting>
  <conditionalFormatting sqref="K809:K812">
    <cfRule type="cellIs" dxfId="909" priority="124" stopIfTrue="1" operator="lessThan">
      <formula>0</formula>
    </cfRule>
  </conditionalFormatting>
  <conditionalFormatting sqref="AT789">
    <cfRule type="cellIs" dxfId="908" priority="123" operator="greaterThan">
      <formula>1</formula>
    </cfRule>
  </conditionalFormatting>
  <conditionalFormatting sqref="AT794 AT799 AT804 AT809">
    <cfRule type="cellIs" dxfId="907" priority="122" operator="greaterThan">
      <formula>1</formula>
    </cfRule>
  </conditionalFormatting>
  <conditionalFormatting sqref="E895:G897">
    <cfRule type="cellIs" dxfId="906" priority="121" stopIfTrue="1" operator="lessThan">
      <formula>0</formula>
    </cfRule>
  </conditionalFormatting>
  <conditionalFormatting sqref="K895:K897 M895:N897">
    <cfRule type="cellIs" dxfId="905" priority="120" stopIfTrue="1" operator="lessThan">
      <formula>0</formula>
    </cfRule>
  </conditionalFormatting>
  <conditionalFormatting sqref="K301">
    <cfRule type="containsText" dxfId="904" priority="119" operator="containsText" text="Falso">
      <formula>NOT(ISERROR(SEARCH("Falso",K301)))</formula>
    </cfRule>
  </conditionalFormatting>
  <conditionalFormatting sqref="K295">
    <cfRule type="containsText" dxfId="903" priority="118" operator="containsText" text="Falso">
      <formula>NOT(ISERROR(SEARCH("Falso",K295)))</formula>
    </cfRule>
  </conditionalFormatting>
  <conditionalFormatting sqref="K289">
    <cfRule type="containsText" dxfId="902" priority="117" operator="containsText" text="Falso">
      <formula>NOT(ISERROR(SEARCH("Falso",K289)))</formula>
    </cfRule>
  </conditionalFormatting>
  <conditionalFormatting sqref="K283">
    <cfRule type="containsText" dxfId="901" priority="116" operator="containsText" text="Falso">
      <formula>NOT(ISERROR(SEARCH("Falso",K283)))</formula>
    </cfRule>
  </conditionalFormatting>
  <conditionalFormatting sqref="K277">
    <cfRule type="containsText" dxfId="900" priority="115" operator="containsText" text="Falso">
      <formula>NOT(ISERROR(SEARCH("Falso",K277)))</formula>
    </cfRule>
  </conditionalFormatting>
  <conditionalFormatting sqref="K271">
    <cfRule type="containsText" dxfId="899" priority="114" operator="containsText" text="Falso">
      <formula>NOT(ISERROR(SEARCH("Falso",K271)))</formula>
    </cfRule>
  </conditionalFormatting>
  <conditionalFormatting sqref="K265">
    <cfRule type="containsText" dxfId="898" priority="113" operator="containsText" text="Falso">
      <formula>NOT(ISERROR(SEARCH("Falso",K265)))</formula>
    </cfRule>
  </conditionalFormatting>
  <conditionalFormatting sqref="K259">
    <cfRule type="containsText" dxfId="897" priority="112" operator="containsText" text="Falso">
      <formula>NOT(ISERROR(SEARCH("Falso",K259)))</formula>
    </cfRule>
  </conditionalFormatting>
  <conditionalFormatting sqref="K253">
    <cfRule type="containsText" dxfId="896" priority="111" operator="containsText" text="Falso">
      <formula>NOT(ISERROR(SEARCH("Falso",K253)))</formula>
    </cfRule>
  </conditionalFormatting>
  <conditionalFormatting sqref="K247">
    <cfRule type="containsText" dxfId="895" priority="110" operator="containsText" text="Falso">
      <formula>NOT(ISERROR(SEARCH("Falso",K247)))</formula>
    </cfRule>
  </conditionalFormatting>
  <conditionalFormatting sqref="K235">
    <cfRule type="containsText" dxfId="894" priority="109" operator="containsText" text="Falso">
      <formula>NOT(ISERROR(SEARCH("Falso",K235)))</formula>
    </cfRule>
  </conditionalFormatting>
  <conditionalFormatting sqref="K241">
    <cfRule type="containsText" dxfId="893" priority="108" operator="containsText" text="Falso">
      <formula>NOT(ISERROR(SEARCH("Falso",K241)))</formula>
    </cfRule>
  </conditionalFormatting>
  <conditionalFormatting sqref="K228">
    <cfRule type="containsText" dxfId="892" priority="107" operator="containsText" text="Falso">
      <formula>NOT(ISERROR(SEARCH("Falso",K228)))</formula>
    </cfRule>
  </conditionalFormatting>
  <conditionalFormatting sqref="K222">
    <cfRule type="containsText" dxfId="891" priority="106" operator="containsText" text="Falso">
      <formula>NOT(ISERROR(SEARCH("Falso",K222)))</formula>
    </cfRule>
  </conditionalFormatting>
  <conditionalFormatting sqref="K216">
    <cfRule type="containsText" dxfId="890" priority="105" operator="containsText" text="Falso">
      <formula>NOT(ISERROR(SEARCH("Falso",K216)))</formula>
    </cfRule>
  </conditionalFormatting>
  <conditionalFormatting sqref="K210">
    <cfRule type="containsText" dxfId="889" priority="104" operator="containsText" text="Falso">
      <formula>NOT(ISERROR(SEARCH("Falso",K210)))</formula>
    </cfRule>
  </conditionalFormatting>
  <conditionalFormatting sqref="K204">
    <cfRule type="containsText" dxfId="888" priority="103" operator="containsText" text="Falso">
      <formula>NOT(ISERROR(SEARCH("Falso",K204)))</formula>
    </cfRule>
  </conditionalFormatting>
  <conditionalFormatting sqref="K198">
    <cfRule type="containsText" dxfId="887" priority="102" operator="containsText" text="Falso">
      <formula>NOT(ISERROR(SEARCH("Falso",K198)))</formula>
    </cfRule>
  </conditionalFormatting>
  <conditionalFormatting sqref="K192">
    <cfRule type="containsText" dxfId="886" priority="101" operator="containsText" text="Falso">
      <formula>NOT(ISERROR(SEARCH("Falso",K192)))</formula>
    </cfRule>
  </conditionalFormatting>
  <conditionalFormatting sqref="K186">
    <cfRule type="containsText" dxfId="885" priority="100" operator="containsText" text="Falso">
      <formula>NOT(ISERROR(SEARCH("Falso",K186)))</formula>
    </cfRule>
  </conditionalFormatting>
  <conditionalFormatting sqref="K180">
    <cfRule type="containsText" dxfId="884" priority="99" operator="containsText" text="Falso">
      <formula>NOT(ISERROR(SEARCH("Falso",K180)))</formula>
    </cfRule>
  </conditionalFormatting>
  <conditionalFormatting sqref="K174">
    <cfRule type="containsText" dxfId="883" priority="98" operator="containsText" text="Falso">
      <formula>NOT(ISERROR(SEARCH("Falso",K174)))</formula>
    </cfRule>
  </conditionalFormatting>
  <conditionalFormatting sqref="K168">
    <cfRule type="containsText" dxfId="882" priority="97" operator="containsText" text="Falso">
      <formula>NOT(ISERROR(SEARCH("Falso",K168)))</formula>
    </cfRule>
  </conditionalFormatting>
  <conditionalFormatting sqref="K162">
    <cfRule type="containsText" dxfId="881" priority="96" operator="containsText" text="Falso">
      <formula>NOT(ISERROR(SEARCH("Falso",K162)))</formula>
    </cfRule>
  </conditionalFormatting>
  <conditionalFormatting sqref="K156">
    <cfRule type="containsText" dxfId="880" priority="95" operator="containsText" text="Falso">
      <formula>NOT(ISERROR(SEARCH("Falso",K156)))</formula>
    </cfRule>
  </conditionalFormatting>
  <conditionalFormatting sqref="K150">
    <cfRule type="containsText" dxfId="879" priority="94" operator="containsText" text="Falso">
      <formula>NOT(ISERROR(SEARCH("Falso",K150)))</formula>
    </cfRule>
  </conditionalFormatting>
  <conditionalFormatting sqref="K144">
    <cfRule type="containsText" dxfId="878" priority="93" operator="containsText" text="Falso">
      <formula>NOT(ISERROR(SEARCH("Falso",K144)))</formula>
    </cfRule>
  </conditionalFormatting>
  <conditionalFormatting sqref="K138">
    <cfRule type="containsText" dxfId="877" priority="92" operator="containsText" text="Falso">
      <formula>NOT(ISERROR(SEARCH("Falso",K138)))</formula>
    </cfRule>
  </conditionalFormatting>
  <conditionalFormatting sqref="K132">
    <cfRule type="containsText" dxfId="876" priority="91" operator="containsText" text="Falso">
      <formula>NOT(ISERROR(SEARCH("Falso",K132)))</formula>
    </cfRule>
  </conditionalFormatting>
  <conditionalFormatting sqref="K126">
    <cfRule type="containsText" dxfId="875" priority="90" operator="containsText" text="Falso">
      <formula>NOT(ISERROR(SEARCH("Falso",K126)))</formula>
    </cfRule>
  </conditionalFormatting>
  <conditionalFormatting sqref="K120">
    <cfRule type="containsText" dxfId="874" priority="89" operator="containsText" text="Falso">
      <formula>NOT(ISERROR(SEARCH("Falso",K120)))</formula>
    </cfRule>
  </conditionalFormatting>
  <conditionalFormatting sqref="K114">
    <cfRule type="containsText" dxfId="873" priority="88" operator="containsText" text="Falso">
      <formula>NOT(ISERROR(SEARCH("Falso",K114)))</formula>
    </cfRule>
  </conditionalFormatting>
  <conditionalFormatting sqref="K108">
    <cfRule type="containsText" dxfId="872" priority="87" operator="containsText" text="Falso">
      <formula>NOT(ISERROR(SEARCH("Falso",K108)))</formula>
    </cfRule>
  </conditionalFormatting>
  <conditionalFormatting sqref="K102">
    <cfRule type="containsText" dxfId="871" priority="86" operator="containsText" text="Falso">
      <formula>NOT(ISERROR(SEARCH("Falso",K102)))</formula>
    </cfRule>
  </conditionalFormatting>
  <conditionalFormatting sqref="K96">
    <cfRule type="containsText" dxfId="870" priority="85" operator="containsText" text="Falso">
      <formula>NOT(ISERROR(SEARCH("Falso",K96)))</formula>
    </cfRule>
  </conditionalFormatting>
  <conditionalFormatting sqref="K90">
    <cfRule type="containsText" dxfId="869" priority="84" operator="containsText" text="Falso">
      <formula>NOT(ISERROR(SEARCH("Falso",K90)))</formula>
    </cfRule>
  </conditionalFormatting>
  <conditionalFormatting sqref="K84">
    <cfRule type="containsText" dxfId="868" priority="83" operator="containsText" text="Falso">
      <formula>NOT(ISERROR(SEARCH("Falso",K84)))</formula>
    </cfRule>
  </conditionalFormatting>
  <conditionalFormatting sqref="K78">
    <cfRule type="containsText" dxfId="867" priority="82" operator="containsText" text="Falso">
      <formula>NOT(ISERROR(SEARCH("Falso",K78)))</formula>
    </cfRule>
  </conditionalFormatting>
  <conditionalFormatting sqref="K72">
    <cfRule type="containsText" dxfId="866" priority="81" operator="containsText" text="Falso">
      <formula>NOT(ISERROR(SEARCH("Falso",K72)))</formula>
    </cfRule>
  </conditionalFormatting>
  <conditionalFormatting sqref="K66">
    <cfRule type="containsText" dxfId="865" priority="80" operator="containsText" text="Falso">
      <formula>NOT(ISERROR(SEARCH("Falso",K66)))</formula>
    </cfRule>
  </conditionalFormatting>
  <conditionalFormatting sqref="K60">
    <cfRule type="containsText" dxfId="864" priority="79" operator="containsText" text="Falso">
      <formula>NOT(ISERROR(SEARCH("Falso",K60)))</formula>
    </cfRule>
  </conditionalFormatting>
  <conditionalFormatting sqref="K54">
    <cfRule type="containsText" dxfId="863" priority="78" operator="containsText" text="Falso">
      <formula>NOT(ISERROR(SEARCH("Falso",K54)))</formula>
    </cfRule>
  </conditionalFormatting>
  <conditionalFormatting sqref="K48">
    <cfRule type="containsText" dxfId="862" priority="77" operator="containsText" text="Falso">
      <formula>NOT(ISERROR(SEARCH("Falso",K48)))</formula>
    </cfRule>
  </conditionalFormatting>
  <conditionalFormatting sqref="K42">
    <cfRule type="containsText" dxfId="861" priority="76" operator="containsText" text="Falso">
      <formula>NOT(ISERROR(SEARCH("Falso",K42)))</formula>
    </cfRule>
  </conditionalFormatting>
  <conditionalFormatting sqref="K36">
    <cfRule type="containsText" dxfId="860" priority="75" operator="containsText" text="Falso">
      <formula>NOT(ISERROR(SEARCH("Falso",K36)))</formula>
    </cfRule>
  </conditionalFormatting>
  <conditionalFormatting sqref="K30">
    <cfRule type="containsText" dxfId="859" priority="74" operator="containsText" text="Falso">
      <formula>NOT(ISERROR(SEARCH("Falso",K30)))</formula>
    </cfRule>
  </conditionalFormatting>
  <conditionalFormatting sqref="K24">
    <cfRule type="containsText" dxfId="858" priority="73" operator="containsText" text="Falso">
      <formula>NOT(ISERROR(SEARCH("Falso",K24)))</formula>
    </cfRule>
  </conditionalFormatting>
  <conditionalFormatting sqref="K18">
    <cfRule type="containsText" dxfId="857" priority="72" operator="containsText" text="Falso">
      <formula>NOT(ISERROR(SEARCH("Falso",K18)))</formula>
    </cfRule>
  </conditionalFormatting>
  <conditionalFormatting sqref="K422">
    <cfRule type="containsText" dxfId="856" priority="71" operator="containsText" text="Falso">
      <formula>NOT(ISERROR(SEARCH("Falso",K422)))</formula>
    </cfRule>
  </conditionalFormatting>
  <conditionalFormatting sqref="K428">
    <cfRule type="containsText" dxfId="855" priority="70" operator="containsText" text="Falso">
      <formula>NOT(ISERROR(SEARCH("Falso",K428)))</formula>
    </cfRule>
  </conditionalFormatting>
  <conditionalFormatting sqref="K434">
    <cfRule type="containsText" dxfId="854" priority="69" operator="containsText" text="Falso">
      <formula>NOT(ISERROR(SEARCH("Falso",K434)))</formula>
    </cfRule>
  </conditionalFormatting>
  <conditionalFormatting sqref="K440">
    <cfRule type="containsText" dxfId="853" priority="68" operator="containsText" text="Falso">
      <formula>NOT(ISERROR(SEARCH("Falso",K440)))</formula>
    </cfRule>
  </conditionalFormatting>
  <conditionalFormatting sqref="K446">
    <cfRule type="containsText" dxfId="852" priority="67" operator="containsText" text="Falso">
      <formula>NOT(ISERROR(SEARCH("Falso",K446)))</formula>
    </cfRule>
  </conditionalFormatting>
  <conditionalFormatting sqref="K452">
    <cfRule type="containsText" dxfId="851" priority="66" operator="containsText" text="Falso">
      <formula>NOT(ISERROR(SEARCH("Falso",K452)))</formula>
    </cfRule>
  </conditionalFormatting>
  <conditionalFormatting sqref="K458">
    <cfRule type="containsText" dxfId="850" priority="65" operator="containsText" text="Falso">
      <formula>NOT(ISERROR(SEARCH("Falso",K458)))</formula>
    </cfRule>
  </conditionalFormatting>
  <conditionalFormatting sqref="K464">
    <cfRule type="containsText" dxfId="849" priority="64" operator="containsText" text="Falso">
      <formula>NOT(ISERROR(SEARCH("Falso",K464)))</formula>
    </cfRule>
  </conditionalFormatting>
  <conditionalFormatting sqref="K470">
    <cfRule type="containsText" dxfId="848" priority="63" operator="containsText" text="Falso">
      <formula>NOT(ISERROR(SEARCH("Falso",K470)))</formula>
    </cfRule>
  </conditionalFormatting>
  <conditionalFormatting sqref="K476">
    <cfRule type="containsText" dxfId="847" priority="62" operator="containsText" text="Falso">
      <formula>NOT(ISERROR(SEARCH("Falso",K476)))</formula>
    </cfRule>
  </conditionalFormatting>
  <conditionalFormatting sqref="K482">
    <cfRule type="containsText" dxfId="846" priority="61" operator="containsText" text="Falso">
      <formula>NOT(ISERROR(SEARCH("Falso",K482)))</formula>
    </cfRule>
  </conditionalFormatting>
  <conditionalFormatting sqref="K488">
    <cfRule type="containsText" dxfId="845" priority="60" operator="containsText" text="Falso">
      <formula>NOT(ISERROR(SEARCH("Falso",K488)))</formula>
    </cfRule>
  </conditionalFormatting>
  <conditionalFormatting sqref="K494">
    <cfRule type="containsText" dxfId="844" priority="59" operator="containsText" text="Falso">
      <formula>NOT(ISERROR(SEARCH("Falso",K494)))</formula>
    </cfRule>
  </conditionalFormatting>
  <conditionalFormatting sqref="K500">
    <cfRule type="containsText" dxfId="843" priority="58" operator="containsText" text="Falso">
      <formula>NOT(ISERROR(SEARCH("Falso",K500)))</formula>
    </cfRule>
  </conditionalFormatting>
  <conditionalFormatting sqref="K506">
    <cfRule type="containsText" dxfId="842" priority="57" operator="containsText" text="Falso">
      <formula>NOT(ISERROR(SEARCH("Falso",K506)))</formula>
    </cfRule>
  </conditionalFormatting>
  <conditionalFormatting sqref="K512">
    <cfRule type="containsText" dxfId="841" priority="56" operator="containsText" text="Falso">
      <formula>NOT(ISERROR(SEARCH("Falso",K512)))</formula>
    </cfRule>
  </conditionalFormatting>
  <conditionalFormatting sqref="K518">
    <cfRule type="containsText" dxfId="840" priority="55" operator="containsText" text="Falso">
      <formula>NOT(ISERROR(SEARCH("Falso",K518)))</formula>
    </cfRule>
  </conditionalFormatting>
  <conditionalFormatting sqref="K524">
    <cfRule type="containsText" dxfId="839" priority="54" operator="containsText" text="Falso">
      <formula>NOT(ISERROR(SEARCH("Falso",K524)))</formula>
    </cfRule>
  </conditionalFormatting>
  <conditionalFormatting sqref="K530">
    <cfRule type="containsText" dxfId="838" priority="53" operator="containsText" text="Falso">
      <formula>NOT(ISERROR(SEARCH("Falso",K530)))</formula>
    </cfRule>
  </conditionalFormatting>
  <conditionalFormatting sqref="K536">
    <cfRule type="containsText" dxfId="837" priority="52" operator="containsText" text="Falso">
      <formula>NOT(ISERROR(SEARCH("Falso",K536)))</formula>
    </cfRule>
  </conditionalFormatting>
  <conditionalFormatting sqref="K542">
    <cfRule type="containsText" dxfId="836" priority="51" operator="containsText" text="Falso">
      <formula>NOT(ISERROR(SEARCH("Falso",K542)))</formula>
    </cfRule>
  </conditionalFormatting>
  <conditionalFormatting sqref="K548">
    <cfRule type="containsText" dxfId="835" priority="50" operator="containsText" text="Falso">
      <formula>NOT(ISERROR(SEARCH("Falso",K548)))</formula>
    </cfRule>
  </conditionalFormatting>
  <conditionalFormatting sqref="K554">
    <cfRule type="containsText" dxfId="834" priority="49" operator="containsText" text="Falso">
      <formula>NOT(ISERROR(SEARCH("Falso",K554)))</formula>
    </cfRule>
  </conditionalFormatting>
  <conditionalFormatting sqref="K560">
    <cfRule type="containsText" dxfId="833" priority="48" operator="containsText" text="Falso">
      <formula>NOT(ISERROR(SEARCH("Falso",K560)))</formula>
    </cfRule>
  </conditionalFormatting>
  <conditionalFormatting sqref="K566">
    <cfRule type="containsText" dxfId="832" priority="47" operator="containsText" text="Falso">
      <formula>NOT(ISERROR(SEARCH("Falso",K566)))</formula>
    </cfRule>
  </conditionalFormatting>
  <conditionalFormatting sqref="K572">
    <cfRule type="containsText" dxfId="831" priority="46" operator="containsText" text="Falso">
      <formula>NOT(ISERROR(SEARCH("Falso",K572)))</formula>
    </cfRule>
  </conditionalFormatting>
  <conditionalFormatting sqref="K578">
    <cfRule type="containsText" dxfId="830" priority="45" operator="containsText" text="Falso">
      <formula>NOT(ISERROR(SEARCH("Falso",K578)))</formula>
    </cfRule>
  </conditionalFormatting>
  <conditionalFormatting sqref="K584">
    <cfRule type="containsText" dxfId="829" priority="44" operator="containsText" text="Falso">
      <formula>NOT(ISERROR(SEARCH("Falso",K584)))</formula>
    </cfRule>
  </conditionalFormatting>
  <conditionalFormatting sqref="K590">
    <cfRule type="containsText" dxfId="828" priority="43" operator="containsText" text="Falso">
      <formula>NOT(ISERROR(SEARCH("Falso",K590)))</formula>
    </cfRule>
  </conditionalFormatting>
  <conditionalFormatting sqref="K596">
    <cfRule type="containsText" dxfId="827" priority="42" operator="containsText" text="Falso">
      <formula>NOT(ISERROR(SEARCH("Falso",K596)))</formula>
    </cfRule>
  </conditionalFormatting>
  <conditionalFormatting sqref="K602">
    <cfRule type="containsText" dxfId="826" priority="41" operator="containsText" text="Falso">
      <formula>NOT(ISERROR(SEARCH("Falso",K602)))</formula>
    </cfRule>
  </conditionalFormatting>
  <conditionalFormatting sqref="K608">
    <cfRule type="containsText" dxfId="825" priority="40" operator="containsText" text="Falso">
      <formula>NOT(ISERROR(SEARCH("Falso",K608)))</formula>
    </cfRule>
  </conditionalFormatting>
  <conditionalFormatting sqref="K614">
    <cfRule type="containsText" dxfId="824" priority="39" operator="containsText" text="Falso">
      <formula>NOT(ISERROR(SEARCH("Falso",K614)))</formula>
    </cfRule>
  </conditionalFormatting>
  <conditionalFormatting sqref="K620">
    <cfRule type="containsText" dxfId="823" priority="38" operator="containsText" text="Falso">
      <formula>NOT(ISERROR(SEARCH("Falso",K620)))</formula>
    </cfRule>
  </conditionalFormatting>
  <conditionalFormatting sqref="K626">
    <cfRule type="containsText" dxfId="822" priority="37" operator="containsText" text="Falso">
      <formula>NOT(ISERROR(SEARCH("Falso",K626)))</formula>
    </cfRule>
  </conditionalFormatting>
  <conditionalFormatting sqref="K632">
    <cfRule type="containsText" dxfId="821" priority="36" operator="containsText" text="Falso">
      <formula>NOT(ISERROR(SEARCH("Falso",K632)))</formula>
    </cfRule>
  </conditionalFormatting>
  <conditionalFormatting sqref="K639">
    <cfRule type="containsText" dxfId="820" priority="35" operator="containsText" text="Falso">
      <formula>NOT(ISERROR(SEARCH("Falso",K639)))</formula>
    </cfRule>
  </conditionalFormatting>
  <conditionalFormatting sqref="K645">
    <cfRule type="containsText" dxfId="819" priority="34" operator="containsText" text="Falso">
      <formula>NOT(ISERROR(SEARCH("Falso",K645)))</formula>
    </cfRule>
  </conditionalFormatting>
  <conditionalFormatting sqref="K651">
    <cfRule type="containsText" dxfId="818" priority="33" operator="containsText" text="Falso">
      <formula>NOT(ISERROR(SEARCH("Falso",K651)))</formula>
    </cfRule>
  </conditionalFormatting>
  <conditionalFormatting sqref="K657">
    <cfRule type="containsText" dxfId="817" priority="32" operator="containsText" text="Falso">
      <formula>NOT(ISERROR(SEARCH("Falso",K657)))</formula>
    </cfRule>
  </conditionalFormatting>
  <conditionalFormatting sqref="K663">
    <cfRule type="containsText" dxfId="816" priority="31" operator="containsText" text="Falso">
      <formula>NOT(ISERROR(SEARCH("Falso",K663)))</formula>
    </cfRule>
  </conditionalFormatting>
  <conditionalFormatting sqref="K669">
    <cfRule type="containsText" dxfId="815" priority="30" operator="containsText" text="Falso">
      <formula>NOT(ISERROR(SEARCH("Falso",K669)))</formula>
    </cfRule>
  </conditionalFormatting>
  <conditionalFormatting sqref="K675">
    <cfRule type="containsText" dxfId="814" priority="29" operator="containsText" text="Falso">
      <formula>NOT(ISERROR(SEARCH("Falso",K675)))</formula>
    </cfRule>
  </conditionalFormatting>
  <conditionalFormatting sqref="K681">
    <cfRule type="containsText" dxfId="813" priority="28" operator="containsText" text="Falso">
      <formula>NOT(ISERROR(SEARCH("Falso",K681)))</formula>
    </cfRule>
  </conditionalFormatting>
  <conditionalFormatting sqref="K687">
    <cfRule type="containsText" dxfId="812" priority="27" operator="containsText" text="Falso">
      <formula>NOT(ISERROR(SEARCH("Falso",K687)))</formula>
    </cfRule>
  </conditionalFormatting>
  <conditionalFormatting sqref="K693">
    <cfRule type="containsText" dxfId="811" priority="26" operator="containsText" text="Falso">
      <formula>NOT(ISERROR(SEARCH("Falso",K693)))</formula>
    </cfRule>
  </conditionalFormatting>
  <conditionalFormatting sqref="K699">
    <cfRule type="containsText" dxfId="810" priority="25" operator="containsText" text="Falso">
      <formula>NOT(ISERROR(SEARCH("Falso",K699)))</formula>
    </cfRule>
  </conditionalFormatting>
  <conditionalFormatting sqref="K705">
    <cfRule type="containsText" dxfId="809" priority="24" operator="containsText" text="Falso">
      <formula>NOT(ISERROR(SEARCH("Falso",K705)))</formula>
    </cfRule>
  </conditionalFormatting>
  <conditionalFormatting sqref="K713">
    <cfRule type="containsText" dxfId="808" priority="23" operator="containsText" text="Falso">
      <formula>NOT(ISERROR(SEARCH("Falso",K713)))</formula>
    </cfRule>
  </conditionalFormatting>
  <conditionalFormatting sqref="K720">
    <cfRule type="containsText" dxfId="807" priority="22" operator="containsText" text="Falso">
      <formula>NOT(ISERROR(SEARCH("Falso",K720)))</formula>
    </cfRule>
  </conditionalFormatting>
  <conditionalFormatting sqref="K727">
    <cfRule type="containsText" dxfId="806" priority="21" operator="containsText" text="Falso">
      <formula>NOT(ISERROR(SEARCH("Falso",K727)))</formula>
    </cfRule>
  </conditionalFormatting>
  <conditionalFormatting sqref="K734">
    <cfRule type="containsText" dxfId="805" priority="20" operator="containsText" text="Falso">
      <formula>NOT(ISERROR(SEARCH("Falso",K734)))</formula>
    </cfRule>
  </conditionalFormatting>
  <conditionalFormatting sqref="K741">
    <cfRule type="containsText" dxfId="804" priority="19" operator="containsText" text="Falso">
      <formula>NOT(ISERROR(SEARCH("Falso",K741)))</formula>
    </cfRule>
  </conditionalFormatting>
  <conditionalFormatting sqref="K748">
    <cfRule type="containsText" dxfId="803" priority="18" operator="containsText" text="Falso">
      <formula>NOT(ISERROR(SEARCH("Falso",K748)))</formula>
    </cfRule>
  </conditionalFormatting>
  <conditionalFormatting sqref="K755">
    <cfRule type="containsText" dxfId="802" priority="17" operator="containsText" text="Falso">
      <formula>NOT(ISERROR(SEARCH("Falso",K755)))</formula>
    </cfRule>
  </conditionalFormatting>
  <conditionalFormatting sqref="K762">
    <cfRule type="containsText" dxfId="801" priority="16" operator="containsText" text="Falso">
      <formula>NOT(ISERROR(SEARCH("Falso",K762)))</formula>
    </cfRule>
  </conditionalFormatting>
  <conditionalFormatting sqref="K769">
    <cfRule type="containsText" dxfId="800" priority="15" operator="containsText" text="Falso">
      <formula>NOT(ISERROR(SEARCH("Falso",K769)))</formula>
    </cfRule>
  </conditionalFormatting>
  <conditionalFormatting sqref="K776">
    <cfRule type="containsText" dxfId="799" priority="14" operator="containsText" text="Falso">
      <formula>NOT(ISERROR(SEARCH("Falso",K776)))</formula>
    </cfRule>
  </conditionalFormatting>
  <conditionalFormatting sqref="K793">
    <cfRule type="containsText" dxfId="798" priority="13" operator="containsText" text="Falso">
      <formula>NOT(ISERROR(SEARCH("Falso",K793)))</formula>
    </cfRule>
  </conditionalFormatting>
  <conditionalFormatting sqref="K798">
    <cfRule type="containsText" dxfId="797" priority="12" operator="containsText" text="Falso">
      <formula>NOT(ISERROR(SEARCH("Falso",K798)))</formula>
    </cfRule>
  </conditionalFormatting>
  <conditionalFormatting sqref="K803">
    <cfRule type="containsText" dxfId="796" priority="11" operator="containsText" text="Falso">
      <formula>NOT(ISERROR(SEARCH("Falso",K803)))</formula>
    </cfRule>
  </conditionalFormatting>
  <conditionalFormatting sqref="K808">
    <cfRule type="containsText" dxfId="795" priority="10" operator="containsText" text="Falso">
      <formula>NOT(ISERROR(SEARCH("Falso",K808)))</formula>
    </cfRule>
  </conditionalFormatting>
  <conditionalFormatting sqref="K813">
    <cfRule type="containsText" dxfId="794" priority="9" operator="containsText" text="Falso">
      <formula>NOT(ISERROR(SEARCH("Falso",K813)))</formula>
    </cfRule>
  </conditionalFormatting>
  <conditionalFormatting sqref="O858:O869">
    <cfRule type="cellIs" dxfId="793" priority="8" stopIfTrue="1" operator="lessThan">
      <formula>0</formula>
    </cfRule>
  </conditionalFormatting>
  <conditionalFormatting sqref="O871:O887">
    <cfRule type="cellIs" dxfId="792" priority="7" stopIfTrue="1" operator="lessThan">
      <formula>0</formula>
    </cfRule>
  </conditionalFormatting>
  <conditionalFormatting sqref="O893:O897">
    <cfRule type="cellIs" dxfId="791" priority="6" stopIfTrue="1" operator="lessThan">
      <formula>0</formula>
    </cfRule>
  </conditionalFormatting>
  <conditionalFormatting sqref="L888">
    <cfRule type="cellIs" dxfId="790" priority="5" stopIfTrue="1" operator="lessThan">
      <formula>0</formula>
    </cfRule>
  </conditionalFormatting>
  <conditionalFormatting sqref="L821:L856">
    <cfRule type="cellIs" dxfId="789" priority="4" stopIfTrue="1" operator="lessThan">
      <formula>0</formula>
    </cfRule>
  </conditionalFormatting>
  <conditionalFormatting sqref="L858:L869">
    <cfRule type="cellIs" dxfId="788" priority="3" stopIfTrue="1" operator="lessThan">
      <formula>0</formula>
    </cfRule>
  </conditionalFormatting>
  <conditionalFormatting sqref="L871:L887">
    <cfRule type="cellIs" dxfId="787" priority="2" stopIfTrue="1" operator="lessThan">
      <formula>0</formula>
    </cfRule>
  </conditionalFormatting>
  <conditionalFormatting sqref="L893:L897">
    <cfRule type="cellIs" dxfId="786" priority="1" stopIfTrue="1" operator="lessThan">
      <formula>0</formula>
    </cfRule>
  </conditionalFormatting>
  <dataValidations count="3">
    <dataValidation type="date" operator="greaterThan" allowBlank="1" showInputMessage="1" showErrorMessage="1" errorTitle="INGRESE LA FECHA" error="FECHA DE VENCIMIENTO" sqref="O278:O279 O292 O284:O285" xr:uid="{1BE14E6F-E796-4766-9C55-14D6C5218696}">
      <formula1>39083</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7191A619-5E32-45D7-B338-104AF5DC3FE1}">
      <formula1>"VENCIDO,NO VENCIDO"</formula1>
    </dataValidation>
    <dataValidation type="list" allowBlank="1" showInputMessage="1" showErrorMessage="1" sqref="C903:C907 C912:C913" xr:uid="{A089B9B8-A97A-4F95-85FA-E2C3529D3A89}">
      <formula1>"SI,NO"</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DBCB-7AF8-4AEC-895F-1D0ADFDCC85F}">
  <sheetPr codeName="Hoja26">
    <tabColor theme="9" tint="0.39997558519241921"/>
  </sheetPr>
  <dimension ref="A1:AZ919"/>
  <sheetViews>
    <sheetView zoomScale="70" zoomScaleNormal="70" workbookViewId="0">
      <selection activeCell="D13" sqref="D13:D18"/>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OCTUBRE!K13</f>
        <v>5240</v>
      </c>
      <c r="E13" s="601"/>
      <c r="F13" s="601"/>
      <c r="G13" s="708">
        <f>E13+F13</f>
        <v>0</v>
      </c>
      <c r="H13" s="601"/>
      <c r="I13" s="601"/>
      <c r="J13" s="703">
        <f>AM13</f>
        <v>0</v>
      </c>
      <c r="K13" s="738">
        <f>+(D13+G13)-(H13+I13+J13)</f>
        <v>5240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91</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80</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OCTUBRE!K19</f>
        <v>1078</v>
      </c>
      <c r="E19" s="601"/>
      <c r="F19" s="601"/>
      <c r="G19" s="708">
        <f t="shared" ref="G19" si="0">E19+F19</f>
        <v>0</v>
      </c>
      <c r="H19" s="601"/>
      <c r="I19" s="601"/>
      <c r="J19" s="703">
        <f>AM19</f>
        <v>0</v>
      </c>
      <c r="K19" s="738">
        <f>+(D19+G19)-(H19+I19+J19)</f>
        <v>1078</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91</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OCTUBRE!K25</f>
        <v>15</v>
      </c>
      <c r="E25" s="601"/>
      <c r="F25" s="601"/>
      <c r="G25" s="708">
        <f t="shared" ref="G25" si="1">E25+F25</f>
        <v>0</v>
      </c>
      <c r="H25" s="601"/>
      <c r="I25" s="601"/>
      <c r="J25" s="703">
        <f>AM25</f>
        <v>0</v>
      </c>
      <c r="K25" s="738">
        <f>+(D25+G25)-(H25+I25+J25)</f>
        <v>15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OCTUBRE!K31</f>
        <v>16500</v>
      </c>
      <c r="E31" s="601"/>
      <c r="F31" s="601"/>
      <c r="G31" s="708">
        <f t="shared" ref="G31" si="2">E31+F31</f>
        <v>0</v>
      </c>
      <c r="H31" s="601"/>
      <c r="I31" s="601"/>
      <c r="J31" s="703">
        <f>AM31</f>
        <v>0</v>
      </c>
      <c r="K31" s="738">
        <f>+(D31+G31)-(H31+I31+J31)</f>
        <v>16500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OCTUBRE!K37</f>
        <v>9960</v>
      </c>
      <c r="E37" s="601"/>
      <c r="F37" s="601"/>
      <c r="G37" s="708">
        <f t="shared" ref="G37" si="3">E37+F37</f>
        <v>0</v>
      </c>
      <c r="H37" s="601"/>
      <c r="I37" s="601"/>
      <c r="J37" s="703">
        <f>AM37</f>
        <v>0</v>
      </c>
      <c r="K37" s="738">
        <f>+(D37+G37)-(H37+I37+J37)</f>
        <v>9960</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OCTUBRE!K43</f>
        <v>97</v>
      </c>
      <c r="E43" s="601"/>
      <c r="F43" s="601"/>
      <c r="G43" s="708">
        <f t="shared" ref="G43" si="4">E43+F43</f>
        <v>0</v>
      </c>
      <c r="H43" s="601"/>
      <c r="I43" s="601"/>
      <c r="J43" s="703">
        <f>AM43</f>
        <v>0</v>
      </c>
      <c r="K43" s="739">
        <f>+(D43+G43)-(H43+I43+J43)</f>
        <v>97</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OCTUBRE!K49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OCTUBRE!K55</f>
        <v>4030</v>
      </c>
      <c r="E55" s="601"/>
      <c r="F55" s="601"/>
      <c r="G55" s="708">
        <f t="shared" ref="G55" si="6">E55+F55</f>
        <v>0</v>
      </c>
      <c r="H55" s="601"/>
      <c r="I55" s="601"/>
      <c r="J55" s="703">
        <f>AM55</f>
        <v>0</v>
      </c>
      <c r="K55" s="738">
        <f>+(D55+G55)-(H55+I55+J55)</f>
        <v>4030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OCTUBRE!K61</f>
        <v>9</v>
      </c>
      <c r="E61" s="601"/>
      <c r="F61" s="601"/>
      <c r="G61" s="708">
        <f t="shared" ref="G61" si="7">E61+F61</f>
        <v>0</v>
      </c>
      <c r="H61" s="601"/>
      <c r="I61" s="601"/>
      <c r="J61" s="703">
        <f>AM61</f>
        <v>0</v>
      </c>
      <c r="K61" s="738">
        <f>+(D61+G61)-(H61+I61+J61)</f>
        <v>9</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OCTUBRE!K67</f>
        <v>3430</v>
      </c>
      <c r="E67" s="601"/>
      <c r="F67" s="601"/>
      <c r="G67" s="708">
        <f t="shared" ref="G67" si="8">E67+F67</f>
        <v>0</v>
      </c>
      <c r="H67" s="601"/>
      <c r="I67" s="601"/>
      <c r="J67" s="703">
        <f>AM67</f>
        <v>0</v>
      </c>
      <c r="K67" s="738">
        <f>+(D67+G67)-(H67+I67+J67)</f>
        <v>3430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OCTUBRE!K73</f>
        <v>5495</v>
      </c>
      <c r="E73" s="601"/>
      <c r="F73" s="601"/>
      <c r="G73" s="708">
        <f t="shared" ref="G73" si="9">E73+F73</f>
        <v>0</v>
      </c>
      <c r="H73" s="601"/>
      <c r="I73" s="601"/>
      <c r="J73" s="703">
        <f>AM73</f>
        <v>0</v>
      </c>
      <c r="K73" s="738">
        <f>+(D73+G73)-(H73+I73+J73)</f>
        <v>5495</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OCTUBRE!K79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OCTUBRE!K85</f>
        <v>8597</v>
      </c>
      <c r="E85" s="601"/>
      <c r="F85" s="601"/>
      <c r="G85" s="708">
        <f t="shared" ref="G85" si="11">E85+F85</f>
        <v>0</v>
      </c>
      <c r="H85" s="601"/>
      <c r="I85" s="601"/>
      <c r="J85" s="703">
        <f>AM85</f>
        <v>0</v>
      </c>
      <c r="K85" s="738">
        <f>+(D85+G85)-(H85+I85+J85)</f>
        <v>8597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OCTUBRE!K91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OCTUBRE!K97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OCTUBRE!K103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OCTUBRE!K109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OCTUBRE!K115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OCTUBRE!K121</f>
        <v>33740</v>
      </c>
      <c r="E121" s="601"/>
      <c r="F121" s="601"/>
      <c r="G121" s="708">
        <f t="shared" ref="G121" si="17">E121+F121</f>
        <v>0</v>
      </c>
      <c r="H121" s="601"/>
      <c r="I121" s="601"/>
      <c r="J121" s="703">
        <f>AM121</f>
        <v>0</v>
      </c>
      <c r="K121" s="738">
        <f>+(D121+G121)-(H121+I121+J121)</f>
        <v>33740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OCTUBRE!K127</f>
        <v>1341</v>
      </c>
      <c r="E127" s="601"/>
      <c r="F127" s="601"/>
      <c r="G127" s="708">
        <f t="shared" ref="G127" si="18">E127+F127</f>
        <v>0</v>
      </c>
      <c r="H127" s="601"/>
      <c r="I127" s="601"/>
      <c r="J127" s="703">
        <f>AM127</f>
        <v>0</v>
      </c>
      <c r="K127" s="738">
        <f>+(D127+G127)-(H127+I127+J127)</f>
        <v>1341</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OCTUBRE!K133</f>
        <v>2520</v>
      </c>
      <c r="E133" s="601"/>
      <c r="F133" s="601"/>
      <c r="G133" s="708">
        <f t="shared" ref="G133" si="19">E133+F133</f>
        <v>0</v>
      </c>
      <c r="H133" s="601"/>
      <c r="I133" s="601"/>
      <c r="J133" s="703">
        <f>AM133</f>
        <v>0</v>
      </c>
      <c r="K133" s="738">
        <f>+(D133+G133)-(H133+I133+J133)</f>
        <v>2520</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OCTUBRE!K139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OCTUBRE!K145</f>
        <v>4600</v>
      </c>
      <c r="E145" s="601"/>
      <c r="F145" s="601"/>
      <c r="G145" s="708">
        <f t="shared" ref="G145" si="21">E145+F145</f>
        <v>0</v>
      </c>
      <c r="H145" s="601"/>
      <c r="I145" s="601"/>
      <c r="J145" s="703">
        <f>AM145</f>
        <v>0</v>
      </c>
      <c r="K145" s="738">
        <f>+(D145+G145)-(H145+I145+J145)</f>
        <v>4600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OCTUBRE!K151</f>
        <v>1414</v>
      </c>
      <c r="E151" s="601"/>
      <c r="F151" s="601"/>
      <c r="G151" s="708">
        <f t="shared" ref="G151" si="22">E151+F151</f>
        <v>0</v>
      </c>
      <c r="H151" s="601"/>
      <c r="I151" s="601"/>
      <c r="J151" s="703">
        <f>AM151</f>
        <v>0</v>
      </c>
      <c r="K151" s="738">
        <f>+(D151+G151)-(H151+I151+J151)</f>
        <v>1414</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OCTUBRE!K157</f>
        <v>480</v>
      </c>
      <c r="E157" s="601"/>
      <c r="F157" s="601"/>
      <c r="G157" s="708">
        <f t="shared" ref="G157" si="23">E157+F157</f>
        <v>0</v>
      </c>
      <c r="H157" s="601"/>
      <c r="I157" s="601"/>
      <c r="J157" s="703">
        <f>AM157</f>
        <v>0</v>
      </c>
      <c r="K157" s="738">
        <f>+(D157+G157)-(H157+I157+J157)</f>
        <v>480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0</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OCTUBRE!K163</f>
        <v>22270</v>
      </c>
      <c r="E163" s="601"/>
      <c r="F163" s="601"/>
      <c r="G163" s="708">
        <f t="shared" ref="G163" si="24">E163+F163</f>
        <v>0</v>
      </c>
      <c r="H163" s="601"/>
      <c r="I163" s="601"/>
      <c r="J163" s="703">
        <f>AM163</f>
        <v>0</v>
      </c>
      <c r="K163" s="738">
        <f>+(D163+G163)-(H163+I163+J163)</f>
        <v>22270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OCTUBRE!K169</f>
        <v>510</v>
      </c>
      <c r="E169" s="601"/>
      <c r="F169" s="601"/>
      <c r="G169" s="708">
        <f t="shared" ref="G169" si="25">E169+F169</f>
        <v>0</v>
      </c>
      <c r="H169" s="601"/>
      <c r="I169" s="601"/>
      <c r="J169" s="703">
        <f>AM169</f>
        <v>0</v>
      </c>
      <c r="K169" s="738">
        <f>+(D169+G169)-(H169+I169+J169)</f>
        <v>510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0</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OCTUBRE!K175</f>
        <v>2623</v>
      </c>
      <c r="E175" s="601"/>
      <c r="F175" s="601"/>
      <c r="G175" s="708">
        <f t="shared" ref="G175" si="26">E175+F175</f>
        <v>0</v>
      </c>
      <c r="H175" s="601"/>
      <c r="I175" s="601"/>
      <c r="J175" s="703">
        <f>AM175</f>
        <v>0</v>
      </c>
      <c r="K175" s="738">
        <f>+(D175+G175)-(H175+I175+J175)</f>
        <v>2623</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OCTUBRE!K181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OCTUBRE!K187</f>
        <v>728</v>
      </c>
      <c r="E187" s="601"/>
      <c r="F187" s="601"/>
      <c r="G187" s="708">
        <f t="shared" ref="G187" si="28">E187+F187</f>
        <v>0</v>
      </c>
      <c r="H187" s="601"/>
      <c r="I187" s="601"/>
      <c r="J187" s="703">
        <f>AM187</f>
        <v>0</v>
      </c>
      <c r="K187" s="738">
        <f>+(D187+G187)-(H187+I187+J187)</f>
        <v>728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OCTUBRE!K193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OCTUBRE!K199</f>
        <v>265</v>
      </c>
      <c r="E199" s="601"/>
      <c r="F199" s="601"/>
      <c r="G199" s="708">
        <f t="shared" ref="G199" si="30">E199+F199</f>
        <v>0</v>
      </c>
      <c r="H199" s="601"/>
      <c r="I199" s="601"/>
      <c r="J199" s="703">
        <f>AM199</f>
        <v>0</v>
      </c>
      <c r="K199" s="738">
        <f>+(D199+G199)-(H199+I199+J199)</f>
        <v>265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OCTUBRE!K205</f>
        <v>0</v>
      </c>
      <c r="E205" s="601"/>
      <c r="F205" s="601"/>
      <c r="G205" s="708">
        <f t="shared" ref="G205" si="31">E205+F205</f>
        <v>0</v>
      </c>
      <c r="H205" s="601"/>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OCTUBRE!K211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OCTUBRE!K217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OCTUBRE!K223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OCTUBRE!K230</f>
        <v>5490</v>
      </c>
      <c r="E230" s="601"/>
      <c r="F230" s="601"/>
      <c r="G230" s="708">
        <f t="shared" ref="G230" si="35">E230+F230</f>
        <v>0</v>
      </c>
      <c r="H230" s="601"/>
      <c r="I230" s="601"/>
      <c r="J230" s="703">
        <f>AM230</f>
        <v>0</v>
      </c>
      <c r="K230" s="738">
        <f>+(D230+G230)-(H230+I230+J230)</f>
        <v>5490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OCTUBRE!K236</f>
        <v>11703</v>
      </c>
      <c r="E236" s="601"/>
      <c r="F236" s="601"/>
      <c r="G236" s="708">
        <f t="shared" ref="G236" si="36">E236+F236</f>
        <v>0</v>
      </c>
      <c r="H236" s="601"/>
      <c r="I236" s="601"/>
      <c r="J236" s="703">
        <f>AM236</f>
        <v>0</v>
      </c>
      <c r="K236" s="738">
        <f>+(D236+G236)-(H236+I236+J236)</f>
        <v>11703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OCTUBRE!K242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OCTUBRE!K248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OCTUBRE!K254</f>
        <v>551</v>
      </c>
      <c r="E254" s="601"/>
      <c r="F254" s="601"/>
      <c r="G254" s="708">
        <f t="shared" ref="G254" si="39">E254+F254</f>
        <v>0</v>
      </c>
      <c r="H254" s="601"/>
      <c r="I254" s="601"/>
      <c r="J254" s="703">
        <f>AM254</f>
        <v>0</v>
      </c>
      <c r="K254" s="738">
        <f>+(D254+G254)-(H254+I254+J254)</f>
        <v>551</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OCTUBRE!K260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OCTUBRE!K266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OCTUBRE!K272</f>
        <v>34340</v>
      </c>
      <c r="E272" s="601"/>
      <c r="F272" s="601"/>
      <c r="G272" s="708">
        <f t="shared" ref="G272" si="42">E272+F272</f>
        <v>0</v>
      </c>
      <c r="H272" s="601"/>
      <c r="I272" s="601"/>
      <c r="J272" s="703">
        <f>AM272</f>
        <v>0</v>
      </c>
      <c r="K272" s="738">
        <f>+(D272+G272)-(H272+I272+J272)</f>
        <v>34340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OCTUBRE!K278</f>
        <v>1096</v>
      </c>
      <c r="E278" s="601"/>
      <c r="F278" s="601"/>
      <c r="G278" s="708">
        <f t="shared" ref="G278" si="43">E278+F278</f>
        <v>0</v>
      </c>
      <c r="H278" s="601"/>
      <c r="I278" s="601"/>
      <c r="J278" s="703">
        <f>AM278</f>
        <v>0</v>
      </c>
      <c r="K278" s="738">
        <f>+(D278+G278)-(H278+I278+J278)</f>
        <v>1096</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OCTUBRE!K284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OCTUBRE!K290</f>
        <v>694</v>
      </c>
      <c r="E290" s="601"/>
      <c r="F290" s="601"/>
      <c r="G290" s="708">
        <f t="shared" ref="G290" si="45">E290+F290</f>
        <v>0</v>
      </c>
      <c r="H290" s="601"/>
      <c r="I290" s="601"/>
      <c r="J290" s="703">
        <f>AM290</f>
        <v>0</v>
      </c>
      <c r="K290" s="738">
        <f>+(D290+G290)-(H290+I290+J290)</f>
        <v>694</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OCTUBRE!K296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OCTUBRE!K303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OCTUBRE!K310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OCTUBRE!K317</f>
        <v>20400</v>
      </c>
      <c r="E317" s="601"/>
      <c r="F317" s="731"/>
      <c r="G317" s="730">
        <f t="shared" ref="G317" si="52">E317+F317</f>
        <v>0</v>
      </c>
      <c r="H317" s="731"/>
      <c r="I317" s="731"/>
      <c r="J317" s="732">
        <f>+AM317</f>
        <v>0</v>
      </c>
      <c r="K317" s="706">
        <f>+(D317+G317)-(H317+I317+J317)</f>
        <v>20400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OCTUBRE!K324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OCTUBRE!K331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OCTUBRE!K338</f>
        <v>23300</v>
      </c>
      <c r="E338" s="601"/>
      <c r="F338" s="731"/>
      <c r="G338" s="730">
        <f t="shared" ref="G338" si="61">E338+F338</f>
        <v>0</v>
      </c>
      <c r="H338" s="731"/>
      <c r="I338" s="731"/>
      <c r="J338" s="732">
        <f>+AM338</f>
        <v>0</v>
      </c>
      <c r="K338" s="706">
        <f>+(D338+G338)-(H338+I338+J338)</f>
        <v>23300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OCTUBRE!K345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OCTUBRE!K352</f>
        <v>48218</v>
      </c>
      <c r="E352" s="601"/>
      <c r="F352" s="731"/>
      <c r="G352" s="730">
        <f t="shared" ref="G352" si="65">E352+F352</f>
        <v>0</v>
      </c>
      <c r="H352" s="731"/>
      <c r="I352" s="731"/>
      <c r="J352" s="732">
        <f>AM352</f>
        <v>0</v>
      </c>
      <c r="K352" s="706">
        <f>+(D352+G352)-(H352+I352+J352)</f>
        <v>48218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OCTUBRE!K359</f>
        <v>11960</v>
      </c>
      <c r="E359" s="601"/>
      <c r="F359" s="731"/>
      <c r="G359" s="730">
        <f t="shared" ref="G359" si="66">E359+F359</f>
        <v>0</v>
      </c>
      <c r="H359" s="731"/>
      <c r="I359" s="731"/>
      <c r="J359" s="732">
        <f>AM359</f>
        <v>0</v>
      </c>
      <c r="K359" s="706">
        <f>+(D359+G359)-(H359+I359+J359)</f>
        <v>11960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OCTUBRE!K366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OCTUBRE!K373</f>
        <v>8514</v>
      </c>
      <c r="E373" s="495"/>
      <c r="F373" s="495"/>
      <c r="G373" s="294">
        <f>E373+F373</f>
        <v>0</v>
      </c>
      <c r="H373" s="495"/>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OCTUBRE!K374</f>
        <v>8400</v>
      </c>
      <c r="E374" s="495"/>
      <c r="F374" s="495"/>
      <c r="G374" s="294">
        <f t="shared" ref="G374:G379" si="73">E374+F374</f>
        <v>0</v>
      </c>
      <c r="H374" s="495"/>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OCTUBRE!K375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OCTUBRE!K376</f>
        <v>3065</v>
      </c>
      <c r="E376" s="495"/>
      <c r="F376" s="495"/>
      <c r="G376" s="294">
        <f t="shared" si="73"/>
        <v>0</v>
      </c>
      <c r="H376" s="495"/>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OCTUBRE!K377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OCTUBRE!K378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OCTUBRE!K379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OCTUBRE!K385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OCTUBRE!K390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OCTUBRE!K395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OCTUBRE!K400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OCTUBRE!K405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OCTUBRE!K417</f>
        <v>2030</v>
      </c>
      <c r="E417" s="595">
        <f>H13</f>
        <v>0</v>
      </c>
      <c r="F417" s="644"/>
      <c r="G417" s="644"/>
      <c r="H417" s="574">
        <f>+F417+G417</f>
        <v>0</v>
      </c>
      <c r="I417" s="577">
        <f>+AM417</f>
        <v>0</v>
      </c>
      <c r="J417" s="580">
        <f>+H417+I417</f>
        <v>0</v>
      </c>
      <c r="K417" s="583">
        <f>+(D417+E417)-(J417)</f>
        <v>2030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OCTUBRE!K423</f>
        <v>672</v>
      </c>
      <c r="E423" s="595">
        <f>H19</f>
        <v>0</v>
      </c>
      <c r="F423" s="644"/>
      <c r="G423" s="644"/>
      <c r="H423" s="574">
        <f>+F423+G423</f>
        <v>0</v>
      </c>
      <c r="I423" s="577">
        <f>+AM423</f>
        <v>0</v>
      </c>
      <c r="J423" s="580">
        <f>+H423+I423</f>
        <v>0</v>
      </c>
      <c r="K423" s="583">
        <f>+(D423+E423)-(J423)</f>
        <v>672</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OCTUBRE!K429</f>
        <v>354</v>
      </c>
      <c r="E429" s="595">
        <f>H25</f>
        <v>0</v>
      </c>
      <c r="F429" s="644"/>
      <c r="G429" s="644"/>
      <c r="H429" s="574">
        <f>+F429+G429</f>
        <v>0</v>
      </c>
      <c r="I429" s="577">
        <f>+AM429</f>
        <v>0</v>
      </c>
      <c r="J429" s="580">
        <f>+H429+I429</f>
        <v>0</v>
      </c>
      <c r="K429" s="583">
        <f>+(D429+E429)-(J429)</f>
        <v>354</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OCTUBRE!K435</f>
        <v>1815</v>
      </c>
      <c r="E435" s="595">
        <f>H31</f>
        <v>0</v>
      </c>
      <c r="F435" s="644"/>
      <c r="G435" s="644"/>
      <c r="H435" s="574">
        <f>+F435+G435</f>
        <v>0</v>
      </c>
      <c r="I435" s="577">
        <f>+AM435</f>
        <v>0</v>
      </c>
      <c r="J435" s="580">
        <f>+H435+I435</f>
        <v>0</v>
      </c>
      <c r="K435" s="583">
        <f>+(D435+E435)-(J435)</f>
        <v>1815</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OCTUBRE!K441</f>
        <v>1533</v>
      </c>
      <c r="E441" s="595">
        <f>H37</f>
        <v>0</v>
      </c>
      <c r="F441" s="644"/>
      <c r="G441" s="644"/>
      <c r="H441" s="574">
        <f>+F441+G441</f>
        <v>0</v>
      </c>
      <c r="I441" s="577">
        <f>+AM441</f>
        <v>0</v>
      </c>
      <c r="J441" s="580">
        <f>+H441+I441</f>
        <v>0</v>
      </c>
      <c r="K441" s="583">
        <f>+(D441+E441)-(J441)</f>
        <v>1533</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OCTUBRE!K447</f>
        <v>54</v>
      </c>
      <c r="E447" s="595">
        <f>H43</f>
        <v>0</v>
      </c>
      <c r="F447" s="644"/>
      <c r="G447" s="644"/>
      <c r="H447" s="574">
        <f>+F447+G447</f>
        <v>0</v>
      </c>
      <c r="I447" s="577">
        <f>+AM447</f>
        <v>0</v>
      </c>
      <c r="J447" s="580">
        <f>+H447+I447</f>
        <v>0</v>
      </c>
      <c r="K447" s="583">
        <f>+(D447+E447)-(J447)</f>
        <v>54</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OCTUBRE!K453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OCTUBRE!K459</f>
        <v>1545</v>
      </c>
      <c r="E459" s="595">
        <f>H55</f>
        <v>0</v>
      </c>
      <c r="F459" s="644"/>
      <c r="G459" s="644"/>
      <c r="H459" s="574">
        <f>+F459+G459</f>
        <v>0</v>
      </c>
      <c r="I459" s="577">
        <f>+AM459</f>
        <v>0</v>
      </c>
      <c r="J459" s="580">
        <f>+H459+I459</f>
        <v>0</v>
      </c>
      <c r="K459" s="583">
        <f>+(D459+E459)-(J459)</f>
        <v>1545</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OCTUBRE!K465</f>
        <v>56</v>
      </c>
      <c r="E465" s="595">
        <f>H61</f>
        <v>0</v>
      </c>
      <c r="F465" s="644"/>
      <c r="G465" s="644"/>
      <c r="H465" s="574">
        <f>+F465+G465</f>
        <v>0</v>
      </c>
      <c r="I465" s="577">
        <f>+AM465</f>
        <v>0</v>
      </c>
      <c r="J465" s="580">
        <f>+H465+I465</f>
        <v>0</v>
      </c>
      <c r="K465" s="583">
        <f>+(D465+E465)-(J465)</f>
        <v>56</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OCTUBRE!K471</f>
        <v>1186</v>
      </c>
      <c r="E471" s="595">
        <f>H67</f>
        <v>0</v>
      </c>
      <c r="F471" s="644"/>
      <c r="G471" s="644"/>
      <c r="H471" s="574">
        <f>+F471+G471</f>
        <v>0</v>
      </c>
      <c r="I471" s="577">
        <f>+AM471</f>
        <v>0</v>
      </c>
      <c r="J471" s="580">
        <f>+H471+I471</f>
        <v>0</v>
      </c>
      <c r="K471" s="583">
        <f>+(D471+E471)-(J471)</f>
        <v>1186</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OCTUBRE!K477</f>
        <v>1701</v>
      </c>
      <c r="E477" s="595">
        <f>H73</f>
        <v>0</v>
      </c>
      <c r="F477" s="644"/>
      <c r="G477" s="644"/>
      <c r="H477" s="574">
        <f>+F477+G477</f>
        <v>0</v>
      </c>
      <c r="I477" s="577">
        <f>+AM477</f>
        <v>0</v>
      </c>
      <c r="J477" s="580">
        <f>+H477+I477</f>
        <v>0</v>
      </c>
      <c r="K477" s="583">
        <f>+(D477+E477)-(J477)</f>
        <v>1701</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OCTUBRE!K483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OCTUBRE!K489</f>
        <v>1796</v>
      </c>
      <c r="E489" s="595">
        <f>H85</f>
        <v>0</v>
      </c>
      <c r="F489" s="644"/>
      <c r="G489" s="644"/>
      <c r="H489" s="574">
        <f>+F489+G489</f>
        <v>0</v>
      </c>
      <c r="I489" s="577">
        <f>+AM489</f>
        <v>0</v>
      </c>
      <c r="J489" s="580">
        <f>+H489+I489</f>
        <v>0</v>
      </c>
      <c r="K489" s="583">
        <f>+(D489+E489)-(J489)</f>
        <v>1796</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OCTUBRE!K495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OCTUBRE!K501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OCTUBRE!K507</f>
        <v>2029</v>
      </c>
      <c r="E507" s="595">
        <f>H103</f>
        <v>0</v>
      </c>
      <c r="F507" s="644"/>
      <c r="G507" s="644"/>
      <c r="H507" s="574">
        <f>+F507+G507</f>
        <v>0</v>
      </c>
      <c r="I507" s="577">
        <f>+AM507</f>
        <v>0</v>
      </c>
      <c r="J507" s="580">
        <f>+H507+I507</f>
        <v>0</v>
      </c>
      <c r="K507" s="583">
        <f>+(D507+E507)-(J507)</f>
        <v>2029</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OCTUBRE!K513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OCTUBRE!K519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OCTUBRE!K525</f>
        <v>6818</v>
      </c>
      <c r="E525" s="595">
        <f>H121</f>
        <v>0</v>
      </c>
      <c r="F525" s="644"/>
      <c r="G525" s="644"/>
      <c r="H525" s="574">
        <f>+F525+G525</f>
        <v>0</v>
      </c>
      <c r="I525" s="577">
        <f>+AM525</f>
        <v>0</v>
      </c>
      <c r="J525" s="580">
        <f>+H525+I525</f>
        <v>0</v>
      </c>
      <c r="K525" s="583">
        <f>+(D525+E525)-(J525)</f>
        <v>6818</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OCTUBRE!K531</f>
        <v>1591</v>
      </c>
      <c r="E531" s="595">
        <f>H127</f>
        <v>0</v>
      </c>
      <c r="F531" s="644"/>
      <c r="G531" s="644"/>
      <c r="H531" s="574">
        <f>+F531+G531</f>
        <v>0</v>
      </c>
      <c r="I531" s="577">
        <f>+AM531</f>
        <v>0</v>
      </c>
      <c r="J531" s="580">
        <f>+H531+I531</f>
        <v>0</v>
      </c>
      <c r="K531" s="583">
        <f>+(D531+E531)-(J531)</f>
        <v>1591</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OCTUBRE!K537</f>
        <v>1449</v>
      </c>
      <c r="E537" s="595">
        <f>H133</f>
        <v>0</v>
      </c>
      <c r="F537" s="644"/>
      <c r="G537" s="644"/>
      <c r="H537" s="574">
        <f>+F537+G537</f>
        <v>0</v>
      </c>
      <c r="I537" s="577">
        <f>+AM537</f>
        <v>0</v>
      </c>
      <c r="J537" s="580">
        <f>+H537+I537</f>
        <v>0</v>
      </c>
      <c r="K537" s="583">
        <f>+(D537+E537)-(J537)</f>
        <v>1449</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OCTUBRE!K543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OCTUBRE!K549</f>
        <v>2101</v>
      </c>
      <c r="E549" s="595">
        <f>H145</f>
        <v>0</v>
      </c>
      <c r="F549" s="644"/>
      <c r="G549" s="644"/>
      <c r="H549" s="574">
        <f>+F549+G549</f>
        <v>0</v>
      </c>
      <c r="I549" s="577">
        <f>+AM549</f>
        <v>0</v>
      </c>
      <c r="J549" s="580">
        <f>+H549+I549</f>
        <v>0</v>
      </c>
      <c r="K549" s="583">
        <f>+(D549+E549)-(J549)</f>
        <v>2101</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OCTUBRE!K555</f>
        <v>968</v>
      </c>
      <c r="E555" s="595">
        <f>H151</f>
        <v>0</v>
      </c>
      <c r="F555" s="644"/>
      <c r="G555" s="644"/>
      <c r="H555" s="574">
        <f>+F555+G555</f>
        <v>0</v>
      </c>
      <c r="I555" s="577">
        <f>+AM555</f>
        <v>0</v>
      </c>
      <c r="J555" s="580">
        <f>+H555+I555</f>
        <v>0</v>
      </c>
      <c r="K555" s="583">
        <f>+(D555+E555)-(J555)</f>
        <v>968</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OCTUBRE!K561</f>
        <v>555</v>
      </c>
      <c r="E561" s="595">
        <f>H157</f>
        <v>0</v>
      </c>
      <c r="F561" s="644"/>
      <c r="G561" s="644"/>
      <c r="H561" s="574">
        <f>+F561+G561</f>
        <v>0</v>
      </c>
      <c r="I561" s="577">
        <f>+AM561</f>
        <v>0</v>
      </c>
      <c r="J561" s="580">
        <f>+H561+I561</f>
        <v>0</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555</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OCTUBRE!K567</f>
        <v>23495</v>
      </c>
      <c r="E567" s="682">
        <f>H163</f>
        <v>0</v>
      </c>
      <c r="F567" s="644"/>
      <c r="G567" s="644"/>
      <c r="H567" s="574">
        <f>+F567+G567</f>
        <v>0</v>
      </c>
      <c r="I567" s="577">
        <f>+AM567</f>
        <v>0</v>
      </c>
      <c r="J567" s="580">
        <f>+H567+I567</f>
        <v>0</v>
      </c>
      <c r="K567" s="583">
        <f>(D567-D570+D571+E567)-(J567)</f>
        <v>23495</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23495</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OCTUBRE!K573</f>
        <v>596</v>
      </c>
      <c r="E573" s="595">
        <f>H169</f>
        <v>0</v>
      </c>
      <c r="F573" s="644"/>
      <c r="G573" s="644"/>
      <c r="H573" s="574">
        <f>+F573+G573</f>
        <v>0</v>
      </c>
      <c r="I573" s="577">
        <f>+AM573</f>
        <v>0</v>
      </c>
      <c r="J573" s="580">
        <f>+H573+I573</f>
        <v>0</v>
      </c>
      <c r="K573" s="583">
        <f>+(D573+E573)-(J573)</f>
        <v>596</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OCTUBRE!K579</f>
        <v>3539</v>
      </c>
      <c r="E579" s="595">
        <f>H175</f>
        <v>0</v>
      </c>
      <c r="F579" s="644"/>
      <c r="G579" s="644"/>
      <c r="H579" s="574">
        <f>+F579+G579</f>
        <v>0</v>
      </c>
      <c r="I579" s="577">
        <f>+AM579</f>
        <v>0</v>
      </c>
      <c r="J579" s="580">
        <f>+H579+I579</f>
        <v>0</v>
      </c>
      <c r="K579" s="583">
        <f>+(D579+E579)-(J579)</f>
        <v>3539</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OCTUBRE!K585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OCTUBRE!K591</f>
        <v>559</v>
      </c>
      <c r="E591" s="595">
        <f>H187</f>
        <v>0</v>
      </c>
      <c r="F591" s="644"/>
      <c r="G591" s="644"/>
      <c r="H591" s="574">
        <f>+F591+G591</f>
        <v>0</v>
      </c>
      <c r="I591" s="577">
        <f>+AM591</f>
        <v>0</v>
      </c>
      <c r="J591" s="580">
        <f>+H591+I591</f>
        <v>0</v>
      </c>
      <c r="K591" s="583">
        <f>+(D591+E591)-(J591)</f>
        <v>559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OCTUBRE!K597</f>
        <v>92</v>
      </c>
      <c r="E597" s="595">
        <f>H193</f>
        <v>0</v>
      </c>
      <c r="F597" s="644"/>
      <c r="G597" s="644"/>
      <c r="H597" s="574">
        <f>+F597+G597</f>
        <v>0</v>
      </c>
      <c r="I597" s="577">
        <f>+AM597</f>
        <v>0</v>
      </c>
      <c r="J597" s="580">
        <f>+H597+I597</f>
        <v>0</v>
      </c>
      <c r="K597" s="583">
        <f>+(D597+E597)-(J597)</f>
        <v>92</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OCTUBRE!K603</f>
        <v>47</v>
      </c>
      <c r="E603" s="595">
        <f>H199</f>
        <v>0</v>
      </c>
      <c r="F603" s="644"/>
      <c r="G603" s="644"/>
      <c r="H603" s="574">
        <f>+F603+G603</f>
        <v>0</v>
      </c>
      <c r="I603" s="577">
        <f>+AM603</f>
        <v>0</v>
      </c>
      <c r="J603" s="580">
        <f>+H603+I603</f>
        <v>0</v>
      </c>
      <c r="K603" s="583">
        <f>+(D603+E603)-(J603)</f>
        <v>47</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OCTUBRE!K609</f>
        <v>64</v>
      </c>
      <c r="E609" s="595">
        <f>H205</f>
        <v>0</v>
      </c>
      <c r="F609" s="644"/>
      <c r="G609" s="644"/>
      <c r="H609" s="574">
        <f>+F609+G609</f>
        <v>0</v>
      </c>
      <c r="I609" s="577">
        <f>+AM609</f>
        <v>0</v>
      </c>
      <c r="J609" s="580">
        <f>+H609+I609</f>
        <v>0</v>
      </c>
      <c r="K609" s="583">
        <f>+(D609+E609)-(J609)</f>
        <v>64</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OCTUBRE!K615</f>
        <v>0</v>
      </c>
      <c r="E615" s="595">
        <f>H211</f>
        <v>0</v>
      </c>
      <c r="F615" s="644"/>
      <c r="G615" s="644"/>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OCTUBRE!K621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OCTUBRE!K627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OCTUBRE!K634</f>
        <v>1970</v>
      </c>
      <c r="E634" s="595">
        <f>H230</f>
        <v>0</v>
      </c>
      <c r="F634" s="644"/>
      <c r="G634" s="644"/>
      <c r="H634" s="574">
        <f>+F634+G634</f>
        <v>0</v>
      </c>
      <c r="I634" s="577">
        <f>+AM634</f>
        <v>0</v>
      </c>
      <c r="J634" s="580">
        <f>+H634+I634</f>
        <v>0</v>
      </c>
      <c r="K634" s="583">
        <f>+(D634+E634)-(J634)</f>
        <v>1970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OCTUBRE!K640</f>
        <v>1835</v>
      </c>
      <c r="E640" s="595">
        <f>H236</f>
        <v>0</v>
      </c>
      <c r="F640" s="644"/>
      <c r="G640" s="644"/>
      <c r="H640" s="574">
        <f>+F640+G640</f>
        <v>0</v>
      </c>
      <c r="I640" s="577">
        <f>+AM640</f>
        <v>0</v>
      </c>
      <c r="J640" s="580">
        <f>+H640+I640</f>
        <v>0</v>
      </c>
      <c r="K640" s="583">
        <f>+(D640+E640)-(J640)</f>
        <v>1835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OCTUBRE!K646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OCTUBRE!K652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OCTUBRE!K658</f>
        <v>3348</v>
      </c>
      <c r="E658" s="595">
        <f>H254</f>
        <v>0</v>
      </c>
      <c r="F658" s="644"/>
      <c r="G658" s="644"/>
      <c r="H658" s="574">
        <f>+F658+G658</f>
        <v>0</v>
      </c>
      <c r="I658" s="577">
        <f>+AM658</f>
        <v>0</v>
      </c>
      <c r="J658" s="580">
        <f>+H658+I658</f>
        <v>0</v>
      </c>
      <c r="K658" s="583">
        <f>+(D658+E658)-(J658)</f>
        <v>3348</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OCTUBRE!K664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OCTUBRE!K670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OCTUBRE!K676</f>
        <v>6570</v>
      </c>
      <c r="E676" s="595">
        <f>H272</f>
        <v>0</v>
      </c>
      <c r="F676" s="644"/>
      <c r="G676" s="644"/>
      <c r="H676" s="574">
        <f>+F676+G676</f>
        <v>0</v>
      </c>
      <c r="I676" s="577">
        <f>+AM676</f>
        <v>0</v>
      </c>
      <c r="J676" s="580">
        <f>+H676+I676</f>
        <v>0</v>
      </c>
      <c r="K676" s="583">
        <f>+(D676+E676)-(J676)</f>
        <v>6570</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OCTUBRE!K682</f>
        <v>2800</v>
      </c>
      <c r="E682" s="595">
        <f>H278</f>
        <v>0</v>
      </c>
      <c r="F682" s="644"/>
      <c r="G682" s="644"/>
      <c r="H682" s="574">
        <f>+F682+G682</f>
        <v>0</v>
      </c>
      <c r="I682" s="577">
        <f>+AM682</f>
        <v>0</v>
      </c>
      <c r="J682" s="580">
        <f>+H682+I682</f>
        <v>0</v>
      </c>
      <c r="K682" s="583">
        <f>+(D682+E682)-(J682)</f>
        <v>2800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OCTUBRE!K688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OCTUBRE!K694</f>
        <v>611</v>
      </c>
      <c r="E694" s="595">
        <f>H290</f>
        <v>0</v>
      </c>
      <c r="F694" s="644"/>
      <c r="G694" s="644"/>
      <c r="H694" s="574">
        <f>+F694+G694</f>
        <v>0</v>
      </c>
      <c r="I694" s="577">
        <f>+AM694</f>
        <v>0</v>
      </c>
      <c r="J694" s="580">
        <f>+H694+I694</f>
        <v>0</v>
      </c>
      <c r="K694" s="583">
        <f>+(D694+E694)-(J694)</f>
        <v>611</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OCTUBRE!K700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OCTUBRE!K707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OCTUBRE!K714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OCTUBRE!K721</f>
        <v>19328</v>
      </c>
      <c r="E721" s="595">
        <f>H317</f>
        <v>0</v>
      </c>
      <c r="F721" s="644"/>
      <c r="G721" s="644"/>
      <c r="H721" s="574">
        <f>+F721+G721</f>
        <v>0</v>
      </c>
      <c r="I721" s="577">
        <f>+AM721</f>
        <v>0</v>
      </c>
      <c r="J721" s="580">
        <f>+H721+I721</f>
        <v>0</v>
      </c>
      <c r="K721" s="583">
        <f>+(D721+E721)-(J721)</f>
        <v>19328</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OCTUBRE!K728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OCTUBRE!K735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OCTUBRE!K742</f>
        <v>12805</v>
      </c>
      <c r="E742" s="595">
        <f>H338</f>
        <v>0</v>
      </c>
      <c r="F742" s="644"/>
      <c r="G742" s="644"/>
      <c r="H742" s="574">
        <f>+F742+G742</f>
        <v>0</v>
      </c>
      <c r="I742" s="577">
        <f>+AM742</f>
        <v>0</v>
      </c>
      <c r="J742" s="580">
        <f>+H742+I742</f>
        <v>0</v>
      </c>
      <c r="K742" s="583">
        <f>+(D742+E742)-(J742)</f>
        <v>12805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OCTUBRE!K749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OCTUBRE!K756</f>
        <v>15665</v>
      </c>
      <c r="E756" s="595">
        <f>H352</f>
        <v>0</v>
      </c>
      <c r="F756" s="644"/>
      <c r="G756" s="644"/>
      <c r="H756" s="574">
        <f>+F756+G756</f>
        <v>0</v>
      </c>
      <c r="I756" s="577">
        <f>+AM756</f>
        <v>0</v>
      </c>
      <c r="J756" s="580">
        <f>+H756+I756</f>
        <v>0</v>
      </c>
      <c r="K756" s="583">
        <f>+(D756+E756)-(J756)</f>
        <v>15665</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OCTUBRE!K763</f>
        <v>4517</v>
      </c>
      <c r="E763" s="595">
        <f>H359</f>
        <v>0</v>
      </c>
      <c r="F763" s="644"/>
      <c r="G763" s="644"/>
      <c r="H763" s="574">
        <f>+F763+G763</f>
        <v>0</v>
      </c>
      <c r="I763" s="577">
        <f>+AM763</f>
        <v>0</v>
      </c>
      <c r="J763" s="580">
        <f>+H763+I763</f>
        <v>0</v>
      </c>
      <c r="K763" s="583">
        <f>+(D763+E763)-(J763)</f>
        <v>4517</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OCTUBRE!K770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OCTUBRE!K777</f>
        <v>2242</v>
      </c>
      <c r="E777" s="339">
        <f t="shared" ref="E777:E783" si="117">H373</f>
        <v>0</v>
      </c>
      <c r="F777" s="338"/>
      <c r="G777" s="338"/>
      <c r="H777" s="456">
        <f t="shared" ref="H777:H783" si="118">+F777+G777</f>
        <v>0</v>
      </c>
      <c r="I777" s="340">
        <f t="shared" ref="I777:I783" si="119">+AM777</f>
        <v>0</v>
      </c>
      <c r="J777" s="341">
        <f t="shared" ref="J777:J783" si="120">+H777+I777</f>
        <v>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OCTUBRE!K778</f>
        <v>14047</v>
      </c>
      <c r="E778" s="339">
        <f t="shared" si="117"/>
        <v>0</v>
      </c>
      <c r="F778" s="338"/>
      <c r="G778" s="338"/>
      <c r="H778" s="456">
        <f t="shared" si="118"/>
        <v>0</v>
      </c>
      <c r="I778" s="340">
        <f t="shared" si="119"/>
        <v>0</v>
      </c>
      <c r="J778" s="341">
        <f t="shared" si="120"/>
        <v>0</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OCTUBRE!K779</f>
        <v>3318</v>
      </c>
      <c r="E779" s="339">
        <f t="shared" si="117"/>
        <v>0</v>
      </c>
      <c r="F779" s="338"/>
      <c r="G779" s="338"/>
      <c r="H779" s="456">
        <f t="shared" si="118"/>
        <v>0</v>
      </c>
      <c r="I779" s="340">
        <f t="shared" si="119"/>
        <v>0</v>
      </c>
      <c r="J779" s="341">
        <f t="shared" si="120"/>
        <v>0</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OCTUBRE!K780</f>
        <v>1058</v>
      </c>
      <c r="E780" s="339">
        <f t="shared" si="117"/>
        <v>0</v>
      </c>
      <c r="F780" s="338"/>
      <c r="G780" s="338"/>
      <c r="H780" s="456">
        <f t="shared" si="118"/>
        <v>0</v>
      </c>
      <c r="I780" s="340">
        <f t="shared" si="119"/>
        <v>0</v>
      </c>
      <c r="J780" s="341">
        <f t="shared" si="120"/>
        <v>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OCTUBRE!K781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OCTUBRE!K782</f>
        <v>141</v>
      </c>
      <c r="E782" s="339">
        <f t="shared" si="117"/>
        <v>0</v>
      </c>
      <c r="F782" s="338"/>
      <c r="G782" s="338"/>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OCTUBRE!K783</f>
        <v>670</v>
      </c>
      <c r="E783" s="339">
        <f t="shared" si="117"/>
        <v>0</v>
      </c>
      <c r="F783" s="338"/>
      <c r="G783" s="338"/>
      <c r="H783" s="456">
        <f t="shared" si="118"/>
        <v>0</v>
      </c>
      <c r="I783" s="340">
        <f t="shared" si="119"/>
        <v>0</v>
      </c>
      <c r="J783" s="341">
        <f t="shared" si="120"/>
        <v>0</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OCTUBRE!K789</f>
        <v>655</v>
      </c>
      <c r="E789" s="595">
        <f>H385</f>
        <v>0</v>
      </c>
      <c r="F789" s="601"/>
      <c r="G789" s="601"/>
      <c r="H789" s="574">
        <f>SUM(F789,G789)</f>
        <v>0</v>
      </c>
      <c r="I789" s="577">
        <f>+AM789</f>
        <v>0</v>
      </c>
      <c r="J789" s="580">
        <f>+H789+I789</f>
        <v>0</v>
      </c>
      <c r="K789" s="583">
        <f>+(D789+E789)-(J789)</f>
        <v>655</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0</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OCTUBRE!K794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OCTUBRE!K799</f>
        <v>680</v>
      </c>
      <c r="E799" s="595">
        <f>H395</f>
        <v>0</v>
      </c>
      <c r="F799" s="601"/>
      <c r="G799" s="601"/>
      <c r="H799" s="574">
        <f t="shared" ref="H799:H809" si="130">SUM(F799,G799)</f>
        <v>0</v>
      </c>
      <c r="I799" s="577">
        <f>+AM799</f>
        <v>0</v>
      </c>
      <c r="J799" s="580">
        <f t="shared" si="127"/>
        <v>0</v>
      </c>
      <c r="K799" s="583">
        <f>+(D799+E799)-(J799)</f>
        <v>680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OCTUBRE!K804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OCTUBRE!K809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7270</v>
      </c>
      <c r="E821" s="373">
        <f>G13</f>
        <v>0</v>
      </c>
      <c r="F821" s="373">
        <f>+F417</f>
        <v>0</v>
      </c>
      <c r="G821" s="373">
        <f>+G417</f>
        <v>0</v>
      </c>
      <c r="H821" s="374">
        <f>SUM(F821:G821)</f>
        <v>0</v>
      </c>
      <c r="I821" s="375">
        <f>+AM821</f>
        <v>0</v>
      </c>
      <c r="J821" s="376">
        <f>SUM(H821:I821)</f>
        <v>0</v>
      </c>
      <c r="K821" s="373">
        <f>+I13</f>
        <v>0</v>
      </c>
      <c r="L821" s="377">
        <f>(M821+N821)</f>
        <v>7270</v>
      </c>
      <c r="M821" s="378">
        <f>+K13</f>
        <v>5240</v>
      </c>
      <c r="N821" s="379">
        <f>+K417</f>
        <v>2030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1750</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1750</v>
      </c>
      <c r="M822" s="378">
        <f>+K19</f>
        <v>1078</v>
      </c>
      <c r="N822" s="379">
        <f>+K423</f>
        <v>672</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369</v>
      </c>
      <c r="E823" s="373">
        <f>G25</f>
        <v>0</v>
      </c>
      <c r="F823" s="373">
        <f>+F429</f>
        <v>0</v>
      </c>
      <c r="G823" s="373">
        <f>+G429</f>
        <v>0</v>
      </c>
      <c r="H823" s="374">
        <f t="shared" si="151"/>
        <v>0</v>
      </c>
      <c r="I823" s="375">
        <f>+AM823</f>
        <v>0</v>
      </c>
      <c r="J823" s="376">
        <f t="shared" si="152"/>
        <v>0</v>
      </c>
      <c r="K823" s="373">
        <f>+I25</f>
        <v>0</v>
      </c>
      <c r="L823" s="377">
        <f t="shared" si="153"/>
        <v>369</v>
      </c>
      <c r="M823" s="378">
        <f>+K25</f>
        <v>15</v>
      </c>
      <c r="N823" s="379">
        <f>+K429</f>
        <v>354</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18315</v>
      </c>
      <c r="E824" s="373">
        <f>G31</f>
        <v>0</v>
      </c>
      <c r="F824" s="373">
        <f>+F435</f>
        <v>0</v>
      </c>
      <c r="G824" s="373">
        <f>+G435</f>
        <v>0</v>
      </c>
      <c r="H824" s="374">
        <f t="shared" si="151"/>
        <v>0</v>
      </c>
      <c r="I824" s="375">
        <f t="shared" ref="I824:I856" si="159">+AM824</f>
        <v>0</v>
      </c>
      <c r="J824" s="376">
        <f t="shared" si="152"/>
        <v>0</v>
      </c>
      <c r="K824" s="373">
        <f>+I31</f>
        <v>0</v>
      </c>
      <c r="L824" s="377">
        <f t="shared" si="153"/>
        <v>18315</v>
      </c>
      <c r="M824" s="378">
        <f>+K31</f>
        <v>16500</v>
      </c>
      <c r="N824" s="379">
        <f>+K435</f>
        <v>1815</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11493</v>
      </c>
      <c r="E825" s="373">
        <f>G37</f>
        <v>0</v>
      </c>
      <c r="F825" s="373">
        <f>+F441</f>
        <v>0</v>
      </c>
      <c r="G825" s="373">
        <f>+G441</f>
        <v>0</v>
      </c>
      <c r="H825" s="374">
        <f t="shared" si="151"/>
        <v>0</v>
      </c>
      <c r="I825" s="375">
        <f t="shared" si="159"/>
        <v>0</v>
      </c>
      <c r="J825" s="376">
        <f t="shared" si="152"/>
        <v>0</v>
      </c>
      <c r="K825" s="373">
        <f>+I37</f>
        <v>0</v>
      </c>
      <c r="L825" s="377">
        <f t="shared" si="153"/>
        <v>11493</v>
      </c>
      <c r="M825" s="378">
        <f>+K37</f>
        <v>9960</v>
      </c>
      <c r="N825" s="379">
        <f>+K441</f>
        <v>1533</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151</v>
      </c>
      <c r="E826" s="373">
        <f>G43</f>
        <v>0</v>
      </c>
      <c r="F826" s="373">
        <f>+F447</f>
        <v>0</v>
      </c>
      <c r="G826" s="373">
        <f>+G447</f>
        <v>0</v>
      </c>
      <c r="H826" s="374">
        <f t="shared" si="151"/>
        <v>0</v>
      </c>
      <c r="I826" s="375">
        <f t="shared" si="159"/>
        <v>0</v>
      </c>
      <c r="J826" s="376">
        <f t="shared" si="152"/>
        <v>0</v>
      </c>
      <c r="K826" s="373">
        <f>+I43</f>
        <v>0</v>
      </c>
      <c r="L826" s="377">
        <f t="shared" si="153"/>
        <v>151</v>
      </c>
      <c r="M826" s="378">
        <f>+K43</f>
        <v>97</v>
      </c>
      <c r="N826" s="379">
        <f>+K447</f>
        <v>54</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5575</v>
      </c>
      <c r="E828" s="373">
        <f>G55</f>
        <v>0</v>
      </c>
      <c r="F828" s="373">
        <f>+F459</f>
        <v>0</v>
      </c>
      <c r="G828" s="373">
        <f>+G459</f>
        <v>0</v>
      </c>
      <c r="H828" s="374">
        <f t="shared" si="151"/>
        <v>0</v>
      </c>
      <c r="I828" s="375">
        <f t="shared" si="159"/>
        <v>0</v>
      </c>
      <c r="J828" s="376">
        <f t="shared" si="152"/>
        <v>0</v>
      </c>
      <c r="K828" s="373">
        <f>+I55</f>
        <v>0</v>
      </c>
      <c r="L828" s="377">
        <f t="shared" si="153"/>
        <v>5575</v>
      </c>
      <c r="M828" s="378">
        <f>+K55</f>
        <v>4030</v>
      </c>
      <c r="N828" s="379">
        <f>+K459</f>
        <v>1545</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65</v>
      </c>
      <c r="E829" s="373">
        <f>G61</f>
        <v>0</v>
      </c>
      <c r="F829" s="373">
        <f>+F465</f>
        <v>0</v>
      </c>
      <c r="G829" s="373">
        <f>+G465</f>
        <v>0</v>
      </c>
      <c r="H829" s="374">
        <f t="shared" si="151"/>
        <v>0</v>
      </c>
      <c r="I829" s="375">
        <f t="shared" si="159"/>
        <v>0</v>
      </c>
      <c r="J829" s="376">
        <f t="shared" si="152"/>
        <v>0</v>
      </c>
      <c r="K829" s="373">
        <f>+I61</f>
        <v>0</v>
      </c>
      <c r="L829" s="377">
        <f t="shared" si="153"/>
        <v>65</v>
      </c>
      <c r="M829" s="378">
        <f>+K61</f>
        <v>9</v>
      </c>
      <c r="N829" s="379">
        <f>+K465</f>
        <v>56</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4616</v>
      </c>
      <c r="E830" s="373">
        <f>G67</f>
        <v>0</v>
      </c>
      <c r="F830" s="373">
        <f>+F471</f>
        <v>0</v>
      </c>
      <c r="G830" s="373">
        <f>+G471</f>
        <v>0</v>
      </c>
      <c r="H830" s="374">
        <f t="shared" si="151"/>
        <v>0</v>
      </c>
      <c r="I830" s="375">
        <f t="shared" si="159"/>
        <v>0</v>
      </c>
      <c r="J830" s="376">
        <f>SUM(H830:I830)</f>
        <v>0</v>
      </c>
      <c r="K830" s="373">
        <f>+I67</f>
        <v>0</v>
      </c>
      <c r="L830" s="377">
        <f t="shared" si="153"/>
        <v>4616</v>
      </c>
      <c r="M830" s="378">
        <f>+K67</f>
        <v>3430</v>
      </c>
      <c r="N830" s="379">
        <f>+K471</f>
        <v>1186</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7196</v>
      </c>
      <c r="E831" s="373">
        <f>G73</f>
        <v>0</v>
      </c>
      <c r="F831" s="373">
        <f>+F477</f>
        <v>0</v>
      </c>
      <c r="G831" s="373">
        <f>+G477</f>
        <v>0</v>
      </c>
      <c r="H831" s="374">
        <f t="shared" si="151"/>
        <v>0</v>
      </c>
      <c r="I831" s="375">
        <f t="shared" si="159"/>
        <v>0</v>
      </c>
      <c r="J831" s="376">
        <f t="shared" si="152"/>
        <v>0</v>
      </c>
      <c r="K831" s="373">
        <f>+I73</f>
        <v>0</v>
      </c>
      <c r="L831" s="377">
        <f t="shared" si="153"/>
        <v>7196</v>
      </c>
      <c r="M831" s="378">
        <f>+K73</f>
        <v>5495</v>
      </c>
      <c r="N831" s="379">
        <f>+K477</f>
        <v>1701</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10393</v>
      </c>
      <c r="E833" s="373">
        <f>G85</f>
        <v>0</v>
      </c>
      <c r="F833" s="373">
        <f>+F489</f>
        <v>0</v>
      </c>
      <c r="G833" s="373">
        <f>+G489</f>
        <v>0</v>
      </c>
      <c r="H833" s="374">
        <f t="shared" si="151"/>
        <v>0</v>
      </c>
      <c r="I833" s="375">
        <f t="shared" si="159"/>
        <v>0</v>
      </c>
      <c r="J833" s="376">
        <f t="shared" si="152"/>
        <v>0</v>
      </c>
      <c r="K833" s="373">
        <f>+I85</f>
        <v>0</v>
      </c>
      <c r="L833" s="377">
        <f t="shared" si="153"/>
        <v>10393</v>
      </c>
      <c r="M833" s="378">
        <f>+K85</f>
        <v>8597</v>
      </c>
      <c r="N833" s="379">
        <f>+K489</f>
        <v>1796</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2029</v>
      </c>
      <c r="E836" s="373">
        <f>G103</f>
        <v>0</v>
      </c>
      <c r="F836" s="373">
        <f>+F507</f>
        <v>0</v>
      </c>
      <c r="G836" s="373">
        <f>+G507</f>
        <v>0</v>
      </c>
      <c r="H836" s="374">
        <f>SUM(F836:G836)</f>
        <v>0</v>
      </c>
      <c r="I836" s="375">
        <f>+AM836</f>
        <v>0</v>
      </c>
      <c r="J836" s="376">
        <f>SUM(H836:I836)</f>
        <v>0</v>
      </c>
      <c r="K836" s="373">
        <f>+I103</f>
        <v>0</v>
      </c>
      <c r="L836" s="377">
        <f t="shared" si="153"/>
        <v>2029</v>
      </c>
      <c r="M836" s="378">
        <f>+K103</f>
        <v>0</v>
      </c>
      <c r="N836" s="379">
        <f>+K507</f>
        <v>2029</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40558</v>
      </c>
      <c r="E839" s="373">
        <f>G121</f>
        <v>0</v>
      </c>
      <c r="F839" s="373">
        <f>+F525</f>
        <v>0</v>
      </c>
      <c r="G839" s="373">
        <f>+G525</f>
        <v>0</v>
      </c>
      <c r="H839" s="374">
        <f t="shared" si="151"/>
        <v>0</v>
      </c>
      <c r="I839" s="375">
        <f t="shared" si="159"/>
        <v>0</v>
      </c>
      <c r="J839" s="376">
        <f t="shared" si="175"/>
        <v>0</v>
      </c>
      <c r="K839" s="373">
        <f>+I121</f>
        <v>0</v>
      </c>
      <c r="L839" s="377">
        <f t="shared" si="153"/>
        <v>40558</v>
      </c>
      <c r="M839" s="378">
        <f>+K121</f>
        <v>33740</v>
      </c>
      <c r="N839" s="379">
        <f>+K525</f>
        <v>6818</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2932</v>
      </c>
      <c r="E840" s="373">
        <f>G127</f>
        <v>0</v>
      </c>
      <c r="F840" s="373">
        <f>+F531</f>
        <v>0</v>
      </c>
      <c r="G840" s="373">
        <f>+G531</f>
        <v>0</v>
      </c>
      <c r="H840" s="374">
        <f t="shared" si="151"/>
        <v>0</v>
      </c>
      <c r="I840" s="375">
        <f t="shared" si="159"/>
        <v>0</v>
      </c>
      <c r="J840" s="376">
        <f t="shared" si="175"/>
        <v>0</v>
      </c>
      <c r="K840" s="373">
        <f>+I127</f>
        <v>0</v>
      </c>
      <c r="L840" s="377">
        <f t="shared" si="153"/>
        <v>2932</v>
      </c>
      <c r="M840" s="378">
        <f>+K127</f>
        <v>1341</v>
      </c>
      <c r="N840" s="379">
        <f>+K531</f>
        <v>1591</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3969</v>
      </c>
      <c r="E841" s="373">
        <f>G133</f>
        <v>0</v>
      </c>
      <c r="F841" s="373">
        <f>+F537</f>
        <v>0</v>
      </c>
      <c r="G841" s="373">
        <f>+G537</f>
        <v>0</v>
      </c>
      <c r="H841" s="374">
        <f t="shared" si="151"/>
        <v>0</v>
      </c>
      <c r="I841" s="375">
        <f t="shared" si="159"/>
        <v>0</v>
      </c>
      <c r="J841" s="376">
        <f t="shared" si="175"/>
        <v>0</v>
      </c>
      <c r="K841" s="373">
        <f>+I133</f>
        <v>0</v>
      </c>
      <c r="L841" s="377">
        <f t="shared" si="153"/>
        <v>3969</v>
      </c>
      <c r="M841" s="378">
        <f>+K133</f>
        <v>2520</v>
      </c>
      <c r="N841" s="379">
        <f>+K537</f>
        <v>1449</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6701</v>
      </c>
      <c r="E843" s="373">
        <f>G145</f>
        <v>0</v>
      </c>
      <c r="F843" s="373">
        <f>+F549</f>
        <v>0</v>
      </c>
      <c r="G843" s="373">
        <f>+G549</f>
        <v>0</v>
      </c>
      <c r="H843" s="374">
        <f t="shared" si="151"/>
        <v>0</v>
      </c>
      <c r="I843" s="375">
        <f t="shared" si="159"/>
        <v>0</v>
      </c>
      <c r="J843" s="376">
        <f t="shared" si="175"/>
        <v>0</v>
      </c>
      <c r="K843" s="373">
        <f>+I145</f>
        <v>0</v>
      </c>
      <c r="L843" s="377">
        <f t="shared" si="153"/>
        <v>6701</v>
      </c>
      <c r="M843" s="378">
        <f>+K145</f>
        <v>4600</v>
      </c>
      <c r="N843" s="379">
        <f>+K549</f>
        <v>2101</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2382</v>
      </c>
      <c r="E844" s="373">
        <f>G151</f>
        <v>0</v>
      </c>
      <c r="F844" s="373">
        <f>+F555</f>
        <v>0</v>
      </c>
      <c r="G844" s="373">
        <f>+G555</f>
        <v>0</v>
      </c>
      <c r="H844" s="374">
        <f t="shared" si="151"/>
        <v>0</v>
      </c>
      <c r="I844" s="375">
        <f t="shared" si="159"/>
        <v>0</v>
      </c>
      <c r="J844" s="376">
        <f t="shared" si="175"/>
        <v>0</v>
      </c>
      <c r="K844" s="373">
        <f>+I151</f>
        <v>0</v>
      </c>
      <c r="L844" s="377">
        <f t="shared" si="153"/>
        <v>2382</v>
      </c>
      <c r="M844" s="378">
        <f>+K151</f>
        <v>1414</v>
      </c>
      <c r="N844" s="379">
        <f>+K555</f>
        <v>968</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1035</v>
      </c>
      <c r="E845" s="373">
        <f>G157</f>
        <v>0</v>
      </c>
      <c r="F845" s="373">
        <f>+F561</f>
        <v>0</v>
      </c>
      <c r="G845" s="373">
        <f>+G561</f>
        <v>0</v>
      </c>
      <c r="H845" s="374">
        <f t="shared" si="151"/>
        <v>0</v>
      </c>
      <c r="I845" s="375">
        <f t="shared" si="159"/>
        <v>0</v>
      </c>
      <c r="J845" s="376">
        <f t="shared" si="175"/>
        <v>0</v>
      </c>
      <c r="K845" s="373">
        <f>+I157</f>
        <v>0</v>
      </c>
      <c r="L845" s="377">
        <f t="shared" si="153"/>
        <v>1035</v>
      </c>
      <c r="M845" s="378">
        <f>+K157</f>
        <v>480</v>
      </c>
      <c r="N845" s="379">
        <f>+K561</f>
        <v>555</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45765</v>
      </c>
      <c r="E846" s="373">
        <f>G163</f>
        <v>0</v>
      </c>
      <c r="F846" s="373">
        <f>+F567</f>
        <v>0</v>
      </c>
      <c r="G846" s="373">
        <f>+G567</f>
        <v>0</v>
      </c>
      <c r="H846" s="374">
        <f t="shared" si="151"/>
        <v>0</v>
      </c>
      <c r="I846" s="375">
        <f t="shared" si="159"/>
        <v>0</v>
      </c>
      <c r="J846" s="376">
        <f t="shared" si="175"/>
        <v>0</v>
      </c>
      <c r="K846" s="373">
        <f>+I163</f>
        <v>0</v>
      </c>
      <c r="L846" s="377">
        <f t="shared" si="153"/>
        <v>45765</v>
      </c>
      <c r="M846" s="378">
        <f>+K163</f>
        <v>22270</v>
      </c>
      <c r="N846" s="379">
        <f>+K567</f>
        <v>23495</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1106</v>
      </c>
      <c r="E847" s="373">
        <f>G169</f>
        <v>0</v>
      </c>
      <c r="F847" s="373">
        <f>+F573</f>
        <v>0</v>
      </c>
      <c r="G847" s="373">
        <f>+G573</f>
        <v>0</v>
      </c>
      <c r="H847" s="374">
        <f t="shared" si="151"/>
        <v>0</v>
      </c>
      <c r="I847" s="375">
        <f t="shared" si="159"/>
        <v>0</v>
      </c>
      <c r="J847" s="376">
        <f t="shared" si="175"/>
        <v>0</v>
      </c>
      <c r="K847" s="373">
        <f>+I169</f>
        <v>0</v>
      </c>
      <c r="L847" s="377">
        <f t="shared" si="153"/>
        <v>1106</v>
      </c>
      <c r="M847" s="378">
        <f>+K169</f>
        <v>510</v>
      </c>
      <c r="N847" s="379">
        <f>+K573</f>
        <v>596</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6162</v>
      </c>
      <c r="E848" s="373">
        <f>G175</f>
        <v>0</v>
      </c>
      <c r="F848" s="373">
        <f>+F579</f>
        <v>0</v>
      </c>
      <c r="G848" s="373">
        <f>+G579</f>
        <v>0</v>
      </c>
      <c r="H848" s="374">
        <f t="shared" si="151"/>
        <v>0</v>
      </c>
      <c r="I848" s="375">
        <f t="shared" si="159"/>
        <v>0</v>
      </c>
      <c r="J848" s="376">
        <f t="shared" si="175"/>
        <v>0</v>
      </c>
      <c r="K848" s="373">
        <f>+I175</f>
        <v>0</v>
      </c>
      <c r="L848" s="377">
        <f t="shared" si="153"/>
        <v>6162</v>
      </c>
      <c r="M848" s="378">
        <f>+K175</f>
        <v>2623</v>
      </c>
      <c r="N848" s="379">
        <f>+K579</f>
        <v>3539</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1287</v>
      </c>
      <c r="E850" s="373">
        <f>G187</f>
        <v>0</v>
      </c>
      <c r="F850" s="373">
        <f>+F591</f>
        <v>0</v>
      </c>
      <c r="G850" s="373">
        <f>+G591</f>
        <v>0</v>
      </c>
      <c r="H850" s="374">
        <f t="shared" si="151"/>
        <v>0</v>
      </c>
      <c r="I850" s="375">
        <f t="shared" si="159"/>
        <v>0</v>
      </c>
      <c r="J850" s="376">
        <f t="shared" si="175"/>
        <v>0</v>
      </c>
      <c r="K850" s="373">
        <f>+I187</f>
        <v>0</v>
      </c>
      <c r="L850" s="377">
        <f t="shared" si="153"/>
        <v>1287</v>
      </c>
      <c r="M850" s="378">
        <f>+K187</f>
        <v>728</v>
      </c>
      <c r="N850" s="379">
        <f>+K591</f>
        <v>559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92</v>
      </c>
      <c r="E851" s="373">
        <f>G193</f>
        <v>0</v>
      </c>
      <c r="F851" s="373">
        <f>+F597</f>
        <v>0</v>
      </c>
      <c r="G851" s="373">
        <f>+G597</f>
        <v>0</v>
      </c>
      <c r="H851" s="374">
        <f t="shared" si="151"/>
        <v>0</v>
      </c>
      <c r="I851" s="375">
        <f t="shared" si="159"/>
        <v>0</v>
      </c>
      <c r="J851" s="376">
        <f t="shared" si="175"/>
        <v>0</v>
      </c>
      <c r="K851" s="373">
        <f>+I193</f>
        <v>0</v>
      </c>
      <c r="L851" s="377">
        <f t="shared" si="153"/>
        <v>92</v>
      </c>
      <c r="M851" s="378">
        <f>+K193</f>
        <v>0</v>
      </c>
      <c r="N851" s="379">
        <f>+K597</f>
        <v>92</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312</v>
      </c>
      <c r="E852" s="373">
        <f>G199</f>
        <v>0</v>
      </c>
      <c r="F852" s="373">
        <f>+F603</f>
        <v>0</v>
      </c>
      <c r="G852" s="373">
        <f>+G603</f>
        <v>0</v>
      </c>
      <c r="H852" s="374">
        <f t="shared" si="151"/>
        <v>0</v>
      </c>
      <c r="I852" s="375">
        <f t="shared" si="159"/>
        <v>0</v>
      </c>
      <c r="J852" s="376">
        <f t="shared" si="175"/>
        <v>0</v>
      </c>
      <c r="K852" s="373">
        <f>+I199</f>
        <v>0</v>
      </c>
      <c r="L852" s="377">
        <f t="shared" si="153"/>
        <v>312</v>
      </c>
      <c r="M852" s="378">
        <f>+K199</f>
        <v>265</v>
      </c>
      <c r="N852" s="379">
        <f>+K603</f>
        <v>47</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64</v>
      </c>
      <c r="E853" s="373">
        <f>G205</f>
        <v>0</v>
      </c>
      <c r="F853" s="373">
        <f>+F609</f>
        <v>0</v>
      </c>
      <c r="G853" s="373">
        <f>+G609</f>
        <v>0</v>
      </c>
      <c r="H853" s="374">
        <f t="shared" si="151"/>
        <v>0</v>
      </c>
      <c r="I853" s="375">
        <f t="shared" si="159"/>
        <v>0</v>
      </c>
      <c r="J853" s="376">
        <f t="shared" si="175"/>
        <v>0</v>
      </c>
      <c r="K853" s="373">
        <f>+I205</f>
        <v>0</v>
      </c>
      <c r="L853" s="377">
        <f t="shared" si="153"/>
        <v>64</v>
      </c>
      <c r="M853" s="378">
        <f>+K205</f>
        <v>0</v>
      </c>
      <c r="N853" s="379">
        <f>+K609</f>
        <v>64</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7460</v>
      </c>
      <c r="E858" s="373">
        <f>G230</f>
        <v>0</v>
      </c>
      <c r="F858" s="373">
        <f>+F634</f>
        <v>0</v>
      </c>
      <c r="G858" s="373">
        <f>+G634</f>
        <v>0</v>
      </c>
      <c r="H858" s="374">
        <f>SUM(F858:G858)</f>
        <v>0</v>
      </c>
      <c r="I858" s="375">
        <f t="shared" ref="I858:I868" si="196">+AM858</f>
        <v>0</v>
      </c>
      <c r="J858" s="376">
        <f t="shared" ref="J858:J868" si="197">SUM(H858:I858)</f>
        <v>0</v>
      </c>
      <c r="K858" s="373">
        <f>+I230</f>
        <v>0</v>
      </c>
      <c r="L858" s="377">
        <f>(M858+N858)</f>
        <v>7460</v>
      </c>
      <c r="M858" s="378">
        <f>+K230</f>
        <v>5490</v>
      </c>
      <c r="N858" s="379">
        <f>+K634</f>
        <v>1970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13538</v>
      </c>
      <c r="E859" s="373">
        <f>G236</f>
        <v>0</v>
      </c>
      <c r="F859" s="373">
        <f>+F640</f>
        <v>0</v>
      </c>
      <c r="G859" s="373">
        <f>+G640</f>
        <v>0</v>
      </c>
      <c r="H859" s="374">
        <f>SUM(F859:G859)</f>
        <v>0</v>
      </c>
      <c r="I859" s="375">
        <f t="shared" si="196"/>
        <v>0</v>
      </c>
      <c r="J859" s="376">
        <f t="shared" si="197"/>
        <v>0</v>
      </c>
      <c r="K859" s="373">
        <f>+I236</f>
        <v>0</v>
      </c>
      <c r="L859" s="377">
        <f t="shared" ref="L859:L869" si="201">(M859+N859)</f>
        <v>13538</v>
      </c>
      <c r="M859" s="378">
        <f>+K236</f>
        <v>11703</v>
      </c>
      <c r="N859" s="379">
        <f>+K640</f>
        <v>1835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3899</v>
      </c>
      <c r="E862" s="373">
        <f>G254</f>
        <v>0</v>
      </c>
      <c r="F862" s="373">
        <f>+F658</f>
        <v>0</v>
      </c>
      <c r="G862" s="373">
        <f>+G658</f>
        <v>0</v>
      </c>
      <c r="H862" s="374">
        <f t="shared" si="204"/>
        <v>0</v>
      </c>
      <c r="I862" s="375">
        <f t="shared" si="196"/>
        <v>0</v>
      </c>
      <c r="J862" s="376">
        <f t="shared" si="197"/>
        <v>0</v>
      </c>
      <c r="K862" s="373">
        <f>+I254</f>
        <v>0</v>
      </c>
      <c r="L862" s="377">
        <f t="shared" si="201"/>
        <v>3899</v>
      </c>
      <c r="M862" s="378">
        <f>+K254</f>
        <v>551</v>
      </c>
      <c r="N862" s="379">
        <f>+K658</f>
        <v>3348</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40910</v>
      </c>
      <c r="E865" s="373">
        <f>G272</f>
        <v>0</v>
      </c>
      <c r="F865" s="373">
        <f>+F676</f>
        <v>0</v>
      </c>
      <c r="G865" s="373">
        <f>+G676</f>
        <v>0</v>
      </c>
      <c r="H865" s="374">
        <f t="shared" si="204"/>
        <v>0</v>
      </c>
      <c r="I865" s="375">
        <f t="shared" si="196"/>
        <v>0</v>
      </c>
      <c r="J865" s="376">
        <f t="shared" si="197"/>
        <v>0</v>
      </c>
      <c r="K865" s="373">
        <f>+I272</f>
        <v>0</v>
      </c>
      <c r="L865" s="377">
        <f t="shared" si="201"/>
        <v>40910</v>
      </c>
      <c r="M865" s="378">
        <f>+K272</f>
        <v>34340</v>
      </c>
      <c r="N865" s="379">
        <f>+K676</f>
        <v>6570</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3896</v>
      </c>
      <c r="E866" s="373">
        <f>G278</f>
        <v>0</v>
      </c>
      <c r="F866" s="373">
        <f>+F682</f>
        <v>0</v>
      </c>
      <c r="G866" s="373">
        <f>+G682</f>
        <v>0</v>
      </c>
      <c r="H866" s="374">
        <f t="shared" si="204"/>
        <v>0</v>
      </c>
      <c r="I866" s="375">
        <f t="shared" si="196"/>
        <v>0</v>
      </c>
      <c r="J866" s="376">
        <f t="shared" si="197"/>
        <v>0</v>
      </c>
      <c r="K866" s="373">
        <f>+I278</f>
        <v>0</v>
      </c>
      <c r="L866" s="377">
        <f t="shared" si="201"/>
        <v>3896</v>
      </c>
      <c r="M866" s="378">
        <f>+K278</f>
        <v>1096</v>
      </c>
      <c r="N866" s="379">
        <f>+K682</f>
        <v>2800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1305</v>
      </c>
      <c r="E868" s="373">
        <f>G290</f>
        <v>0</v>
      </c>
      <c r="F868" s="373">
        <f>+F694</f>
        <v>0</v>
      </c>
      <c r="G868" s="373">
        <f>+G694</f>
        <v>0</v>
      </c>
      <c r="H868" s="374">
        <f t="shared" si="204"/>
        <v>0</v>
      </c>
      <c r="I868" s="375">
        <f t="shared" si="196"/>
        <v>0</v>
      </c>
      <c r="J868" s="376">
        <f t="shared" si="197"/>
        <v>0</v>
      </c>
      <c r="K868" s="373">
        <f>+I290</f>
        <v>0</v>
      </c>
      <c r="L868" s="377">
        <f t="shared" si="201"/>
        <v>1305</v>
      </c>
      <c r="M868" s="378">
        <f>+K290</f>
        <v>694</v>
      </c>
      <c r="N868" s="379">
        <f>+K694</f>
        <v>611</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39728</v>
      </c>
      <c r="E873" s="373">
        <f>G317</f>
        <v>0</v>
      </c>
      <c r="F873" s="373">
        <f>+F721</f>
        <v>0</v>
      </c>
      <c r="G873" s="373">
        <f>+G721</f>
        <v>0</v>
      </c>
      <c r="H873" s="374">
        <f t="shared" ref="H873:H887" si="222">SUM(F873:G873)</f>
        <v>0</v>
      </c>
      <c r="I873" s="375">
        <f t="shared" si="215"/>
        <v>0</v>
      </c>
      <c r="J873" s="376">
        <f t="shared" si="216"/>
        <v>0</v>
      </c>
      <c r="K873" s="373">
        <f>+I317</f>
        <v>0</v>
      </c>
      <c r="L873" s="377">
        <f t="shared" si="219"/>
        <v>39728</v>
      </c>
      <c r="M873" s="378">
        <f>+K317</f>
        <v>20400</v>
      </c>
      <c r="N873" s="379">
        <f>+K721</f>
        <v>19328</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36105</v>
      </c>
      <c r="E876" s="373">
        <f>G338</f>
        <v>0</v>
      </c>
      <c r="F876" s="373">
        <f>+F742</f>
        <v>0</v>
      </c>
      <c r="G876" s="373">
        <f>+G742</f>
        <v>0</v>
      </c>
      <c r="H876" s="374">
        <f t="shared" si="222"/>
        <v>0</v>
      </c>
      <c r="I876" s="375">
        <f t="shared" si="215"/>
        <v>0</v>
      </c>
      <c r="J876" s="376">
        <f t="shared" si="216"/>
        <v>0</v>
      </c>
      <c r="K876" s="373">
        <f>+I338</f>
        <v>0</v>
      </c>
      <c r="L876" s="377">
        <f t="shared" si="219"/>
        <v>36105</v>
      </c>
      <c r="M876" s="378">
        <f>+K338</f>
        <v>23300</v>
      </c>
      <c r="N876" s="379">
        <f>+K742</f>
        <v>12805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63883</v>
      </c>
      <c r="E878" s="373">
        <f>G352</f>
        <v>0</v>
      </c>
      <c r="F878" s="373">
        <f>+F756</f>
        <v>0</v>
      </c>
      <c r="G878" s="373">
        <f>+G756</f>
        <v>0</v>
      </c>
      <c r="H878" s="374">
        <f t="shared" si="222"/>
        <v>0</v>
      </c>
      <c r="I878" s="375">
        <f t="shared" si="215"/>
        <v>0</v>
      </c>
      <c r="J878" s="376">
        <f t="shared" si="216"/>
        <v>0</v>
      </c>
      <c r="K878" s="373">
        <f>+I352</f>
        <v>0</v>
      </c>
      <c r="L878" s="377">
        <f t="shared" si="219"/>
        <v>63883</v>
      </c>
      <c r="M878" s="378">
        <f>+K352</f>
        <v>48218</v>
      </c>
      <c r="N878" s="379">
        <f>+K756</f>
        <v>15665</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16477</v>
      </c>
      <c r="E879" s="373">
        <f>G359</f>
        <v>0</v>
      </c>
      <c r="F879" s="373">
        <f>+F763</f>
        <v>0</v>
      </c>
      <c r="G879" s="373">
        <f>+G763</f>
        <v>0</v>
      </c>
      <c r="H879" s="374">
        <f t="shared" si="222"/>
        <v>0</v>
      </c>
      <c r="I879" s="375">
        <f t="shared" si="215"/>
        <v>0</v>
      </c>
      <c r="J879" s="376">
        <f t="shared" si="216"/>
        <v>0</v>
      </c>
      <c r="K879" s="373">
        <f>+I359</f>
        <v>0</v>
      </c>
      <c r="L879" s="377">
        <f t="shared" si="219"/>
        <v>16477</v>
      </c>
      <c r="M879" s="378">
        <f>+K359</f>
        <v>11960</v>
      </c>
      <c r="N879" s="379">
        <f>+K763</f>
        <v>4517</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10756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10756</v>
      </c>
      <c r="M881" s="378">
        <f t="shared" ref="M881:M887" si="237">+K373</f>
        <v>8514</v>
      </c>
      <c r="N881" s="379">
        <f t="shared" ref="N881:N887" si="238">+K777</f>
        <v>2242</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22447</v>
      </c>
      <c r="E882" s="373">
        <f t="shared" si="234"/>
        <v>0</v>
      </c>
      <c r="F882" s="373">
        <f t="shared" si="235"/>
        <v>0</v>
      </c>
      <c r="G882" s="373">
        <f t="shared" si="235"/>
        <v>0</v>
      </c>
      <c r="H882" s="374">
        <f t="shared" si="222"/>
        <v>0</v>
      </c>
      <c r="I882" s="375">
        <f t="shared" si="215"/>
        <v>0</v>
      </c>
      <c r="J882" s="376">
        <f t="shared" si="216"/>
        <v>0</v>
      </c>
      <c r="K882" s="373">
        <f t="shared" si="236"/>
        <v>0</v>
      </c>
      <c r="L882" s="377">
        <f t="shared" si="219"/>
        <v>22447</v>
      </c>
      <c r="M882" s="378">
        <f t="shared" si="237"/>
        <v>8400</v>
      </c>
      <c r="N882" s="379">
        <f t="shared" si="238"/>
        <v>14047</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3318</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3318</v>
      </c>
      <c r="M883" s="378">
        <f t="shared" si="237"/>
        <v>0</v>
      </c>
      <c r="N883" s="379">
        <f t="shared" si="238"/>
        <v>3318</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4123</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4123</v>
      </c>
      <c r="M884" s="378">
        <f t="shared" si="237"/>
        <v>3065</v>
      </c>
      <c r="N884" s="379">
        <f t="shared" si="238"/>
        <v>1058</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670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670</v>
      </c>
      <c r="M887" s="378">
        <f t="shared" si="237"/>
        <v>0</v>
      </c>
      <c r="N887" s="379">
        <f t="shared" si="238"/>
        <v>670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655</v>
      </c>
      <c r="E893" s="373">
        <f>G385</f>
        <v>0</v>
      </c>
      <c r="F893" s="373">
        <f>+F789</f>
        <v>0</v>
      </c>
      <c r="G893" s="373">
        <f>+G789</f>
        <v>0</v>
      </c>
      <c r="H893" s="374">
        <f>SUM(F893:G893)</f>
        <v>0</v>
      </c>
      <c r="I893" s="375">
        <f>+AM893</f>
        <v>0</v>
      </c>
      <c r="J893" s="376">
        <f>SUM(H893:I893)</f>
        <v>0</v>
      </c>
      <c r="K893" s="373">
        <f>+I385</f>
        <v>0</v>
      </c>
      <c r="L893" s="377">
        <f>(M893+N893)</f>
        <v>655</v>
      </c>
      <c r="M893" s="378">
        <f>+K385</f>
        <v>0</v>
      </c>
      <c r="N893" s="379">
        <f>+K789</f>
        <v>655</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680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680</v>
      </c>
      <c r="M895" s="378">
        <f>+K395</f>
        <v>0</v>
      </c>
      <c r="N895" s="379">
        <f>+K799</f>
        <v>680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R8EYUSm5DPcoI0q6cz9/x37bCAZlWHw/Gz3d6kWPTBlTPYsdC3LN1T8aINBwizAAitoz65Nt5UCdPj6TVn+elA==" saltValue="dBLH3U/xDxLTs8gaSURAI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785" priority="391" operator="containsText" text="VERDE">
      <formula>NOT(ISERROR(SEARCH("VERDE",D229)))</formula>
    </cfRule>
    <cfRule type="containsText" dxfId="784" priority="392" operator="containsText" text="AMARILLO">
      <formula>NOT(ISERROR(SEARCH("AMARILLO",D229)))</formula>
    </cfRule>
    <cfRule type="containsText" dxfId="783" priority="393" operator="containsText" text="ROJO">
      <formula>NOT(ISERROR(SEARCH("ROJO",D229)))</formula>
    </cfRule>
  </conditionalFormatting>
  <conditionalFormatting sqref="D821:D856">
    <cfRule type="cellIs" dxfId="782" priority="389" stopIfTrue="1" operator="lessThan">
      <formula>0</formula>
    </cfRule>
  </conditionalFormatting>
  <conditionalFormatting sqref="D858:D869">
    <cfRule type="cellIs" dxfId="781" priority="388" stopIfTrue="1" operator="lessThan">
      <formula>0</formula>
    </cfRule>
  </conditionalFormatting>
  <conditionalFormatting sqref="D871:D888">
    <cfRule type="cellIs" dxfId="780" priority="387" stopIfTrue="1" operator="lessThan">
      <formula>0</formula>
    </cfRule>
  </conditionalFormatting>
  <conditionalFormatting sqref="D893:D894">
    <cfRule type="cellIs" dxfId="779" priority="390" stopIfTrue="1" operator="lessThan">
      <formula>0</formula>
    </cfRule>
  </conditionalFormatting>
  <conditionalFormatting sqref="D566">
    <cfRule type="cellIs" dxfId="778" priority="386" stopIfTrue="1" operator="lessThan">
      <formula>0</formula>
    </cfRule>
  </conditionalFormatting>
  <conditionalFormatting sqref="D572">
    <cfRule type="cellIs" dxfId="777" priority="385" stopIfTrue="1" operator="lessThan">
      <formula>0</formula>
    </cfRule>
  </conditionalFormatting>
  <conditionalFormatting sqref="D895:D897">
    <cfRule type="cellIs" dxfId="776" priority="384" stopIfTrue="1" operator="lessThan">
      <formula>0</formula>
    </cfRule>
  </conditionalFormatting>
  <conditionalFormatting sqref="E229 P410">
    <cfRule type="containsText" dxfId="775" priority="376" operator="containsText" text="VERDE">
      <formula>NOT(ISERROR(SEARCH("VERDE",E229)))</formula>
    </cfRule>
    <cfRule type="containsText" dxfId="774" priority="377" operator="containsText" text="AMARILLO">
      <formula>NOT(ISERROR(SEARCH("AMARILLO",E229)))</formula>
    </cfRule>
    <cfRule type="containsText" dxfId="773" priority="378" operator="containsText" text="ROJO">
      <formula>NOT(ISERROR(SEARCH("ROJO",E229)))</formula>
    </cfRule>
  </conditionalFormatting>
  <conditionalFormatting sqref="E821:I856">
    <cfRule type="cellIs" dxfId="772" priority="253" stopIfTrue="1" operator="lessThan">
      <formula>0</formula>
    </cfRule>
  </conditionalFormatting>
  <conditionalFormatting sqref="E858:I869">
    <cfRule type="cellIs" dxfId="771" priority="252" stopIfTrue="1" operator="lessThan">
      <formula>0</formula>
    </cfRule>
  </conditionalFormatting>
  <conditionalFormatting sqref="E871:I888">
    <cfRule type="cellIs" dxfId="770" priority="251" stopIfTrue="1" operator="lessThan">
      <formula>0</formula>
    </cfRule>
  </conditionalFormatting>
  <conditionalFormatting sqref="E893:I893 E894:G894 H894:I897">
    <cfRule type="cellIs" dxfId="769" priority="369" stopIfTrue="1" operator="lessThan">
      <formula>0</formula>
    </cfRule>
  </conditionalFormatting>
  <conditionalFormatting sqref="K13:K17">
    <cfRule type="cellIs" dxfId="768" priority="379" stopIfTrue="1" operator="lessThan">
      <formula>0</formula>
    </cfRule>
  </conditionalFormatting>
  <conditionalFormatting sqref="K303:K308 K777:K783">
    <cfRule type="cellIs" dxfId="767" priority="365" stopIfTrue="1" operator="lessThan">
      <formula>0</formula>
    </cfRule>
  </conditionalFormatting>
  <conditionalFormatting sqref="K309">
    <cfRule type="containsText" dxfId="766" priority="375" operator="containsText" text="Falso">
      <formula>NOT(ISERROR(SEARCH("Falso",K309)))</formula>
    </cfRule>
  </conditionalFormatting>
  <conditionalFormatting sqref="K373:K380">
    <cfRule type="cellIs" dxfId="765" priority="372" stopIfTrue="1" operator="lessThan">
      <formula>0</formula>
    </cfRule>
  </conditionalFormatting>
  <conditionalFormatting sqref="K385:K388">
    <cfRule type="cellIs" dxfId="764" priority="380" stopIfTrue="1" operator="lessThan">
      <formula>0</formula>
    </cfRule>
  </conditionalFormatting>
  <conditionalFormatting sqref="K389">
    <cfRule type="containsText" dxfId="763" priority="381" operator="containsText" text="Falso">
      <formula>NOT(ISERROR(SEARCH("Falso",K389)))</formula>
    </cfRule>
  </conditionalFormatting>
  <conditionalFormatting sqref="K394">
    <cfRule type="containsText" dxfId="762" priority="371" operator="containsText" text="Falso">
      <formula>NOT(ISERROR(SEARCH("Falso",K394)))</formula>
    </cfRule>
  </conditionalFormatting>
  <conditionalFormatting sqref="K399 K404 K409">
    <cfRule type="containsText" dxfId="761" priority="370" operator="containsText" text="Falso">
      <formula>NOT(ISERROR(SEARCH("Falso",K399)))</formula>
    </cfRule>
  </conditionalFormatting>
  <conditionalFormatting sqref="K714:K719 K721:K726">
    <cfRule type="cellIs" dxfId="760" priority="273" stopIfTrue="1" operator="lessThan">
      <formula>0</formula>
    </cfRule>
  </conditionalFormatting>
  <conditionalFormatting sqref="K634:K638">
    <cfRule type="cellIs" dxfId="759" priority="279" stopIfTrue="1" operator="lessThan">
      <formula>0</formula>
    </cfRule>
  </conditionalFormatting>
  <conditionalFormatting sqref="K749:K754 K756:K761">
    <cfRule type="cellIs" dxfId="758" priority="271" stopIfTrue="1" operator="lessThan">
      <formula>0</formula>
    </cfRule>
  </conditionalFormatting>
  <conditionalFormatting sqref="K763:K768">
    <cfRule type="cellIs" dxfId="757" priority="270" stopIfTrue="1" operator="lessThan">
      <formula>0</formula>
    </cfRule>
  </conditionalFormatting>
  <conditionalFormatting sqref="K770:K775">
    <cfRule type="cellIs" dxfId="756" priority="269" stopIfTrue="1" operator="lessThan">
      <formula>0</formula>
    </cfRule>
  </conditionalFormatting>
  <conditionalFormatting sqref="K707:K712">
    <cfRule type="cellIs" dxfId="755" priority="278" stopIfTrue="1" operator="lessThan">
      <formula>0</formula>
    </cfRule>
  </conditionalFormatting>
  <conditionalFormatting sqref="K728:K733 K735:K740 K742:K747">
    <cfRule type="cellIs" dxfId="754" priority="272" stopIfTrue="1" operator="lessThan">
      <formula>0</formula>
    </cfRule>
  </conditionalFormatting>
  <conditionalFormatting sqref="K821:K856 M821:O856">
    <cfRule type="cellIs" dxfId="753" priority="250" stopIfTrue="1" operator="lessThan">
      <formula>0</formula>
    </cfRule>
  </conditionalFormatting>
  <conditionalFormatting sqref="K858:K869 M858:N869">
    <cfRule type="cellIs" dxfId="752" priority="249" stopIfTrue="1" operator="lessThan">
      <formula>0</formula>
    </cfRule>
  </conditionalFormatting>
  <conditionalFormatting sqref="K871:K888 M871:N887 M888:O888">
    <cfRule type="cellIs" dxfId="751" priority="248" stopIfTrue="1" operator="lessThan">
      <formula>0</formula>
    </cfRule>
  </conditionalFormatting>
  <conditionalFormatting sqref="K893:K894 M893:N894">
    <cfRule type="cellIs" dxfId="750" priority="247" stopIfTrue="1" operator="lessThan">
      <formula>0</formula>
    </cfRule>
  </conditionalFormatting>
  <conditionalFormatting sqref="P13:P17 P303:P308">
    <cfRule type="containsText" dxfId="749" priority="361" operator="containsText" text="VENCIDO">
      <formula>NOT(ISERROR(SEARCH("VENCIDO",P13)))</formula>
    </cfRule>
    <cfRule type="containsText" dxfId="748" priority="362" operator="containsText" text="VERDE">
      <formula>NOT(ISERROR(SEARCH("VERDE",P13)))</formula>
    </cfRule>
    <cfRule type="containsText" dxfId="747" priority="363" stopIfTrue="1" operator="containsText" text="AMARILLO">
      <formula>NOT(ISERROR(SEARCH("AMARILLO",P13)))</formula>
    </cfRule>
    <cfRule type="containsText" dxfId="746" priority="364" operator="containsText" text="ROJO">
      <formula>NOT(ISERROR(SEARCH("ROJO",P13)))</formula>
    </cfRule>
  </conditionalFormatting>
  <conditionalFormatting sqref="P373:P379">
    <cfRule type="containsText" dxfId="745" priority="357" operator="containsText" text="VENCIDO">
      <formula>NOT(ISERROR(SEARCH("VENCIDO",P373)))</formula>
    </cfRule>
    <cfRule type="containsText" dxfId="744" priority="358" operator="containsText" text="VERDE">
      <formula>NOT(ISERROR(SEARCH("VERDE",P373)))</formula>
    </cfRule>
    <cfRule type="containsText" dxfId="743" priority="359" stopIfTrue="1" operator="containsText" text="AMARILLO">
      <formula>NOT(ISERROR(SEARCH("AMARILLO",P373)))</formula>
    </cfRule>
    <cfRule type="containsText" dxfId="742" priority="360" operator="containsText" text="ROJO">
      <formula>NOT(ISERROR(SEARCH("ROJO",P373)))</formula>
    </cfRule>
  </conditionalFormatting>
  <conditionalFormatting sqref="P385:P388">
    <cfRule type="containsText" dxfId="741" priority="353" operator="containsText" text="VENCIDO">
      <formula>NOT(ISERROR(SEARCH("VENCIDO",P385)))</formula>
    </cfRule>
    <cfRule type="containsText" dxfId="740" priority="354" operator="containsText" text="VERDE">
      <formula>NOT(ISERROR(SEARCH("VERDE",P385)))</formula>
    </cfRule>
    <cfRule type="containsText" dxfId="739" priority="355" stopIfTrue="1" operator="containsText" text="AMARILLO">
      <formula>NOT(ISERROR(SEARCH("AMARILLO",P385)))</formula>
    </cfRule>
    <cfRule type="containsText" dxfId="738" priority="356" operator="containsText" text="ROJO">
      <formula>NOT(ISERROR(SEARCH("ROJO",P385)))</formula>
    </cfRule>
  </conditionalFormatting>
  <conditionalFormatting sqref="P417:P421">
    <cfRule type="containsText" dxfId="737" priority="346" operator="containsText" text="VENCIDO">
      <formula>NOT(ISERROR(SEARCH("VENCIDO",P417)))</formula>
    </cfRule>
    <cfRule type="containsText" dxfId="736" priority="347" operator="containsText" text="VERDE">
      <formula>NOT(ISERROR(SEARCH("VERDE",P417)))</formula>
    </cfRule>
    <cfRule type="containsText" dxfId="735" priority="348" stopIfTrue="1" operator="containsText" text="AMARILLO">
      <formula>NOT(ISERROR(SEARCH("AMARILLO",P417)))</formula>
    </cfRule>
    <cfRule type="containsText" dxfId="734" priority="349" operator="containsText" text="ROJO">
      <formula>NOT(ISERROR(SEARCH("ROJO",P417)))</formula>
    </cfRule>
  </conditionalFormatting>
  <conditionalFormatting sqref="P561:P565">
    <cfRule type="containsText" dxfId="733" priority="342" operator="containsText" text="VENCIDO">
      <formula>NOT(ISERROR(SEARCH("VENCIDO",P561)))</formula>
    </cfRule>
    <cfRule type="containsText" dxfId="732" priority="343" operator="containsText" text="VERDE">
      <formula>NOT(ISERROR(SEARCH("VERDE",P561)))</formula>
    </cfRule>
    <cfRule type="containsText" dxfId="731" priority="344" stopIfTrue="1" operator="containsText" text="AMARILLO">
      <formula>NOT(ISERROR(SEARCH("AMARILLO",P561)))</formula>
    </cfRule>
    <cfRule type="containsText" dxfId="730" priority="345" operator="containsText" text="ROJO">
      <formula>NOT(ISERROR(SEARCH("ROJO",P561)))</formula>
    </cfRule>
  </conditionalFormatting>
  <conditionalFormatting sqref="P707:P712">
    <cfRule type="containsText" dxfId="729" priority="274" operator="containsText" text="VENCIDO">
      <formula>NOT(ISERROR(SEARCH("VENCIDO",P707)))</formula>
    </cfRule>
    <cfRule type="containsText" dxfId="728" priority="275" operator="containsText" text="VERDE">
      <formula>NOT(ISERROR(SEARCH("VERDE",P707)))</formula>
    </cfRule>
    <cfRule type="containsText" dxfId="727" priority="276" stopIfTrue="1" operator="containsText" text="AMARILLO">
      <formula>NOT(ISERROR(SEARCH("AMARILLO",P707)))</formula>
    </cfRule>
    <cfRule type="containsText" dxfId="726" priority="277" operator="containsText" text="ROJO">
      <formula>NOT(ISERROR(SEARCH("ROJO",P707)))</formula>
    </cfRule>
  </conditionalFormatting>
  <conditionalFormatting sqref="P777:P783">
    <cfRule type="containsText" dxfId="725" priority="265" operator="containsText" text="VENCIDO">
      <formula>NOT(ISERROR(SEARCH("VENCIDO",P777)))</formula>
    </cfRule>
    <cfRule type="containsText" dxfId="724" priority="266" operator="containsText" text="VERDE">
      <formula>NOT(ISERROR(SEARCH("VERDE",P777)))</formula>
    </cfRule>
    <cfRule type="containsText" dxfId="723" priority="267" stopIfTrue="1" operator="containsText" text="AMARILLO">
      <formula>NOT(ISERROR(SEARCH("AMARILLO",P777)))</formula>
    </cfRule>
    <cfRule type="containsText" dxfId="722" priority="268" operator="containsText" text="ROJO">
      <formula>NOT(ISERROR(SEARCH("ROJO",P777)))</formula>
    </cfRule>
  </conditionalFormatting>
  <conditionalFormatting sqref="Q833:Q848">
    <cfRule type="containsText" dxfId="721" priority="259" operator="containsText" text="VERDE">
      <formula>NOT(ISERROR(SEARCH("VERDE",Q833)))</formula>
    </cfRule>
    <cfRule type="containsText" dxfId="720" priority="260" operator="containsText" text="AMARILLO">
      <formula>NOT(ISERROR(SEARCH("AMARILLO",Q833)))</formula>
    </cfRule>
    <cfRule type="containsText" dxfId="719" priority="261" operator="containsText" text="ROJO">
      <formula>NOT(ISERROR(SEARCH("ROJO",Q833)))</formula>
    </cfRule>
  </conditionalFormatting>
  <conditionalFormatting sqref="Q821:R832">
    <cfRule type="containsText" dxfId="718" priority="350" operator="containsText" text="VERDE">
      <formula>NOT(ISERROR(SEARCH("VERDE",Q821)))</formula>
    </cfRule>
    <cfRule type="containsText" dxfId="717" priority="351" operator="containsText" text="AMARILLO">
      <formula>NOT(ISERROR(SEARCH("AMARILLO",Q821)))</formula>
    </cfRule>
    <cfRule type="containsText" dxfId="716" priority="352" operator="containsText" text="ROJO">
      <formula>NOT(ISERROR(SEARCH("ROJO",Q821)))</formula>
    </cfRule>
  </conditionalFormatting>
  <conditionalFormatting sqref="AO821:AO827 AO838:AO860 AO868:AO871 AO873 AO875:AO887">
    <cfRule type="expression" dxfId="715" priority="366">
      <formula>$AO821&lt;&gt;#REF!</formula>
    </cfRule>
  </conditionalFormatting>
  <conditionalFormatting sqref="AO828:AO835">
    <cfRule type="expression" dxfId="714" priority="382">
      <formula>$AO828&lt;&gt;#REF!</formula>
    </cfRule>
  </conditionalFormatting>
  <conditionalFormatting sqref="AO836:AO837">
    <cfRule type="expression" dxfId="713" priority="264">
      <formula>$AO836&lt;&gt;#REF!</formula>
    </cfRule>
  </conditionalFormatting>
  <conditionalFormatting sqref="AO861">
    <cfRule type="expression" dxfId="712" priority="258">
      <formula>$AO861&lt;&gt;#REF!</formula>
    </cfRule>
  </conditionalFormatting>
  <conditionalFormatting sqref="AO862:AO866">
    <cfRule type="expression" dxfId="711" priority="257">
      <formula>$AO862&lt;&gt;#REF!</formula>
    </cfRule>
  </conditionalFormatting>
  <conditionalFormatting sqref="AO867">
    <cfRule type="expression" dxfId="710" priority="256">
      <formula>$AO867&lt;&gt;#REF!</formula>
    </cfRule>
  </conditionalFormatting>
  <conditionalFormatting sqref="AO872">
    <cfRule type="expression" dxfId="709" priority="255">
      <formula>$AO872&lt;&gt;#REF!</formula>
    </cfRule>
  </conditionalFormatting>
  <conditionalFormatting sqref="AO874">
    <cfRule type="expression" dxfId="708" priority="254">
      <formula>$AO874&lt;&gt;#REF!</formula>
    </cfRule>
  </conditionalFormatting>
  <conditionalFormatting sqref="AO888">
    <cfRule type="expression" dxfId="707" priority="383">
      <formula>$AO888&lt;&gt;$L888</formula>
    </cfRule>
  </conditionalFormatting>
  <conditionalFormatting sqref="AS417">
    <cfRule type="cellIs" dxfId="706" priority="368" operator="greaterThan">
      <formula>1</formula>
    </cfRule>
  </conditionalFormatting>
  <conditionalFormatting sqref="AS423">
    <cfRule type="cellIs" dxfId="705" priority="341" operator="greaterThan">
      <formula>1</formula>
    </cfRule>
  </conditionalFormatting>
  <conditionalFormatting sqref="AS429">
    <cfRule type="cellIs" dxfId="704" priority="339" operator="greaterThan">
      <formula>1</formula>
    </cfRule>
  </conditionalFormatting>
  <conditionalFormatting sqref="AS435">
    <cfRule type="cellIs" dxfId="703" priority="337" operator="greaterThan">
      <formula>1</formula>
    </cfRule>
  </conditionalFormatting>
  <conditionalFormatting sqref="AS441">
    <cfRule type="cellIs" dxfId="702" priority="335" operator="greaterThan">
      <formula>1</formula>
    </cfRule>
  </conditionalFormatting>
  <conditionalFormatting sqref="AS447">
    <cfRule type="cellIs" dxfId="701" priority="333" operator="greaterThan">
      <formula>1</formula>
    </cfRule>
  </conditionalFormatting>
  <conditionalFormatting sqref="AS453">
    <cfRule type="cellIs" dxfId="700" priority="331" operator="greaterThan">
      <formula>1</formula>
    </cfRule>
  </conditionalFormatting>
  <conditionalFormatting sqref="AS459">
    <cfRule type="cellIs" dxfId="699" priority="329" operator="greaterThan">
      <formula>1</formula>
    </cfRule>
  </conditionalFormatting>
  <conditionalFormatting sqref="AS465">
    <cfRule type="cellIs" dxfId="698" priority="327" operator="greaterThan">
      <formula>1</formula>
    </cfRule>
  </conditionalFormatting>
  <conditionalFormatting sqref="AS471">
    <cfRule type="cellIs" dxfId="697" priority="325" operator="greaterThan">
      <formula>1</formula>
    </cfRule>
  </conditionalFormatting>
  <conditionalFormatting sqref="AS477">
    <cfRule type="cellIs" dxfId="696" priority="323" operator="greaterThan">
      <formula>1</formula>
    </cfRule>
  </conditionalFormatting>
  <conditionalFormatting sqref="AS483">
    <cfRule type="cellIs" dxfId="695" priority="321" operator="greaterThan">
      <formula>1</formula>
    </cfRule>
  </conditionalFormatting>
  <conditionalFormatting sqref="AS489">
    <cfRule type="cellIs" dxfId="694" priority="319" operator="greaterThan">
      <formula>1</formula>
    </cfRule>
  </conditionalFormatting>
  <conditionalFormatting sqref="AS495">
    <cfRule type="cellIs" dxfId="693" priority="317" operator="greaterThan">
      <formula>1</formula>
    </cfRule>
  </conditionalFormatting>
  <conditionalFormatting sqref="AS501">
    <cfRule type="cellIs" dxfId="692" priority="315" operator="greaterThan">
      <formula>1</formula>
    </cfRule>
  </conditionalFormatting>
  <conditionalFormatting sqref="AS507">
    <cfRule type="cellIs" dxfId="691" priority="313" operator="greaterThan">
      <formula>1</formula>
    </cfRule>
  </conditionalFormatting>
  <conditionalFormatting sqref="AS513">
    <cfRule type="cellIs" dxfId="690" priority="311" operator="greaterThan">
      <formula>1</formula>
    </cfRule>
  </conditionalFormatting>
  <conditionalFormatting sqref="AS519">
    <cfRule type="cellIs" dxfId="689" priority="309" operator="greaterThan">
      <formula>1</formula>
    </cfRule>
  </conditionalFormatting>
  <conditionalFormatting sqref="AS525">
    <cfRule type="cellIs" dxfId="688" priority="307" operator="greaterThan">
      <formula>1</formula>
    </cfRule>
  </conditionalFormatting>
  <conditionalFormatting sqref="AS531">
    <cfRule type="cellIs" dxfId="687" priority="305" operator="greaterThan">
      <formula>1</formula>
    </cfRule>
  </conditionalFormatting>
  <conditionalFormatting sqref="AS537">
    <cfRule type="cellIs" dxfId="686" priority="303" operator="greaterThan">
      <formula>1</formula>
    </cfRule>
  </conditionalFormatting>
  <conditionalFormatting sqref="AS543">
    <cfRule type="cellIs" dxfId="685" priority="301" operator="greaterThan">
      <formula>1</formula>
    </cfRule>
  </conditionalFormatting>
  <conditionalFormatting sqref="AS549">
    <cfRule type="cellIs" dxfId="684" priority="299" operator="greaterThan">
      <formula>1</formula>
    </cfRule>
  </conditionalFormatting>
  <conditionalFormatting sqref="AS555">
    <cfRule type="cellIs" dxfId="683" priority="297" operator="greaterThan">
      <formula>1</formula>
    </cfRule>
  </conditionalFormatting>
  <conditionalFormatting sqref="AS561">
    <cfRule type="cellIs" dxfId="682" priority="295" operator="greaterThan">
      <formula>1</formula>
    </cfRule>
  </conditionalFormatting>
  <conditionalFormatting sqref="AS567">
    <cfRule type="cellIs" dxfId="681" priority="293" operator="greaterThan">
      <formula>1</formula>
    </cfRule>
  </conditionalFormatting>
  <conditionalFormatting sqref="AS573">
    <cfRule type="cellIs" dxfId="680" priority="288" operator="greaterThan">
      <formula>1</formula>
    </cfRule>
  </conditionalFormatting>
  <conditionalFormatting sqref="AS579">
    <cfRule type="cellIs" dxfId="679" priority="290" operator="greaterThan">
      <formula>1</formula>
    </cfRule>
  </conditionalFormatting>
  <conditionalFormatting sqref="AS585">
    <cfRule type="cellIs" dxfId="678" priority="287" operator="greaterThan">
      <formula>1</formula>
    </cfRule>
  </conditionalFormatting>
  <conditionalFormatting sqref="AS591">
    <cfRule type="cellIs" dxfId="677" priority="285" operator="greaterThan">
      <formula>1</formula>
    </cfRule>
  </conditionalFormatting>
  <conditionalFormatting sqref="AS597 AS603">
    <cfRule type="cellIs" dxfId="676" priority="283" operator="greaterThan">
      <formula>1</formula>
    </cfRule>
  </conditionalFormatting>
  <conditionalFormatting sqref="AS609 AS615 AS621 AS627">
    <cfRule type="cellIs" dxfId="675" priority="281" operator="greaterThan">
      <formula>1</formula>
    </cfRule>
  </conditionalFormatting>
  <conditionalFormatting sqref="AS780:AS787">
    <cfRule type="cellIs" dxfId="674" priority="374" operator="greaterThan">
      <formula>1</formula>
    </cfRule>
  </conditionalFormatting>
  <conditionalFormatting sqref="AS821:AS856">
    <cfRule type="cellIs" dxfId="673" priority="263" operator="greaterThan">
      <formula>1</formula>
    </cfRule>
  </conditionalFormatting>
  <conditionalFormatting sqref="AT417">
    <cfRule type="cellIs" dxfId="672" priority="367" operator="greaterThan">
      <formula>1</formula>
    </cfRule>
  </conditionalFormatting>
  <conditionalFormatting sqref="AT423">
    <cfRule type="cellIs" dxfId="671" priority="340" operator="greaterThan">
      <formula>1</formula>
    </cfRule>
  </conditionalFormatting>
  <conditionalFormatting sqref="AT429">
    <cfRule type="cellIs" dxfId="670" priority="338" operator="greaterThan">
      <formula>1</formula>
    </cfRule>
  </conditionalFormatting>
  <conditionalFormatting sqref="AT435">
    <cfRule type="cellIs" dxfId="669" priority="336" operator="greaterThan">
      <formula>1</formula>
    </cfRule>
  </conditionalFormatting>
  <conditionalFormatting sqref="AT441">
    <cfRule type="cellIs" dxfId="668" priority="334" operator="greaterThan">
      <formula>1</formula>
    </cfRule>
  </conditionalFormatting>
  <conditionalFormatting sqref="AT447">
    <cfRule type="cellIs" dxfId="667" priority="332" operator="greaterThan">
      <formula>1</formula>
    </cfRule>
  </conditionalFormatting>
  <conditionalFormatting sqref="AT453">
    <cfRule type="cellIs" dxfId="666" priority="330" operator="greaterThan">
      <formula>1</formula>
    </cfRule>
  </conditionalFormatting>
  <conditionalFormatting sqref="AT459">
    <cfRule type="cellIs" dxfId="665" priority="328" operator="greaterThan">
      <formula>1</formula>
    </cfRule>
  </conditionalFormatting>
  <conditionalFormatting sqref="AT465">
    <cfRule type="cellIs" dxfId="664" priority="326" operator="greaterThan">
      <formula>1</formula>
    </cfRule>
  </conditionalFormatting>
  <conditionalFormatting sqref="AT471">
    <cfRule type="cellIs" dxfId="663" priority="324" operator="greaterThan">
      <formula>1</formula>
    </cfRule>
  </conditionalFormatting>
  <conditionalFormatting sqref="AT477">
    <cfRule type="cellIs" dxfId="662" priority="322" operator="greaterThan">
      <formula>1</formula>
    </cfRule>
  </conditionalFormatting>
  <conditionalFormatting sqref="AT483">
    <cfRule type="cellIs" dxfId="661" priority="320" operator="greaterThan">
      <formula>1</formula>
    </cfRule>
  </conditionalFormatting>
  <conditionalFormatting sqref="AT489">
    <cfRule type="cellIs" dxfId="660" priority="318" operator="greaterThan">
      <formula>1</formula>
    </cfRule>
  </conditionalFormatting>
  <conditionalFormatting sqref="AT495">
    <cfRule type="cellIs" dxfId="659" priority="316" operator="greaterThan">
      <formula>1</formula>
    </cfRule>
  </conditionalFormatting>
  <conditionalFormatting sqref="AT501">
    <cfRule type="cellIs" dxfId="658" priority="314" operator="greaterThan">
      <formula>1</formula>
    </cfRule>
  </conditionalFormatting>
  <conditionalFormatting sqref="AT507">
    <cfRule type="cellIs" dxfId="657" priority="312" operator="greaterThan">
      <formula>1</formula>
    </cfRule>
  </conditionalFormatting>
  <conditionalFormatting sqref="AT513">
    <cfRule type="cellIs" dxfId="656" priority="310" operator="greaterThan">
      <formula>1</formula>
    </cfRule>
  </conditionalFormatting>
  <conditionalFormatting sqref="AT519">
    <cfRule type="cellIs" dxfId="655" priority="308" operator="greaterThan">
      <formula>1</formula>
    </cfRule>
  </conditionalFormatting>
  <conditionalFormatting sqref="AT525">
    <cfRule type="cellIs" dxfId="654" priority="306" operator="greaterThan">
      <formula>1</formula>
    </cfRule>
  </conditionalFormatting>
  <conditionalFormatting sqref="AT531">
    <cfRule type="cellIs" dxfId="653" priority="304" operator="greaterThan">
      <formula>1</formula>
    </cfRule>
  </conditionalFormatting>
  <conditionalFormatting sqref="AT537">
    <cfRule type="cellIs" dxfId="652" priority="302" operator="greaterThan">
      <formula>1</formula>
    </cfRule>
  </conditionalFormatting>
  <conditionalFormatting sqref="AT543">
    <cfRule type="cellIs" dxfId="651" priority="300" operator="greaterThan">
      <formula>1</formula>
    </cfRule>
  </conditionalFormatting>
  <conditionalFormatting sqref="AT549">
    <cfRule type="cellIs" dxfId="650" priority="298" operator="greaterThan">
      <formula>1</formula>
    </cfRule>
  </conditionalFormatting>
  <conditionalFormatting sqref="AT555">
    <cfRule type="cellIs" dxfId="649" priority="296" operator="greaterThan">
      <formula>1</formula>
    </cfRule>
  </conditionalFormatting>
  <conditionalFormatting sqref="AT561">
    <cfRule type="cellIs" dxfId="648" priority="294" operator="greaterThan">
      <formula>1</formula>
    </cfRule>
  </conditionalFormatting>
  <conditionalFormatting sqref="AT567">
    <cfRule type="cellIs" dxfId="647" priority="292" operator="greaterThan">
      <formula>1</formula>
    </cfRule>
  </conditionalFormatting>
  <conditionalFormatting sqref="AT573">
    <cfRule type="cellIs" dxfId="646" priority="291" operator="greaterThan">
      <formula>1</formula>
    </cfRule>
  </conditionalFormatting>
  <conditionalFormatting sqref="AT579">
    <cfRule type="cellIs" dxfId="645" priority="289" operator="greaterThan">
      <formula>1</formula>
    </cfRule>
  </conditionalFormatting>
  <conditionalFormatting sqref="AT585">
    <cfRule type="cellIs" dxfId="644" priority="286" operator="greaterThan">
      <formula>1</formula>
    </cfRule>
  </conditionalFormatting>
  <conditionalFormatting sqref="AT591">
    <cfRule type="cellIs" dxfId="643" priority="284" operator="greaterThan">
      <formula>1</formula>
    </cfRule>
  </conditionalFormatting>
  <conditionalFormatting sqref="AT597 AT603">
    <cfRule type="cellIs" dxfId="642" priority="282" operator="greaterThan">
      <formula>1</formula>
    </cfRule>
  </conditionalFormatting>
  <conditionalFormatting sqref="AT609 AT615 AT621 AT627">
    <cfRule type="cellIs" dxfId="641" priority="280" operator="greaterThan">
      <formula>1</formula>
    </cfRule>
  </conditionalFormatting>
  <conditionalFormatting sqref="AT780:AT787">
    <cfRule type="cellIs" dxfId="640" priority="373" operator="greaterThan">
      <formula>1</formula>
    </cfRule>
  </conditionalFormatting>
  <conditionalFormatting sqref="AT821:AT856">
    <cfRule type="cellIs" dxfId="639" priority="262" operator="greaterThan">
      <formula>1</formula>
    </cfRule>
  </conditionalFormatting>
  <conditionalFormatting sqref="K561:K565">
    <cfRule type="cellIs" dxfId="638" priority="246" stopIfTrue="1" operator="lessThan">
      <formula>0</formula>
    </cfRule>
  </conditionalFormatting>
  <conditionalFormatting sqref="K417:K421">
    <cfRule type="cellIs" dxfId="637" priority="245" stopIfTrue="1" operator="lessThan">
      <formula>0</formula>
    </cfRule>
  </conditionalFormatting>
  <conditionalFormatting sqref="K405:K408">
    <cfRule type="cellIs" dxfId="636" priority="244" stopIfTrue="1" operator="lessThan">
      <formula>0</formula>
    </cfRule>
  </conditionalFormatting>
  <conditionalFormatting sqref="K395:K398">
    <cfRule type="cellIs" dxfId="635" priority="243" stopIfTrue="1" operator="lessThan">
      <formula>0</formula>
    </cfRule>
  </conditionalFormatting>
  <conditionalFormatting sqref="K400:K403">
    <cfRule type="cellIs" dxfId="634" priority="242" stopIfTrue="1" operator="lessThan">
      <formula>0</formula>
    </cfRule>
  </conditionalFormatting>
  <conditionalFormatting sqref="K390:K393">
    <cfRule type="cellIs" dxfId="633" priority="241" stopIfTrue="1" operator="lessThan">
      <formula>0</formula>
    </cfRule>
  </conditionalFormatting>
  <conditionalFormatting sqref="P390:P393">
    <cfRule type="containsText" dxfId="632" priority="237" operator="containsText" text="VENCIDO">
      <formula>NOT(ISERROR(SEARCH("VENCIDO",P390)))</formula>
    </cfRule>
    <cfRule type="containsText" dxfId="631" priority="238" operator="containsText" text="VERDE">
      <formula>NOT(ISERROR(SEARCH("VERDE",P390)))</formula>
    </cfRule>
    <cfRule type="containsText" dxfId="630" priority="239" stopIfTrue="1" operator="containsText" text="AMARILLO">
      <formula>NOT(ISERROR(SEARCH("AMARILLO",P390)))</formula>
    </cfRule>
    <cfRule type="containsText" dxfId="629" priority="240" operator="containsText" text="ROJO">
      <formula>NOT(ISERROR(SEARCH("ROJO",P390)))</formula>
    </cfRule>
  </conditionalFormatting>
  <conditionalFormatting sqref="P395:P398">
    <cfRule type="containsText" dxfId="628" priority="233" operator="containsText" text="VENCIDO">
      <formula>NOT(ISERROR(SEARCH("VENCIDO",P395)))</formula>
    </cfRule>
    <cfRule type="containsText" dxfId="627" priority="234" operator="containsText" text="VERDE">
      <formula>NOT(ISERROR(SEARCH("VERDE",P395)))</formula>
    </cfRule>
    <cfRule type="containsText" dxfId="626" priority="235" stopIfTrue="1" operator="containsText" text="AMARILLO">
      <formula>NOT(ISERROR(SEARCH("AMARILLO",P395)))</formula>
    </cfRule>
    <cfRule type="containsText" dxfId="625" priority="236" operator="containsText" text="ROJO">
      <formula>NOT(ISERROR(SEARCH("ROJO",P395)))</formula>
    </cfRule>
  </conditionalFormatting>
  <conditionalFormatting sqref="P400:P403">
    <cfRule type="containsText" dxfId="624" priority="229" operator="containsText" text="VENCIDO">
      <formula>NOT(ISERROR(SEARCH("VENCIDO",P400)))</formula>
    </cfRule>
    <cfRule type="containsText" dxfId="623" priority="230" operator="containsText" text="VERDE">
      <formula>NOT(ISERROR(SEARCH("VERDE",P400)))</formula>
    </cfRule>
    <cfRule type="containsText" dxfId="622" priority="231" stopIfTrue="1" operator="containsText" text="AMARILLO">
      <formula>NOT(ISERROR(SEARCH("AMARILLO",P400)))</formula>
    </cfRule>
    <cfRule type="containsText" dxfId="621" priority="232" operator="containsText" text="ROJO">
      <formula>NOT(ISERROR(SEARCH("ROJO",P400)))</formula>
    </cfRule>
  </conditionalFormatting>
  <conditionalFormatting sqref="P405:P408">
    <cfRule type="containsText" dxfId="620" priority="225" operator="containsText" text="VENCIDO">
      <formula>NOT(ISERROR(SEARCH("VENCIDO",P405)))</formula>
    </cfRule>
    <cfRule type="containsText" dxfId="619" priority="226" operator="containsText" text="VERDE">
      <formula>NOT(ISERROR(SEARCH("VERDE",P405)))</formula>
    </cfRule>
    <cfRule type="containsText" dxfId="618" priority="227" stopIfTrue="1" operator="containsText" text="AMARILLO">
      <formula>NOT(ISERROR(SEARCH("AMARILLO",P405)))</formula>
    </cfRule>
    <cfRule type="containsText" dxfId="617" priority="228" operator="containsText" text="ROJO">
      <formula>NOT(ISERROR(SEARCH("ROJO",P405)))</formula>
    </cfRule>
  </conditionalFormatting>
  <conditionalFormatting sqref="K640:K644 K646:K650 K652:K656 K658:K662 K664:K668 K670:K674 K676:K680 K682:K686 K688:K692 K694:K698 K700:K704">
    <cfRule type="cellIs" dxfId="616"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615"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614" priority="220" operator="containsText" text="VENCIDO">
      <formula>NOT(ISERROR(SEARCH("VENCIDO",P19)))</formula>
    </cfRule>
    <cfRule type="containsText" dxfId="613" priority="221" operator="containsText" text="VERDE">
      <formula>NOT(ISERROR(SEARCH("VERDE",P19)))</formula>
    </cfRule>
    <cfRule type="containsText" dxfId="612" priority="222" stopIfTrue="1" operator="containsText" text="AMARILLO">
      <formula>NOT(ISERROR(SEARCH("AMARILLO",P19)))</formula>
    </cfRule>
    <cfRule type="containsText" dxfId="611" priority="223" operator="containsText" text="ROJO">
      <formula>NOT(ISERROR(SEARCH("ROJO",P19)))</formula>
    </cfRule>
  </conditionalFormatting>
  <conditionalFormatting sqref="K230:K234 K236:K240 K242:K246 K248:K252 K254:K258 K260:K264 K266:K270 K272:K276 K278:K282 K284:K288 K290:K294 K296:K300">
    <cfRule type="cellIs" dxfId="610" priority="219" stopIfTrue="1" operator="lessThan">
      <formula>0</formula>
    </cfRule>
  </conditionalFormatting>
  <conditionalFormatting sqref="P230:P234 P236:P240 P242:P246 P248:P252 P254:P258 P260:P264 P266:P270 P272:P276 P278:P282 P284:P288 P290:P294 P296:P300">
    <cfRule type="containsText" dxfId="609" priority="215" operator="containsText" text="VENCIDO">
      <formula>NOT(ISERROR(SEARCH("VENCIDO",P230)))</formula>
    </cfRule>
    <cfRule type="containsText" dxfId="608" priority="216" operator="containsText" text="VERDE">
      <formula>NOT(ISERROR(SEARCH("VERDE",P230)))</formula>
    </cfRule>
    <cfRule type="containsText" dxfId="607" priority="217" stopIfTrue="1" operator="containsText" text="AMARILLO">
      <formula>NOT(ISERROR(SEARCH("AMARILLO",P230)))</formula>
    </cfRule>
    <cfRule type="containsText" dxfId="606" priority="218" operator="containsText" text="ROJO">
      <formula>NOT(ISERROR(SEARCH("ROJO",P230)))</formula>
    </cfRule>
  </conditionalFormatting>
  <conditionalFormatting sqref="K316 K323 K330 K337 K344 K351 K358 K365 K372">
    <cfRule type="containsText" dxfId="605" priority="214" operator="containsText" text="Falso">
      <formula>NOT(ISERROR(SEARCH("Falso",K316)))</formula>
    </cfRule>
  </conditionalFormatting>
  <conditionalFormatting sqref="P310:P315 P317:P322 P324:P329 P331:P336 P338:P343 P345:P350 P352:P357 P359:P364 P366:P371">
    <cfRule type="containsText" dxfId="604" priority="210" operator="containsText" text="VENCIDO">
      <formula>NOT(ISERROR(SEARCH("VENCIDO",P310)))</formula>
    </cfRule>
    <cfRule type="containsText" dxfId="603" priority="211" operator="containsText" text="VERDE">
      <formula>NOT(ISERROR(SEARCH("VERDE",P310)))</formula>
    </cfRule>
    <cfRule type="containsText" dxfId="602" priority="212" stopIfTrue="1" operator="containsText" text="AMARILLO">
      <formula>NOT(ISERROR(SEARCH("AMARILLO",P310)))</formula>
    </cfRule>
    <cfRule type="containsText" dxfId="601" priority="213" operator="containsText" text="ROJO">
      <formula>NOT(ISERROR(SEARCH("ROJO",P310)))</formula>
    </cfRule>
  </conditionalFormatting>
  <conditionalFormatting sqref="K310:K315">
    <cfRule type="cellIs" dxfId="600" priority="209" stopIfTrue="1" operator="lessThan">
      <formula>0</formula>
    </cfRule>
  </conditionalFormatting>
  <conditionalFormatting sqref="K317:K322">
    <cfRule type="cellIs" dxfId="599" priority="208" stopIfTrue="1" operator="lessThan">
      <formula>0</formula>
    </cfRule>
  </conditionalFormatting>
  <conditionalFormatting sqref="K324:K329">
    <cfRule type="cellIs" dxfId="598" priority="207" stopIfTrue="1" operator="lessThan">
      <formula>0</formula>
    </cfRule>
  </conditionalFormatting>
  <conditionalFormatting sqref="K331:K336">
    <cfRule type="cellIs" dxfId="597" priority="206" stopIfTrue="1" operator="lessThan">
      <formula>0</formula>
    </cfRule>
  </conditionalFormatting>
  <conditionalFormatting sqref="K338:K343">
    <cfRule type="cellIs" dxfId="596" priority="205" stopIfTrue="1" operator="lessThan">
      <formula>0</formula>
    </cfRule>
  </conditionalFormatting>
  <conditionalFormatting sqref="K345:K350">
    <cfRule type="cellIs" dxfId="595" priority="204" stopIfTrue="1" operator="lessThan">
      <formula>0</formula>
    </cfRule>
  </conditionalFormatting>
  <conditionalFormatting sqref="K352:K357">
    <cfRule type="cellIs" dxfId="594" priority="203" stopIfTrue="1" operator="lessThan">
      <formula>0</formula>
    </cfRule>
  </conditionalFormatting>
  <conditionalFormatting sqref="K359:K364">
    <cfRule type="cellIs" dxfId="593" priority="202" stopIfTrue="1" operator="lessThan">
      <formula>0</formula>
    </cfRule>
  </conditionalFormatting>
  <conditionalFormatting sqref="K366:K371">
    <cfRule type="cellIs" dxfId="592"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591" priority="197" operator="containsText" text="VENCIDO">
      <formula>NOT(ISERROR(SEARCH("VENCIDO",P423)))</formula>
    </cfRule>
    <cfRule type="containsText" dxfId="590" priority="198" operator="containsText" text="VERDE">
      <formula>NOT(ISERROR(SEARCH("VERDE",P423)))</formula>
    </cfRule>
    <cfRule type="containsText" dxfId="589" priority="199" stopIfTrue="1" operator="containsText" text="AMARILLO">
      <formula>NOT(ISERROR(SEARCH("AMARILLO",P423)))</formula>
    </cfRule>
    <cfRule type="containsText" dxfId="588"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587" priority="196" stopIfTrue="1" operator="lessThan">
      <formula>0</formula>
    </cfRule>
  </conditionalFormatting>
  <conditionalFormatting sqref="P567:P571">
    <cfRule type="containsText" dxfId="586" priority="192" operator="containsText" text="VENCIDO">
      <formula>NOT(ISERROR(SEARCH("VENCIDO",P567)))</formula>
    </cfRule>
    <cfRule type="containsText" dxfId="585" priority="193" operator="containsText" text="VERDE">
      <formula>NOT(ISERROR(SEARCH("VERDE",P567)))</formula>
    </cfRule>
    <cfRule type="containsText" dxfId="584" priority="194" stopIfTrue="1" operator="containsText" text="AMARILLO">
      <formula>NOT(ISERROR(SEARCH("AMARILLO",P567)))</formula>
    </cfRule>
    <cfRule type="containsText" dxfId="583" priority="195" operator="containsText" text="ROJO">
      <formula>NOT(ISERROR(SEARCH("ROJO",P567)))</formula>
    </cfRule>
  </conditionalFormatting>
  <conditionalFormatting sqref="K567:K571">
    <cfRule type="cellIs" dxfId="582" priority="191" stopIfTrue="1" operator="lessThan">
      <formula>0</formula>
    </cfRule>
  </conditionalFormatting>
  <conditionalFormatting sqref="P573:P577 P579:P583 P585:P589 P591:P595 P597:P601 P603:P607 P609:P613 P615:P619 P621:P625 P627:P631">
    <cfRule type="containsText" dxfId="581" priority="187" operator="containsText" text="VENCIDO">
      <formula>NOT(ISERROR(SEARCH("VENCIDO",P573)))</formula>
    </cfRule>
    <cfRule type="containsText" dxfId="580" priority="188" operator="containsText" text="VERDE">
      <formula>NOT(ISERROR(SEARCH("VERDE",P573)))</formula>
    </cfRule>
    <cfRule type="containsText" dxfId="579" priority="189" stopIfTrue="1" operator="containsText" text="AMARILLO">
      <formula>NOT(ISERROR(SEARCH("AMARILLO",P573)))</formula>
    </cfRule>
    <cfRule type="containsText" dxfId="578" priority="190" operator="containsText" text="ROJO">
      <formula>NOT(ISERROR(SEARCH("ROJO",P573)))</formula>
    </cfRule>
  </conditionalFormatting>
  <conditionalFormatting sqref="K573:K577 K579:K583 K585:K589 K591:K595 K597:K601 K603:K607 K609:K613 K615:K619 K621:K625 K627:K631">
    <cfRule type="cellIs" dxfId="577" priority="186" stopIfTrue="1" operator="lessThan">
      <formula>0</formula>
    </cfRule>
  </conditionalFormatting>
  <conditionalFormatting sqref="P634:P638">
    <cfRule type="containsText" dxfId="576" priority="182" operator="containsText" text="VENCIDO">
      <formula>NOT(ISERROR(SEARCH("VENCIDO",P634)))</formula>
    </cfRule>
    <cfRule type="containsText" dxfId="575" priority="183" operator="containsText" text="VERDE">
      <formula>NOT(ISERROR(SEARCH("VERDE",P634)))</formula>
    </cfRule>
    <cfRule type="containsText" dxfId="574" priority="184" stopIfTrue="1" operator="containsText" text="AMARILLO">
      <formula>NOT(ISERROR(SEARCH("AMARILLO",P634)))</formula>
    </cfRule>
    <cfRule type="containsText" dxfId="573" priority="185" operator="containsText" text="ROJO">
      <formula>NOT(ISERROR(SEARCH("ROJO",P634)))</formula>
    </cfRule>
  </conditionalFormatting>
  <conditionalFormatting sqref="P640:P644 P646:P650 P652:P656 P658:P662 P664:P668 P670:P674 P676:P680 P682:P686 P688:P692 P694:P698 P700:P704">
    <cfRule type="containsText" dxfId="572" priority="177" operator="containsText" text="VENCIDO">
      <formula>NOT(ISERROR(SEARCH("VENCIDO",P640)))</formula>
    </cfRule>
    <cfRule type="containsText" dxfId="571" priority="178" operator="containsText" text="VERDE">
      <formula>NOT(ISERROR(SEARCH("VERDE",P640)))</formula>
    </cfRule>
    <cfRule type="containsText" dxfId="570" priority="179" stopIfTrue="1" operator="containsText" text="AMARILLO">
      <formula>NOT(ISERROR(SEARCH("AMARILLO",P640)))</formula>
    </cfRule>
    <cfRule type="containsText" dxfId="569" priority="180" operator="containsText" text="ROJO">
      <formula>NOT(ISERROR(SEARCH("ROJO",P640)))</formula>
    </cfRule>
  </conditionalFormatting>
  <conditionalFormatting sqref="P714:P719">
    <cfRule type="containsText" dxfId="568" priority="173" operator="containsText" text="VENCIDO">
      <formula>NOT(ISERROR(SEARCH("VENCIDO",P714)))</formula>
    </cfRule>
    <cfRule type="containsText" dxfId="567" priority="174" operator="containsText" text="VERDE">
      <formula>NOT(ISERROR(SEARCH("VERDE",P714)))</formula>
    </cfRule>
    <cfRule type="containsText" dxfId="566" priority="175" stopIfTrue="1" operator="containsText" text="AMARILLO">
      <formula>NOT(ISERROR(SEARCH("AMARILLO",P714)))</formula>
    </cfRule>
    <cfRule type="containsText" dxfId="565" priority="176" operator="containsText" text="ROJO">
      <formula>NOT(ISERROR(SEARCH("ROJO",P714)))</formula>
    </cfRule>
  </conditionalFormatting>
  <conditionalFormatting sqref="P721:P726">
    <cfRule type="containsText" dxfId="564" priority="169" operator="containsText" text="VENCIDO">
      <formula>NOT(ISERROR(SEARCH("VENCIDO",P721)))</formula>
    </cfRule>
    <cfRule type="containsText" dxfId="563" priority="170" operator="containsText" text="VERDE">
      <formula>NOT(ISERROR(SEARCH("VERDE",P721)))</formula>
    </cfRule>
    <cfRule type="containsText" dxfId="562" priority="171" stopIfTrue="1" operator="containsText" text="AMARILLO">
      <formula>NOT(ISERROR(SEARCH("AMARILLO",P721)))</formula>
    </cfRule>
    <cfRule type="containsText" dxfId="561" priority="172" operator="containsText" text="ROJO">
      <formula>NOT(ISERROR(SEARCH("ROJO",P721)))</formula>
    </cfRule>
  </conditionalFormatting>
  <conditionalFormatting sqref="P728:P733">
    <cfRule type="containsText" dxfId="560" priority="165" operator="containsText" text="VENCIDO">
      <formula>NOT(ISERROR(SEARCH("VENCIDO",P728)))</formula>
    </cfRule>
    <cfRule type="containsText" dxfId="559" priority="166" operator="containsText" text="VERDE">
      <formula>NOT(ISERROR(SEARCH("VERDE",P728)))</formula>
    </cfRule>
    <cfRule type="containsText" dxfId="558" priority="167" stopIfTrue="1" operator="containsText" text="AMARILLO">
      <formula>NOT(ISERROR(SEARCH("AMARILLO",P728)))</formula>
    </cfRule>
    <cfRule type="containsText" dxfId="557" priority="168" operator="containsText" text="ROJO">
      <formula>NOT(ISERROR(SEARCH("ROJO",P728)))</formula>
    </cfRule>
  </conditionalFormatting>
  <conditionalFormatting sqref="P735:P740">
    <cfRule type="containsText" dxfId="556" priority="161" operator="containsText" text="VENCIDO">
      <formula>NOT(ISERROR(SEARCH("VENCIDO",P735)))</formula>
    </cfRule>
    <cfRule type="containsText" dxfId="555" priority="162" operator="containsText" text="VERDE">
      <formula>NOT(ISERROR(SEARCH("VERDE",P735)))</formula>
    </cfRule>
    <cfRule type="containsText" dxfId="554" priority="163" stopIfTrue="1" operator="containsText" text="AMARILLO">
      <formula>NOT(ISERROR(SEARCH("AMARILLO",P735)))</formula>
    </cfRule>
    <cfRule type="containsText" dxfId="553" priority="164" operator="containsText" text="ROJO">
      <formula>NOT(ISERROR(SEARCH("ROJO",P735)))</formula>
    </cfRule>
  </conditionalFormatting>
  <conditionalFormatting sqref="P742:P747">
    <cfRule type="containsText" dxfId="552" priority="157" operator="containsText" text="VENCIDO">
      <formula>NOT(ISERROR(SEARCH("VENCIDO",P742)))</formula>
    </cfRule>
    <cfRule type="containsText" dxfId="551" priority="158" operator="containsText" text="VERDE">
      <formula>NOT(ISERROR(SEARCH("VERDE",P742)))</formula>
    </cfRule>
    <cfRule type="containsText" dxfId="550" priority="159" stopIfTrue="1" operator="containsText" text="AMARILLO">
      <formula>NOT(ISERROR(SEARCH("AMARILLO",P742)))</formula>
    </cfRule>
    <cfRule type="containsText" dxfId="549" priority="160" operator="containsText" text="ROJO">
      <formula>NOT(ISERROR(SEARCH("ROJO",P742)))</formula>
    </cfRule>
  </conditionalFormatting>
  <conditionalFormatting sqref="P749:P754">
    <cfRule type="containsText" dxfId="548" priority="153" operator="containsText" text="VENCIDO">
      <formula>NOT(ISERROR(SEARCH("VENCIDO",P749)))</formula>
    </cfRule>
    <cfRule type="containsText" dxfId="547" priority="154" operator="containsText" text="VERDE">
      <formula>NOT(ISERROR(SEARCH("VERDE",P749)))</formula>
    </cfRule>
    <cfRule type="containsText" dxfId="546" priority="155" stopIfTrue="1" operator="containsText" text="AMARILLO">
      <formula>NOT(ISERROR(SEARCH("AMARILLO",P749)))</formula>
    </cfRule>
    <cfRule type="containsText" dxfId="545" priority="156" operator="containsText" text="ROJO">
      <formula>NOT(ISERROR(SEARCH("ROJO",P749)))</formula>
    </cfRule>
  </conditionalFormatting>
  <conditionalFormatting sqref="P756:P761">
    <cfRule type="containsText" dxfId="544" priority="149" operator="containsText" text="VENCIDO">
      <formula>NOT(ISERROR(SEARCH("VENCIDO",P756)))</formula>
    </cfRule>
    <cfRule type="containsText" dxfId="543" priority="150" operator="containsText" text="VERDE">
      <formula>NOT(ISERROR(SEARCH("VERDE",P756)))</formula>
    </cfRule>
    <cfRule type="containsText" dxfId="542" priority="151" stopIfTrue="1" operator="containsText" text="AMARILLO">
      <formula>NOT(ISERROR(SEARCH("AMARILLO",P756)))</formula>
    </cfRule>
    <cfRule type="containsText" dxfId="541" priority="152" operator="containsText" text="ROJO">
      <formula>NOT(ISERROR(SEARCH("ROJO",P756)))</formula>
    </cfRule>
  </conditionalFormatting>
  <conditionalFormatting sqref="P763:P768">
    <cfRule type="containsText" dxfId="540" priority="145" operator="containsText" text="VENCIDO">
      <formula>NOT(ISERROR(SEARCH("VENCIDO",P763)))</formula>
    </cfRule>
    <cfRule type="containsText" dxfId="539" priority="146" operator="containsText" text="VERDE">
      <formula>NOT(ISERROR(SEARCH("VERDE",P763)))</formula>
    </cfRule>
    <cfRule type="containsText" dxfId="538" priority="147" stopIfTrue="1" operator="containsText" text="AMARILLO">
      <formula>NOT(ISERROR(SEARCH("AMARILLO",P763)))</formula>
    </cfRule>
    <cfRule type="containsText" dxfId="537" priority="148" operator="containsText" text="ROJO">
      <formula>NOT(ISERROR(SEARCH("ROJO",P763)))</formula>
    </cfRule>
  </conditionalFormatting>
  <conditionalFormatting sqref="P770:P775">
    <cfRule type="containsText" dxfId="536" priority="141" operator="containsText" text="VENCIDO">
      <formula>NOT(ISERROR(SEARCH("VENCIDO",P770)))</formula>
    </cfRule>
    <cfRule type="containsText" dxfId="535" priority="142" operator="containsText" text="VERDE">
      <formula>NOT(ISERROR(SEARCH("VERDE",P770)))</formula>
    </cfRule>
    <cfRule type="containsText" dxfId="534" priority="143" stopIfTrue="1" operator="containsText" text="AMARILLO">
      <formula>NOT(ISERROR(SEARCH("AMARILLO",P770)))</formula>
    </cfRule>
    <cfRule type="containsText" dxfId="533" priority="144" operator="containsText" text="ROJO">
      <formula>NOT(ISERROR(SEARCH("ROJO",P770)))</formula>
    </cfRule>
  </conditionalFormatting>
  <conditionalFormatting sqref="P789:P792">
    <cfRule type="containsText" dxfId="532" priority="137" operator="containsText" text="VENCIDO">
      <formula>NOT(ISERROR(SEARCH("VENCIDO",P789)))</formula>
    </cfRule>
    <cfRule type="containsText" dxfId="531" priority="138" operator="containsText" text="VERDE">
      <formula>NOT(ISERROR(SEARCH("VERDE",P789)))</formula>
    </cfRule>
    <cfRule type="containsText" dxfId="530" priority="139" stopIfTrue="1" operator="containsText" text="AMARILLO">
      <formula>NOT(ISERROR(SEARCH("AMARILLO",P789)))</formula>
    </cfRule>
    <cfRule type="containsText" dxfId="529" priority="140" operator="containsText" text="ROJO">
      <formula>NOT(ISERROR(SEARCH("ROJO",P789)))</formula>
    </cfRule>
  </conditionalFormatting>
  <conditionalFormatting sqref="P794:P797">
    <cfRule type="containsText" dxfId="528" priority="133" operator="containsText" text="VENCIDO">
      <formula>NOT(ISERROR(SEARCH("VENCIDO",P794)))</formula>
    </cfRule>
    <cfRule type="containsText" dxfId="527" priority="134" operator="containsText" text="VERDE">
      <formula>NOT(ISERROR(SEARCH("VERDE",P794)))</formula>
    </cfRule>
    <cfRule type="containsText" dxfId="526" priority="135" stopIfTrue="1" operator="containsText" text="AMARILLO">
      <formula>NOT(ISERROR(SEARCH("AMARILLO",P794)))</formula>
    </cfRule>
    <cfRule type="containsText" dxfId="525" priority="136" operator="containsText" text="ROJO">
      <formula>NOT(ISERROR(SEARCH("ROJO",P794)))</formula>
    </cfRule>
  </conditionalFormatting>
  <conditionalFormatting sqref="P799:P802 P804:P807 P809:P812">
    <cfRule type="containsText" dxfId="524" priority="129" operator="containsText" text="VENCIDO">
      <formula>NOT(ISERROR(SEARCH("VENCIDO",P799)))</formula>
    </cfRule>
    <cfRule type="containsText" dxfId="523" priority="130" operator="containsText" text="VERDE">
      <formula>NOT(ISERROR(SEARCH("VERDE",P799)))</formula>
    </cfRule>
    <cfRule type="containsText" dxfId="522" priority="131" stopIfTrue="1" operator="containsText" text="AMARILLO">
      <formula>NOT(ISERROR(SEARCH("AMARILLO",P799)))</formula>
    </cfRule>
    <cfRule type="containsText" dxfId="521" priority="132" operator="containsText" text="ROJO">
      <formula>NOT(ISERROR(SEARCH("ROJO",P799)))</formula>
    </cfRule>
  </conditionalFormatting>
  <conditionalFormatting sqref="K789:K792">
    <cfRule type="cellIs" dxfId="520" priority="128" stopIfTrue="1" operator="lessThan">
      <formula>0</formula>
    </cfRule>
  </conditionalFormatting>
  <conditionalFormatting sqref="K794:K797">
    <cfRule type="cellIs" dxfId="519" priority="127" stopIfTrue="1" operator="lessThan">
      <formula>0</formula>
    </cfRule>
  </conditionalFormatting>
  <conditionalFormatting sqref="K799:K802">
    <cfRule type="cellIs" dxfId="518" priority="126" stopIfTrue="1" operator="lessThan">
      <formula>0</formula>
    </cfRule>
  </conditionalFormatting>
  <conditionalFormatting sqref="K804:K807">
    <cfRule type="cellIs" dxfId="517" priority="125" stopIfTrue="1" operator="lessThan">
      <formula>0</formula>
    </cfRule>
  </conditionalFormatting>
  <conditionalFormatting sqref="K809:K812">
    <cfRule type="cellIs" dxfId="516" priority="124" stopIfTrue="1" operator="lessThan">
      <formula>0</formula>
    </cfRule>
  </conditionalFormatting>
  <conditionalFormatting sqref="AT789">
    <cfRule type="cellIs" dxfId="515" priority="123" operator="greaterThan">
      <formula>1</formula>
    </cfRule>
  </conditionalFormatting>
  <conditionalFormatting sqref="AT794 AT799 AT804 AT809">
    <cfRule type="cellIs" dxfId="514" priority="122" operator="greaterThan">
      <formula>1</formula>
    </cfRule>
  </conditionalFormatting>
  <conditionalFormatting sqref="E895:G897">
    <cfRule type="cellIs" dxfId="513" priority="121" stopIfTrue="1" operator="lessThan">
      <formula>0</formula>
    </cfRule>
  </conditionalFormatting>
  <conditionalFormatting sqref="K895:K897 M895:N897">
    <cfRule type="cellIs" dxfId="512" priority="120" stopIfTrue="1" operator="lessThan">
      <formula>0</formula>
    </cfRule>
  </conditionalFormatting>
  <conditionalFormatting sqref="K301">
    <cfRule type="containsText" dxfId="511" priority="119" operator="containsText" text="Falso">
      <formula>NOT(ISERROR(SEARCH("Falso",K301)))</formula>
    </cfRule>
  </conditionalFormatting>
  <conditionalFormatting sqref="K295">
    <cfRule type="containsText" dxfId="510" priority="118" operator="containsText" text="Falso">
      <formula>NOT(ISERROR(SEARCH("Falso",K295)))</formula>
    </cfRule>
  </conditionalFormatting>
  <conditionalFormatting sqref="K289">
    <cfRule type="containsText" dxfId="509" priority="117" operator="containsText" text="Falso">
      <formula>NOT(ISERROR(SEARCH("Falso",K289)))</formula>
    </cfRule>
  </conditionalFormatting>
  <conditionalFormatting sqref="K283">
    <cfRule type="containsText" dxfId="508" priority="116" operator="containsText" text="Falso">
      <formula>NOT(ISERROR(SEARCH("Falso",K283)))</formula>
    </cfRule>
  </conditionalFormatting>
  <conditionalFormatting sqref="K277">
    <cfRule type="containsText" dxfId="507" priority="115" operator="containsText" text="Falso">
      <formula>NOT(ISERROR(SEARCH("Falso",K277)))</formula>
    </cfRule>
  </conditionalFormatting>
  <conditionalFormatting sqref="K271">
    <cfRule type="containsText" dxfId="506" priority="114" operator="containsText" text="Falso">
      <formula>NOT(ISERROR(SEARCH("Falso",K271)))</formula>
    </cfRule>
  </conditionalFormatting>
  <conditionalFormatting sqref="K265">
    <cfRule type="containsText" dxfId="505" priority="113" operator="containsText" text="Falso">
      <formula>NOT(ISERROR(SEARCH("Falso",K265)))</formula>
    </cfRule>
  </conditionalFormatting>
  <conditionalFormatting sqref="K259">
    <cfRule type="containsText" dxfId="504" priority="112" operator="containsText" text="Falso">
      <formula>NOT(ISERROR(SEARCH("Falso",K259)))</formula>
    </cfRule>
  </conditionalFormatting>
  <conditionalFormatting sqref="K253">
    <cfRule type="containsText" dxfId="503" priority="111" operator="containsText" text="Falso">
      <formula>NOT(ISERROR(SEARCH("Falso",K253)))</formula>
    </cfRule>
  </conditionalFormatting>
  <conditionalFormatting sqref="K247">
    <cfRule type="containsText" dxfId="502" priority="110" operator="containsText" text="Falso">
      <formula>NOT(ISERROR(SEARCH("Falso",K247)))</formula>
    </cfRule>
  </conditionalFormatting>
  <conditionalFormatting sqref="K235">
    <cfRule type="containsText" dxfId="501" priority="109" operator="containsText" text="Falso">
      <formula>NOT(ISERROR(SEARCH("Falso",K235)))</formula>
    </cfRule>
  </conditionalFormatting>
  <conditionalFormatting sqref="K241">
    <cfRule type="containsText" dxfId="500" priority="108" operator="containsText" text="Falso">
      <formula>NOT(ISERROR(SEARCH("Falso",K241)))</formula>
    </cfRule>
  </conditionalFormatting>
  <conditionalFormatting sqref="K228">
    <cfRule type="containsText" dxfId="499" priority="107" operator="containsText" text="Falso">
      <formula>NOT(ISERROR(SEARCH("Falso",K228)))</formula>
    </cfRule>
  </conditionalFormatting>
  <conditionalFormatting sqref="K222">
    <cfRule type="containsText" dxfId="498" priority="106" operator="containsText" text="Falso">
      <formula>NOT(ISERROR(SEARCH("Falso",K222)))</formula>
    </cfRule>
  </conditionalFormatting>
  <conditionalFormatting sqref="K216">
    <cfRule type="containsText" dxfId="497" priority="105" operator="containsText" text="Falso">
      <formula>NOT(ISERROR(SEARCH("Falso",K216)))</formula>
    </cfRule>
  </conditionalFormatting>
  <conditionalFormatting sqref="K210">
    <cfRule type="containsText" dxfId="496" priority="104" operator="containsText" text="Falso">
      <formula>NOT(ISERROR(SEARCH("Falso",K210)))</formula>
    </cfRule>
  </conditionalFormatting>
  <conditionalFormatting sqref="K204">
    <cfRule type="containsText" dxfId="495" priority="103" operator="containsText" text="Falso">
      <formula>NOT(ISERROR(SEARCH("Falso",K204)))</formula>
    </cfRule>
  </conditionalFormatting>
  <conditionalFormatting sqref="K198">
    <cfRule type="containsText" dxfId="494" priority="102" operator="containsText" text="Falso">
      <formula>NOT(ISERROR(SEARCH("Falso",K198)))</formula>
    </cfRule>
  </conditionalFormatting>
  <conditionalFormatting sqref="K192">
    <cfRule type="containsText" dxfId="493" priority="101" operator="containsText" text="Falso">
      <formula>NOT(ISERROR(SEARCH("Falso",K192)))</formula>
    </cfRule>
  </conditionalFormatting>
  <conditionalFormatting sqref="K186">
    <cfRule type="containsText" dxfId="492" priority="100" operator="containsText" text="Falso">
      <formula>NOT(ISERROR(SEARCH("Falso",K186)))</formula>
    </cfRule>
  </conditionalFormatting>
  <conditionalFormatting sqref="K180">
    <cfRule type="containsText" dxfId="491" priority="99" operator="containsText" text="Falso">
      <formula>NOT(ISERROR(SEARCH("Falso",K180)))</formula>
    </cfRule>
  </conditionalFormatting>
  <conditionalFormatting sqref="K174">
    <cfRule type="containsText" dxfId="490" priority="98" operator="containsText" text="Falso">
      <formula>NOT(ISERROR(SEARCH("Falso",K174)))</formula>
    </cfRule>
  </conditionalFormatting>
  <conditionalFormatting sqref="K168">
    <cfRule type="containsText" dxfId="489" priority="97" operator="containsText" text="Falso">
      <formula>NOT(ISERROR(SEARCH("Falso",K168)))</formula>
    </cfRule>
  </conditionalFormatting>
  <conditionalFormatting sqref="K162">
    <cfRule type="containsText" dxfId="488" priority="96" operator="containsText" text="Falso">
      <formula>NOT(ISERROR(SEARCH("Falso",K162)))</formula>
    </cfRule>
  </conditionalFormatting>
  <conditionalFormatting sqref="K156">
    <cfRule type="containsText" dxfId="487" priority="95" operator="containsText" text="Falso">
      <formula>NOT(ISERROR(SEARCH("Falso",K156)))</formula>
    </cfRule>
  </conditionalFormatting>
  <conditionalFormatting sqref="K150">
    <cfRule type="containsText" dxfId="486" priority="94" operator="containsText" text="Falso">
      <formula>NOT(ISERROR(SEARCH("Falso",K150)))</formula>
    </cfRule>
  </conditionalFormatting>
  <conditionalFormatting sqref="K144">
    <cfRule type="containsText" dxfId="485" priority="93" operator="containsText" text="Falso">
      <formula>NOT(ISERROR(SEARCH("Falso",K144)))</formula>
    </cfRule>
  </conditionalFormatting>
  <conditionalFormatting sqref="K138">
    <cfRule type="containsText" dxfId="484" priority="92" operator="containsText" text="Falso">
      <formula>NOT(ISERROR(SEARCH("Falso",K138)))</formula>
    </cfRule>
  </conditionalFormatting>
  <conditionalFormatting sqref="K132">
    <cfRule type="containsText" dxfId="483" priority="91" operator="containsText" text="Falso">
      <formula>NOT(ISERROR(SEARCH("Falso",K132)))</formula>
    </cfRule>
  </conditionalFormatting>
  <conditionalFormatting sqref="K126">
    <cfRule type="containsText" dxfId="482" priority="90" operator="containsText" text="Falso">
      <formula>NOT(ISERROR(SEARCH("Falso",K126)))</formula>
    </cfRule>
  </conditionalFormatting>
  <conditionalFormatting sqref="K120">
    <cfRule type="containsText" dxfId="481" priority="89" operator="containsText" text="Falso">
      <formula>NOT(ISERROR(SEARCH("Falso",K120)))</formula>
    </cfRule>
  </conditionalFormatting>
  <conditionalFormatting sqref="K114">
    <cfRule type="containsText" dxfId="480" priority="88" operator="containsText" text="Falso">
      <formula>NOT(ISERROR(SEARCH("Falso",K114)))</formula>
    </cfRule>
  </conditionalFormatting>
  <conditionalFormatting sqref="K108">
    <cfRule type="containsText" dxfId="479" priority="87" operator="containsText" text="Falso">
      <formula>NOT(ISERROR(SEARCH("Falso",K108)))</formula>
    </cfRule>
  </conditionalFormatting>
  <conditionalFormatting sqref="K102">
    <cfRule type="containsText" dxfId="478" priority="86" operator="containsText" text="Falso">
      <formula>NOT(ISERROR(SEARCH("Falso",K102)))</formula>
    </cfRule>
  </conditionalFormatting>
  <conditionalFormatting sqref="K96">
    <cfRule type="containsText" dxfId="477" priority="85" operator="containsText" text="Falso">
      <formula>NOT(ISERROR(SEARCH("Falso",K96)))</formula>
    </cfRule>
  </conditionalFormatting>
  <conditionalFormatting sqref="K90">
    <cfRule type="containsText" dxfId="476" priority="84" operator="containsText" text="Falso">
      <formula>NOT(ISERROR(SEARCH("Falso",K90)))</formula>
    </cfRule>
  </conditionalFormatting>
  <conditionalFormatting sqref="K84">
    <cfRule type="containsText" dxfId="475" priority="83" operator="containsText" text="Falso">
      <formula>NOT(ISERROR(SEARCH("Falso",K84)))</formula>
    </cfRule>
  </conditionalFormatting>
  <conditionalFormatting sqref="K78">
    <cfRule type="containsText" dxfId="474" priority="82" operator="containsText" text="Falso">
      <formula>NOT(ISERROR(SEARCH("Falso",K78)))</formula>
    </cfRule>
  </conditionalFormatting>
  <conditionalFormatting sqref="K72">
    <cfRule type="containsText" dxfId="473" priority="81" operator="containsText" text="Falso">
      <formula>NOT(ISERROR(SEARCH("Falso",K72)))</formula>
    </cfRule>
  </conditionalFormatting>
  <conditionalFormatting sqref="K66">
    <cfRule type="containsText" dxfId="472" priority="80" operator="containsText" text="Falso">
      <formula>NOT(ISERROR(SEARCH("Falso",K66)))</formula>
    </cfRule>
  </conditionalFormatting>
  <conditionalFormatting sqref="K60">
    <cfRule type="containsText" dxfId="471" priority="79" operator="containsText" text="Falso">
      <formula>NOT(ISERROR(SEARCH("Falso",K60)))</formula>
    </cfRule>
  </conditionalFormatting>
  <conditionalFormatting sqref="K54">
    <cfRule type="containsText" dxfId="470" priority="78" operator="containsText" text="Falso">
      <formula>NOT(ISERROR(SEARCH("Falso",K54)))</formula>
    </cfRule>
  </conditionalFormatting>
  <conditionalFormatting sqref="K48">
    <cfRule type="containsText" dxfId="469" priority="77" operator="containsText" text="Falso">
      <formula>NOT(ISERROR(SEARCH("Falso",K48)))</formula>
    </cfRule>
  </conditionalFormatting>
  <conditionalFormatting sqref="K42">
    <cfRule type="containsText" dxfId="468" priority="76" operator="containsText" text="Falso">
      <formula>NOT(ISERROR(SEARCH("Falso",K42)))</formula>
    </cfRule>
  </conditionalFormatting>
  <conditionalFormatting sqref="K36">
    <cfRule type="containsText" dxfId="467" priority="75" operator="containsText" text="Falso">
      <formula>NOT(ISERROR(SEARCH("Falso",K36)))</formula>
    </cfRule>
  </conditionalFormatting>
  <conditionalFormatting sqref="K30">
    <cfRule type="containsText" dxfId="466" priority="74" operator="containsText" text="Falso">
      <formula>NOT(ISERROR(SEARCH("Falso",K30)))</formula>
    </cfRule>
  </conditionalFormatting>
  <conditionalFormatting sqref="K24">
    <cfRule type="containsText" dxfId="465" priority="73" operator="containsText" text="Falso">
      <formula>NOT(ISERROR(SEARCH("Falso",K24)))</formula>
    </cfRule>
  </conditionalFormatting>
  <conditionalFormatting sqref="K18">
    <cfRule type="containsText" dxfId="464" priority="72" operator="containsText" text="Falso">
      <formula>NOT(ISERROR(SEARCH("Falso",K18)))</formula>
    </cfRule>
  </conditionalFormatting>
  <conditionalFormatting sqref="K422">
    <cfRule type="containsText" dxfId="463" priority="71" operator="containsText" text="Falso">
      <formula>NOT(ISERROR(SEARCH("Falso",K422)))</formula>
    </cfRule>
  </conditionalFormatting>
  <conditionalFormatting sqref="K428">
    <cfRule type="containsText" dxfId="462" priority="70" operator="containsText" text="Falso">
      <formula>NOT(ISERROR(SEARCH("Falso",K428)))</formula>
    </cfRule>
  </conditionalFormatting>
  <conditionalFormatting sqref="K434">
    <cfRule type="containsText" dxfId="461" priority="69" operator="containsText" text="Falso">
      <formula>NOT(ISERROR(SEARCH("Falso",K434)))</formula>
    </cfRule>
  </conditionalFormatting>
  <conditionalFormatting sqref="K440">
    <cfRule type="containsText" dxfId="460" priority="68" operator="containsText" text="Falso">
      <formula>NOT(ISERROR(SEARCH("Falso",K440)))</formula>
    </cfRule>
  </conditionalFormatting>
  <conditionalFormatting sqref="K446">
    <cfRule type="containsText" dxfId="459" priority="67" operator="containsText" text="Falso">
      <formula>NOT(ISERROR(SEARCH("Falso",K446)))</formula>
    </cfRule>
  </conditionalFormatting>
  <conditionalFormatting sqref="K452">
    <cfRule type="containsText" dxfId="458" priority="66" operator="containsText" text="Falso">
      <formula>NOT(ISERROR(SEARCH("Falso",K452)))</formula>
    </cfRule>
  </conditionalFormatting>
  <conditionalFormatting sqref="K458">
    <cfRule type="containsText" dxfId="457" priority="65" operator="containsText" text="Falso">
      <formula>NOT(ISERROR(SEARCH("Falso",K458)))</formula>
    </cfRule>
  </conditionalFormatting>
  <conditionalFormatting sqref="K464">
    <cfRule type="containsText" dxfId="456" priority="64" operator="containsText" text="Falso">
      <formula>NOT(ISERROR(SEARCH("Falso",K464)))</formula>
    </cfRule>
  </conditionalFormatting>
  <conditionalFormatting sqref="K470">
    <cfRule type="containsText" dxfId="455" priority="63" operator="containsText" text="Falso">
      <formula>NOT(ISERROR(SEARCH("Falso",K470)))</formula>
    </cfRule>
  </conditionalFormatting>
  <conditionalFormatting sqref="K476">
    <cfRule type="containsText" dxfId="454" priority="62" operator="containsText" text="Falso">
      <formula>NOT(ISERROR(SEARCH("Falso",K476)))</formula>
    </cfRule>
  </conditionalFormatting>
  <conditionalFormatting sqref="K482">
    <cfRule type="containsText" dxfId="453" priority="61" operator="containsText" text="Falso">
      <formula>NOT(ISERROR(SEARCH("Falso",K482)))</formula>
    </cfRule>
  </conditionalFormatting>
  <conditionalFormatting sqref="K488">
    <cfRule type="containsText" dxfId="452" priority="60" operator="containsText" text="Falso">
      <formula>NOT(ISERROR(SEARCH("Falso",K488)))</formula>
    </cfRule>
  </conditionalFormatting>
  <conditionalFormatting sqref="K494">
    <cfRule type="containsText" dxfId="451" priority="59" operator="containsText" text="Falso">
      <formula>NOT(ISERROR(SEARCH("Falso",K494)))</formula>
    </cfRule>
  </conditionalFormatting>
  <conditionalFormatting sqref="K500">
    <cfRule type="containsText" dxfId="450" priority="58" operator="containsText" text="Falso">
      <formula>NOT(ISERROR(SEARCH("Falso",K500)))</formula>
    </cfRule>
  </conditionalFormatting>
  <conditionalFormatting sqref="K506">
    <cfRule type="containsText" dxfId="449" priority="57" operator="containsText" text="Falso">
      <formula>NOT(ISERROR(SEARCH("Falso",K506)))</formula>
    </cfRule>
  </conditionalFormatting>
  <conditionalFormatting sqref="K512">
    <cfRule type="containsText" dxfId="448" priority="56" operator="containsText" text="Falso">
      <formula>NOT(ISERROR(SEARCH("Falso",K512)))</formula>
    </cfRule>
  </conditionalFormatting>
  <conditionalFormatting sqref="K518">
    <cfRule type="containsText" dxfId="447" priority="55" operator="containsText" text="Falso">
      <formula>NOT(ISERROR(SEARCH("Falso",K518)))</formula>
    </cfRule>
  </conditionalFormatting>
  <conditionalFormatting sqref="K524">
    <cfRule type="containsText" dxfId="446" priority="54" operator="containsText" text="Falso">
      <formula>NOT(ISERROR(SEARCH("Falso",K524)))</formula>
    </cfRule>
  </conditionalFormatting>
  <conditionalFormatting sqref="K530">
    <cfRule type="containsText" dxfId="445" priority="53" operator="containsText" text="Falso">
      <formula>NOT(ISERROR(SEARCH("Falso",K530)))</formula>
    </cfRule>
  </conditionalFormatting>
  <conditionalFormatting sqref="K536">
    <cfRule type="containsText" dxfId="444" priority="52" operator="containsText" text="Falso">
      <formula>NOT(ISERROR(SEARCH("Falso",K536)))</formula>
    </cfRule>
  </conditionalFormatting>
  <conditionalFormatting sqref="K542">
    <cfRule type="containsText" dxfId="443" priority="51" operator="containsText" text="Falso">
      <formula>NOT(ISERROR(SEARCH("Falso",K542)))</formula>
    </cfRule>
  </conditionalFormatting>
  <conditionalFormatting sqref="K548">
    <cfRule type="containsText" dxfId="442" priority="50" operator="containsText" text="Falso">
      <formula>NOT(ISERROR(SEARCH("Falso",K548)))</formula>
    </cfRule>
  </conditionalFormatting>
  <conditionalFormatting sqref="K554">
    <cfRule type="containsText" dxfId="441" priority="49" operator="containsText" text="Falso">
      <formula>NOT(ISERROR(SEARCH("Falso",K554)))</formula>
    </cfRule>
  </conditionalFormatting>
  <conditionalFormatting sqref="K560">
    <cfRule type="containsText" dxfId="440" priority="48" operator="containsText" text="Falso">
      <formula>NOT(ISERROR(SEARCH("Falso",K560)))</formula>
    </cfRule>
  </conditionalFormatting>
  <conditionalFormatting sqref="K566">
    <cfRule type="containsText" dxfId="439" priority="47" operator="containsText" text="Falso">
      <formula>NOT(ISERROR(SEARCH("Falso",K566)))</formula>
    </cfRule>
  </conditionalFormatting>
  <conditionalFormatting sqref="K572">
    <cfRule type="containsText" dxfId="438" priority="46" operator="containsText" text="Falso">
      <formula>NOT(ISERROR(SEARCH("Falso",K572)))</formula>
    </cfRule>
  </conditionalFormatting>
  <conditionalFormatting sqref="K578">
    <cfRule type="containsText" dxfId="437" priority="45" operator="containsText" text="Falso">
      <formula>NOT(ISERROR(SEARCH("Falso",K578)))</formula>
    </cfRule>
  </conditionalFormatting>
  <conditionalFormatting sqref="K584">
    <cfRule type="containsText" dxfId="436" priority="44" operator="containsText" text="Falso">
      <formula>NOT(ISERROR(SEARCH("Falso",K584)))</formula>
    </cfRule>
  </conditionalFormatting>
  <conditionalFormatting sqref="K590">
    <cfRule type="containsText" dxfId="435" priority="43" operator="containsText" text="Falso">
      <formula>NOT(ISERROR(SEARCH("Falso",K590)))</formula>
    </cfRule>
  </conditionalFormatting>
  <conditionalFormatting sqref="K596">
    <cfRule type="containsText" dxfId="434" priority="42" operator="containsText" text="Falso">
      <formula>NOT(ISERROR(SEARCH("Falso",K596)))</formula>
    </cfRule>
  </conditionalFormatting>
  <conditionalFormatting sqref="K602">
    <cfRule type="containsText" dxfId="433" priority="41" operator="containsText" text="Falso">
      <formula>NOT(ISERROR(SEARCH("Falso",K602)))</formula>
    </cfRule>
  </conditionalFormatting>
  <conditionalFormatting sqref="K608">
    <cfRule type="containsText" dxfId="432" priority="40" operator="containsText" text="Falso">
      <formula>NOT(ISERROR(SEARCH("Falso",K608)))</formula>
    </cfRule>
  </conditionalFormatting>
  <conditionalFormatting sqref="K614">
    <cfRule type="containsText" dxfId="431" priority="39" operator="containsText" text="Falso">
      <formula>NOT(ISERROR(SEARCH("Falso",K614)))</formula>
    </cfRule>
  </conditionalFormatting>
  <conditionalFormatting sqref="K620">
    <cfRule type="containsText" dxfId="430" priority="38" operator="containsText" text="Falso">
      <formula>NOT(ISERROR(SEARCH("Falso",K620)))</formula>
    </cfRule>
  </conditionalFormatting>
  <conditionalFormatting sqref="K626">
    <cfRule type="containsText" dxfId="429" priority="37" operator="containsText" text="Falso">
      <formula>NOT(ISERROR(SEARCH("Falso",K626)))</formula>
    </cfRule>
  </conditionalFormatting>
  <conditionalFormatting sqref="K632">
    <cfRule type="containsText" dxfId="428" priority="36" operator="containsText" text="Falso">
      <formula>NOT(ISERROR(SEARCH("Falso",K632)))</formula>
    </cfRule>
  </conditionalFormatting>
  <conditionalFormatting sqref="K639">
    <cfRule type="containsText" dxfId="427" priority="35" operator="containsText" text="Falso">
      <formula>NOT(ISERROR(SEARCH("Falso",K639)))</formula>
    </cfRule>
  </conditionalFormatting>
  <conditionalFormatting sqref="K645">
    <cfRule type="containsText" dxfId="426" priority="34" operator="containsText" text="Falso">
      <formula>NOT(ISERROR(SEARCH("Falso",K645)))</formula>
    </cfRule>
  </conditionalFormatting>
  <conditionalFormatting sqref="K651">
    <cfRule type="containsText" dxfId="425" priority="33" operator="containsText" text="Falso">
      <formula>NOT(ISERROR(SEARCH("Falso",K651)))</formula>
    </cfRule>
  </conditionalFormatting>
  <conditionalFormatting sqref="K657">
    <cfRule type="containsText" dxfId="424" priority="32" operator="containsText" text="Falso">
      <formula>NOT(ISERROR(SEARCH("Falso",K657)))</formula>
    </cfRule>
  </conditionalFormatting>
  <conditionalFormatting sqref="K663">
    <cfRule type="containsText" dxfId="423" priority="31" operator="containsText" text="Falso">
      <formula>NOT(ISERROR(SEARCH("Falso",K663)))</formula>
    </cfRule>
  </conditionalFormatting>
  <conditionalFormatting sqref="K669">
    <cfRule type="containsText" dxfId="422" priority="30" operator="containsText" text="Falso">
      <formula>NOT(ISERROR(SEARCH("Falso",K669)))</formula>
    </cfRule>
  </conditionalFormatting>
  <conditionalFormatting sqref="K675">
    <cfRule type="containsText" dxfId="421" priority="29" operator="containsText" text="Falso">
      <formula>NOT(ISERROR(SEARCH("Falso",K675)))</formula>
    </cfRule>
  </conditionalFormatting>
  <conditionalFormatting sqref="K681">
    <cfRule type="containsText" dxfId="420" priority="28" operator="containsText" text="Falso">
      <formula>NOT(ISERROR(SEARCH("Falso",K681)))</formula>
    </cfRule>
  </conditionalFormatting>
  <conditionalFormatting sqref="K687">
    <cfRule type="containsText" dxfId="419" priority="27" operator="containsText" text="Falso">
      <formula>NOT(ISERROR(SEARCH("Falso",K687)))</formula>
    </cfRule>
  </conditionalFormatting>
  <conditionalFormatting sqref="K693">
    <cfRule type="containsText" dxfId="418" priority="26" operator="containsText" text="Falso">
      <formula>NOT(ISERROR(SEARCH("Falso",K693)))</formula>
    </cfRule>
  </conditionalFormatting>
  <conditionalFormatting sqref="K699">
    <cfRule type="containsText" dxfId="417" priority="25" operator="containsText" text="Falso">
      <formula>NOT(ISERROR(SEARCH("Falso",K699)))</formula>
    </cfRule>
  </conditionalFormatting>
  <conditionalFormatting sqref="K705">
    <cfRule type="containsText" dxfId="416" priority="24" operator="containsText" text="Falso">
      <formula>NOT(ISERROR(SEARCH("Falso",K705)))</formula>
    </cfRule>
  </conditionalFormatting>
  <conditionalFormatting sqref="K713">
    <cfRule type="containsText" dxfId="415" priority="23" operator="containsText" text="Falso">
      <formula>NOT(ISERROR(SEARCH("Falso",K713)))</formula>
    </cfRule>
  </conditionalFormatting>
  <conditionalFormatting sqref="K720">
    <cfRule type="containsText" dxfId="414" priority="22" operator="containsText" text="Falso">
      <formula>NOT(ISERROR(SEARCH("Falso",K720)))</formula>
    </cfRule>
  </conditionalFormatting>
  <conditionalFormatting sqref="K727">
    <cfRule type="containsText" dxfId="413" priority="21" operator="containsText" text="Falso">
      <formula>NOT(ISERROR(SEARCH("Falso",K727)))</formula>
    </cfRule>
  </conditionalFormatting>
  <conditionalFormatting sqref="K734">
    <cfRule type="containsText" dxfId="412" priority="20" operator="containsText" text="Falso">
      <formula>NOT(ISERROR(SEARCH("Falso",K734)))</formula>
    </cfRule>
  </conditionalFormatting>
  <conditionalFormatting sqref="K741">
    <cfRule type="containsText" dxfId="411" priority="19" operator="containsText" text="Falso">
      <formula>NOT(ISERROR(SEARCH("Falso",K741)))</formula>
    </cfRule>
  </conditionalFormatting>
  <conditionalFormatting sqref="K748">
    <cfRule type="containsText" dxfId="410" priority="18" operator="containsText" text="Falso">
      <formula>NOT(ISERROR(SEARCH("Falso",K748)))</formula>
    </cfRule>
  </conditionalFormatting>
  <conditionalFormatting sqref="K755">
    <cfRule type="containsText" dxfId="409" priority="17" operator="containsText" text="Falso">
      <formula>NOT(ISERROR(SEARCH("Falso",K755)))</formula>
    </cfRule>
  </conditionalFormatting>
  <conditionalFormatting sqref="K762">
    <cfRule type="containsText" dxfId="408" priority="16" operator="containsText" text="Falso">
      <formula>NOT(ISERROR(SEARCH("Falso",K762)))</formula>
    </cfRule>
  </conditionalFormatting>
  <conditionalFormatting sqref="K769">
    <cfRule type="containsText" dxfId="407" priority="15" operator="containsText" text="Falso">
      <formula>NOT(ISERROR(SEARCH("Falso",K769)))</formula>
    </cfRule>
  </conditionalFormatting>
  <conditionalFormatting sqref="K776">
    <cfRule type="containsText" dxfId="406" priority="14" operator="containsText" text="Falso">
      <formula>NOT(ISERROR(SEARCH("Falso",K776)))</formula>
    </cfRule>
  </conditionalFormatting>
  <conditionalFormatting sqref="K793">
    <cfRule type="containsText" dxfId="405" priority="13" operator="containsText" text="Falso">
      <formula>NOT(ISERROR(SEARCH("Falso",K793)))</formula>
    </cfRule>
  </conditionalFormatting>
  <conditionalFormatting sqref="K798">
    <cfRule type="containsText" dxfId="404" priority="12" operator="containsText" text="Falso">
      <formula>NOT(ISERROR(SEARCH("Falso",K798)))</formula>
    </cfRule>
  </conditionalFormatting>
  <conditionalFormatting sqref="K803">
    <cfRule type="containsText" dxfId="403" priority="11" operator="containsText" text="Falso">
      <formula>NOT(ISERROR(SEARCH("Falso",K803)))</formula>
    </cfRule>
  </conditionalFormatting>
  <conditionalFormatting sqref="K808">
    <cfRule type="containsText" dxfId="402" priority="10" operator="containsText" text="Falso">
      <formula>NOT(ISERROR(SEARCH("Falso",K808)))</formula>
    </cfRule>
  </conditionalFormatting>
  <conditionalFormatting sqref="K813">
    <cfRule type="containsText" dxfId="401" priority="9" operator="containsText" text="Falso">
      <formula>NOT(ISERROR(SEARCH("Falso",K813)))</formula>
    </cfRule>
  </conditionalFormatting>
  <conditionalFormatting sqref="O858:O869">
    <cfRule type="cellIs" dxfId="400" priority="8" stopIfTrue="1" operator="lessThan">
      <formula>0</formula>
    </cfRule>
  </conditionalFormatting>
  <conditionalFormatting sqref="O871:O887">
    <cfRule type="cellIs" dxfId="399" priority="7" stopIfTrue="1" operator="lessThan">
      <formula>0</formula>
    </cfRule>
  </conditionalFormatting>
  <conditionalFormatting sqref="O893:O897">
    <cfRule type="cellIs" dxfId="398" priority="6" stopIfTrue="1" operator="lessThan">
      <formula>0</formula>
    </cfRule>
  </conditionalFormatting>
  <conditionalFormatting sqref="L888">
    <cfRule type="cellIs" dxfId="397" priority="5" stopIfTrue="1" operator="lessThan">
      <formula>0</formula>
    </cfRule>
  </conditionalFormatting>
  <conditionalFormatting sqref="L821:L856">
    <cfRule type="cellIs" dxfId="396" priority="4" stopIfTrue="1" operator="lessThan">
      <formula>0</formula>
    </cfRule>
  </conditionalFormatting>
  <conditionalFormatting sqref="L858:L869">
    <cfRule type="cellIs" dxfId="395" priority="3" stopIfTrue="1" operator="lessThan">
      <formula>0</formula>
    </cfRule>
  </conditionalFormatting>
  <conditionalFormatting sqref="L871:L887">
    <cfRule type="cellIs" dxfId="394" priority="2" stopIfTrue="1" operator="lessThan">
      <formula>0</formula>
    </cfRule>
  </conditionalFormatting>
  <conditionalFormatting sqref="L893:L897">
    <cfRule type="cellIs" dxfId="393" priority="1" stopIfTrue="1" operator="lessThan">
      <formula>0</formula>
    </cfRule>
  </conditionalFormatting>
  <dataValidations count="3">
    <dataValidation type="list" allowBlank="1" showInputMessage="1" showErrorMessage="1" sqref="C903:C907 C912:C913" xr:uid="{99836116-0D76-4D4C-881A-8E01A4E10ECD}">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0904F940-7301-4A8A-BD33-7EDA438261EC}">
      <formula1>"VENCIDO,NO VENCIDO"</formula1>
    </dataValidation>
    <dataValidation type="date" operator="greaterThan" allowBlank="1" showInputMessage="1" showErrorMessage="1" errorTitle="INGRESE LA FECHA" error="FECHA DE VENCIMIENTO" sqref="O278:O279 O292 O284:O285" xr:uid="{B7A48032-3FB8-4554-B818-FF6DD2752A32}">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CC6C-34B0-44CF-91C2-8BDEE79870E5}">
  <sheetPr codeName="Hoja27">
    <tabColor theme="9" tint="0.39997558519241921"/>
  </sheetPr>
  <dimension ref="A1:AZ919"/>
  <sheetViews>
    <sheetView topLeftCell="A52" zoomScale="70" zoomScaleNormal="70" workbookViewId="0">
      <selection activeCell="D13" sqref="D13:D379"/>
    </sheetView>
  </sheetViews>
  <sheetFormatPr baseColWidth="10" defaultColWidth="11.44140625" defaultRowHeight="13.8"/>
  <cols>
    <col min="1" max="1" width="8.5546875" style="252" customWidth="1"/>
    <col min="2" max="2" width="61" style="240" customWidth="1"/>
    <col min="3" max="3" width="24.77734375" style="240" customWidth="1"/>
    <col min="4" max="4" width="18.44140625" style="231" customWidth="1"/>
    <col min="5" max="5" width="16.44140625" style="231" customWidth="1"/>
    <col min="6" max="7" width="19.21875" style="231" customWidth="1"/>
    <col min="8" max="8" width="21.44140625" style="231" customWidth="1"/>
    <col min="9" max="9" width="21.21875" style="231" customWidth="1"/>
    <col min="10" max="10" width="16" style="232" customWidth="1"/>
    <col min="11" max="11" width="18.44140625" style="232" customWidth="1"/>
    <col min="12" max="12" width="16.5546875" style="232" customWidth="1"/>
    <col min="13" max="14" width="16.21875" style="232" customWidth="1"/>
    <col min="15" max="15" width="18" style="232" customWidth="1"/>
    <col min="16" max="16" width="19.5546875" style="232" customWidth="1"/>
    <col min="17" max="17" width="20.21875" style="232" customWidth="1"/>
    <col min="18" max="18" width="15.77734375" style="232" customWidth="1"/>
    <col min="19" max="19" width="17.21875" style="232" customWidth="1"/>
    <col min="20" max="20" width="16.21875" style="232" customWidth="1"/>
    <col min="21" max="22" width="18.5546875" style="232" customWidth="1"/>
    <col min="23" max="23" width="32" style="232" customWidth="1"/>
    <col min="24" max="24" width="32.21875" style="232" customWidth="1"/>
    <col min="25" max="25" width="12.5546875" style="231" customWidth="1"/>
    <col min="26" max="26" width="14.44140625" style="232" customWidth="1"/>
    <col min="27" max="27" width="15" style="232" customWidth="1"/>
    <col min="28" max="28" width="14.21875" style="232" customWidth="1"/>
    <col min="29" max="29" width="16.44140625" style="232" customWidth="1"/>
    <col min="30" max="30" width="18.44140625" style="232" customWidth="1"/>
    <col min="31" max="31" width="14.5546875" style="232" customWidth="1"/>
    <col min="32" max="32" width="16.21875" style="232" customWidth="1"/>
    <col min="33" max="33" width="18" style="232" customWidth="1"/>
    <col min="34" max="34" width="15.5546875" style="232" customWidth="1"/>
    <col min="35" max="35" width="13.77734375" style="232" customWidth="1"/>
    <col min="36" max="36" width="15.77734375" style="232" customWidth="1"/>
    <col min="37" max="37" width="20.77734375" style="232" customWidth="1"/>
    <col min="38" max="38" width="14.21875" style="232" customWidth="1"/>
    <col min="39" max="39" width="13.5546875" style="232" customWidth="1"/>
    <col min="40" max="40" width="13.77734375" style="233" customWidth="1"/>
    <col min="41" max="41" width="12.77734375" style="231" customWidth="1"/>
    <col min="42" max="42" width="5.77734375" style="231" customWidth="1"/>
    <col min="43" max="43" width="20.44140625" style="231" customWidth="1"/>
    <col min="44" max="44" width="16.77734375" style="231" customWidth="1"/>
    <col min="45" max="45" width="16" style="231" customWidth="1"/>
    <col min="46" max="46" width="11.44140625" style="231" customWidth="1"/>
    <col min="47" max="47" width="11.44140625" style="231"/>
    <col min="48" max="48" width="18" style="231" customWidth="1"/>
    <col min="49" max="49" width="20.77734375" style="231" customWidth="1"/>
    <col min="50" max="50" width="27.44140625" style="231" customWidth="1"/>
    <col min="51" max="51" width="23.21875" style="231" hidden="1" customWidth="1"/>
    <col min="52" max="52" width="0" style="231" hidden="1" customWidth="1"/>
    <col min="53" max="16384" width="11.44140625" style="231"/>
  </cols>
  <sheetData>
    <row r="1" spans="1:52" ht="17.25" customHeight="1">
      <c r="A1" s="228" t="s">
        <v>1467</v>
      </c>
      <c r="B1" s="229"/>
      <c r="C1" s="229"/>
      <c r="D1" s="229"/>
      <c r="E1" s="229"/>
      <c r="F1" s="229"/>
      <c r="G1" s="230"/>
      <c r="H1" s="230"/>
      <c r="I1" s="230"/>
      <c r="J1" s="229"/>
      <c r="K1" s="229"/>
      <c r="L1" s="229"/>
      <c r="M1" s="229"/>
      <c r="N1" s="229"/>
      <c r="O1" s="229"/>
      <c r="P1" s="229"/>
      <c r="Q1" s="229"/>
      <c r="R1" s="229"/>
      <c r="S1" s="229"/>
      <c r="T1" s="229"/>
      <c r="U1" s="229"/>
      <c r="V1" s="229"/>
      <c r="W1" s="229"/>
      <c r="X1" s="229"/>
    </row>
    <row r="2" spans="1:52" ht="17.25" customHeight="1">
      <c r="A2" s="228" t="s">
        <v>1401</v>
      </c>
      <c r="B2" s="234"/>
      <c r="C2" s="234"/>
      <c r="D2" s="235"/>
      <c r="E2" s="229"/>
      <c r="F2" s="229"/>
      <c r="G2" s="236"/>
      <c r="H2" s="236"/>
      <c r="I2" s="236"/>
      <c r="J2" s="237"/>
      <c r="K2" s="445"/>
      <c r="L2" s="237"/>
      <c r="M2" s="237"/>
      <c r="N2" s="237"/>
      <c r="O2" s="237"/>
      <c r="P2" s="237"/>
      <c r="Q2" s="237"/>
      <c r="R2" s="237"/>
      <c r="S2" s="237"/>
      <c r="T2" s="237"/>
      <c r="U2" s="237"/>
      <c r="V2" s="237"/>
      <c r="W2" s="237"/>
      <c r="X2" s="237"/>
      <c r="Y2" s="238"/>
      <c r="Z2" s="239"/>
    </row>
    <row r="3" spans="1:52" ht="17.25" customHeight="1">
      <c r="A3" s="228" t="s">
        <v>1621</v>
      </c>
      <c r="B3" s="234"/>
      <c r="C3" s="234"/>
      <c r="D3" s="235"/>
      <c r="E3" s="229"/>
      <c r="F3" s="229"/>
      <c r="G3" s="236"/>
      <c r="H3" s="236"/>
      <c r="I3" s="236"/>
      <c r="J3" s="237"/>
      <c r="K3" s="445"/>
      <c r="L3" s="237"/>
      <c r="M3" s="237"/>
      <c r="N3" s="237"/>
      <c r="O3" s="237"/>
      <c r="P3" s="237"/>
      <c r="Q3" s="237"/>
      <c r="R3" s="237"/>
      <c r="S3" s="237"/>
      <c r="T3" s="237"/>
      <c r="U3" s="237"/>
      <c r="V3" s="237"/>
      <c r="W3" s="237"/>
      <c r="X3" s="237"/>
      <c r="Y3" s="238"/>
      <c r="Z3" s="239"/>
    </row>
    <row r="4" spans="1:52" ht="17.25" customHeight="1">
      <c r="A4" s="228" t="s">
        <v>1416</v>
      </c>
      <c r="B4" s="234"/>
      <c r="C4" s="234"/>
      <c r="D4" s="229"/>
      <c r="E4" s="229"/>
      <c r="F4" s="229"/>
      <c r="G4" s="230"/>
      <c r="H4" s="230"/>
      <c r="I4" s="230"/>
      <c r="J4" s="229"/>
      <c r="K4" s="229"/>
      <c r="L4" s="229"/>
      <c r="M4" s="229"/>
      <c r="N4" s="229"/>
      <c r="O4" s="229"/>
      <c r="P4" s="229"/>
      <c r="Q4" s="229"/>
      <c r="R4" s="229"/>
      <c r="S4" s="229"/>
      <c r="T4" s="229"/>
      <c r="U4" s="229"/>
      <c r="V4" s="229"/>
      <c r="W4" s="229"/>
      <c r="X4" s="229"/>
    </row>
    <row r="5" spans="1:52" ht="17.25" customHeight="1" thickBot="1">
      <c r="F5" s="241"/>
      <c r="G5" s="241"/>
      <c r="I5" s="241"/>
    </row>
    <row r="6" spans="1:52" ht="36" customHeight="1" thickBot="1">
      <c r="B6" s="473" t="s">
        <v>1347</v>
      </c>
      <c r="C6" s="242" t="s">
        <v>1559</v>
      </c>
      <c r="E6" s="473" t="s">
        <v>39</v>
      </c>
      <c r="F6" s="242"/>
      <c r="H6" s="473" t="s">
        <v>41</v>
      </c>
      <c r="I6" s="242">
        <v>2026</v>
      </c>
      <c r="K6" s="446" t="s">
        <v>1468</v>
      </c>
      <c r="L6" s="243">
        <f ca="1">TODAY()</f>
        <v>46251</v>
      </c>
      <c r="O6" s="429" t="s">
        <v>1420</v>
      </c>
      <c r="P6" s="430" t="s">
        <v>1342</v>
      </c>
    </row>
    <row r="7" spans="1:52" ht="32.25" customHeight="1">
      <c r="B7" s="244" t="s">
        <v>1609</v>
      </c>
      <c r="F7" s="241"/>
      <c r="G7" s="241"/>
      <c r="H7" s="241"/>
      <c r="I7" s="241"/>
      <c r="O7" s="431" t="s">
        <v>1421</v>
      </c>
      <c r="P7" s="432" t="s">
        <v>1343</v>
      </c>
      <c r="AN7" s="232"/>
    </row>
    <row r="8" spans="1:52" ht="32.25" customHeight="1">
      <c r="B8" s="244" t="s">
        <v>1439</v>
      </c>
      <c r="C8" s="245"/>
      <c r="D8" s="245"/>
      <c r="E8" s="245"/>
      <c r="F8" s="245"/>
      <c r="G8" s="245"/>
      <c r="H8" s="245"/>
      <c r="I8" s="245"/>
      <c r="J8" s="245"/>
      <c r="K8" s="245"/>
      <c r="L8" s="245"/>
      <c r="M8" s="245"/>
      <c r="N8" s="246"/>
      <c r="O8" s="429" t="s">
        <v>1350</v>
      </c>
      <c r="P8" s="433" t="s">
        <v>1351</v>
      </c>
      <c r="R8" s="247"/>
      <c r="S8" s="247"/>
      <c r="T8" s="247"/>
      <c r="U8" s="247"/>
      <c r="V8" s="247"/>
      <c r="W8" s="247"/>
      <c r="X8" s="247"/>
      <c r="Y8" s="248"/>
      <c r="AB8" s="249"/>
      <c r="AC8" s="249"/>
      <c r="AD8" s="249"/>
      <c r="AE8" s="249"/>
      <c r="AF8" s="249"/>
      <c r="AG8" s="249"/>
      <c r="AH8" s="249"/>
      <c r="AI8" s="249"/>
      <c r="AJ8" s="249"/>
      <c r="AK8" s="249"/>
      <c r="AL8" s="249"/>
      <c r="AM8" s="249"/>
      <c r="AN8" s="232"/>
    </row>
    <row r="9" spans="1:52" ht="27.75" customHeight="1">
      <c r="A9" s="748" t="s">
        <v>1349</v>
      </c>
      <c r="B9" s="748" t="s">
        <v>1417</v>
      </c>
      <c r="C9" s="748"/>
      <c r="D9" s="720" t="s">
        <v>44</v>
      </c>
      <c r="E9" s="712" t="s">
        <v>46</v>
      </c>
      <c r="F9" s="713"/>
      <c r="G9" s="714"/>
      <c r="H9" s="715" t="s">
        <v>1</v>
      </c>
      <c r="I9" s="715"/>
      <c r="J9" s="715"/>
      <c r="K9" s="623" t="s">
        <v>47</v>
      </c>
      <c r="L9" s="623" t="s">
        <v>1438</v>
      </c>
      <c r="M9" s="623" t="s">
        <v>1345</v>
      </c>
      <c r="N9" s="623" t="s">
        <v>1365</v>
      </c>
      <c r="O9" s="623" t="s">
        <v>50</v>
      </c>
      <c r="P9" s="624" t="s">
        <v>1444</v>
      </c>
      <c r="Q9" s="624" t="s">
        <v>1429</v>
      </c>
      <c r="R9" s="613" t="s">
        <v>1443</v>
      </c>
      <c r="S9" s="613" t="s">
        <v>1365</v>
      </c>
      <c r="T9" s="613" t="s">
        <v>1364</v>
      </c>
      <c r="U9" s="613" t="s">
        <v>1344</v>
      </c>
      <c r="V9" s="613" t="s">
        <v>1515</v>
      </c>
      <c r="W9" s="613" t="s">
        <v>1423</v>
      </c>
      <c r="X9" s="250"/>
      <c r="Z9" s="400" t="s">
        <v>1558</v>
      </c>
      <c r="AA9" s="400"/>
      <c r="AB9" s="400"/>
      <c r="AC9" s="400"/>
      <c r="AD9" s="400"/>
      <c r="AE9" s="400"/>
      <c r="AF9" s="400"/>
      <c r="AG9" s="400"/>
      <c r="AH9" s="400"/>
      <c r="AI9" s="400"/>
      <c r="AJ9" s="400"/>
      <c r="AK9" s="400"/>
      <c r="AL9" s="400"/>
      <c r="AM9" s="598" t="s">
        <v>53</v>
      </c>
      <c r="AN9" s="232"/>
      <c r="AU9" s="251"/>
      <c r="AV9" s="251"/>
    </row>
    <row r="10" spans="1:52" ht="28.5" customHeight="1">
      <c r="A10" s="748"/>
      <c r="B10" s="748"/>
      <c r="C10" s="748"/>
      <c r="D10" s="721"/>
      <c r="E10" s="623" t="s">
        <v>1441</v>
      </c>
      <c r="F10" s="623" t="s">
        <v>1565</v>
      </c>
      <c r="G10" s="623" t="s">
        <v>1354</v>
      </c>
      <c r="H10" s="716" t="s">
        <v>1442</v>
      </c>
      <c r="I10" s="716" t="s">
        <v>1475</v>
      </c>
      <c r="J10" s="716" t="s">
        <v>58</v>
      </c>
      <c r="K10" s="623"/>
      <c r="L10" s="623"/>
      <c r="M10" s="623"/>
      <c r="N10" s="623"/>
      <c r="O10" s="623"/>
      <c r="P10" s="625"/>
      <c r="Q10" s="625"/>
      <c r="R10" s="613"/>
      <c r="S10" s="613"/>
      <c r="T10" s="613"/>
      <c r="U10" s="613"/>
      <c r="V10" s="613"/>
      <c r="W10" s="613"/>
      <c r="X10" s="250"/>
      <c r="Y10" s="252"/>
      <c r="Z10" s="533">
        <v>1</v>
      </c>
      <c r="AA10" s="533"/>
      <c r="AB10" s="533"/>
      <c r="AC10" s="330">
        <v>2</v>
      </c>
      <c r="AD10" s="463">
        <v>3</v>
      </c>
      <c r="AE10" s="459">
        <v>4</v>
      </c>
      <c r="AF10" s="463">
        <v>5</v>
      </c>
      <c r="AG10" s="459">
        <v>6</v>
      </c>
      <c r="AH10" s="463">
        <v>7</v>
      </c>
      <c r="AI10" s="459">
        <v>8</v>
      </c>
      <c r="AJ10" s="459">
        <v>9</v>
      </c>
      <c r="AK10" s="459">
        <v>10</v>
      </c>
      <c r="AL10" s="463">
        <v>11</v>
      </c>
      <c r="AM10" s="599"/>
      <c r="AN10" s="232"/>
      <c r="AU10" s="251"/>
      <c r="AV10" s="251"/>
    </row>
    <row r="11" spans="1:52" ht="38.25" customHeight="1">
      <c r="A11" s="748"/>
      <c r="B11" s="748"/>
      <c r="C11" s="748"/>
      <c r="D11" s="721"/>
      <c r="E11" s="623"/>
      <c r="F11" s="623"/>
      <c r="G11" s="623"/>
      <c r="H11" s="716"/>
      <c r="I11" s="716"/>
      <c r="J11" s="716"/>
      <c r="K11" s="623"/>
      <c r="L11" s="623"/>
      <c r="M11" s="623"/>
      <c r="N11" s="623"/>
      <c r="O11" s="623"/>
      <c r="P11" s="625"/>
      <c r="Q11" s="625"/>
      <c r="R11" s="613"/>
      <c r="S11" s="613"/>
      <c r="T11" s="613"/>
      <c r="U11" s="613"/>
      <c r="V11" s="613"/>
      <c r="W11" s="613"/>
      <c r="X11" s="250"/>
      <c r="Z11" s="533" t="s">
        <v>1382</v>
      </c>
      <c r="AA11" s="533"/>
      <c r="AB11" s="533"/>
      <c r="AC11" s="567" t="s">
        <v>1358</v>
      </c>
      <c r="AD11" s="566" t="s">
        <v>62</v>
      </c>
      <c r="AE11" s="533" t="s">
        <v>1430</v>
      </c>
      <c r="AF11" s="566" t="s">
        <v>1359</v>
      </c>
      <c r="AG11" s="533" t="s">
        <v>1431</v>
      </c>
      <c r="AH11" s="566" t="s">
        <v>1445</v>
      </c>
      <c r="AI11" s="533" t="s">
        <v>67</v>
      </c>
      <c r="AJ11" s="533" t="s">
        <v>61</v>
      </c>
      <c r="AK11" s="533" t="s">
        <v>1557</v>
      </c>
      <c r="AL11" s="566" t="s">
        <v>68</v>
      </c>
      <c r="AM11" s="599"/>
      <c r="AN11" s="232"/>
      <c r="AU11" s="251"/>
      <c r="AV11" s="251"/>
    </row>
    <row r="12" spans="1:52" ht="27.75" customHeight="1">
      <c r="A12" s="748"/>
      <c r="B12" s="748"/>
      <c r="C12" s="748"/>
      <c r="D12" s="722"/>
      <c r="E12" s="623"/>
      <c r="F12" s="623"/>
      <c r="G12" s="623"/>
      <c r="H12" s="716"/>
      <c r="I12" s="716"/>
      <c r="J12" s="716"/>
      <c r="K12" s="623"/>
      <c r="L12" s="623"/>
      <c r="M12" s="623"/>
      <c r="N12" s="623"/>
      <c r="O12" s="623"/>
      <c r="P12" s="626"/>
      <c r="Q12" s="626"/>
      <c r="R12" s="613"/>
      <c r="S12" s="613"/>
      <c r="T12" s="613"/>
      <c r="U12" s="613"/>
      <c r="V12" s="613"/>
      <c r="W12" s="613"/>
      <c r="X12" s="250"/>
      <c r="Z12" s="459" t="s">
        <v>70</v>
      </c>
      <c r="AA12" s="459" t="s">
        <v>71</v>
      </c>
      <c r="AB12" s="459" t="s">
        <v>1400</v>
      </c>
      <c r="AC12" s="568"/>
      <c r="AD12" s="566"/>
      <c r="AE12" s="533"/>
      <c r="AF12" s="566"/>
      <c r="AG12" s="533"/>
      <c r="AH12" s="566"/>
      <c r="AI12" s="533"/>
      <c r="AJ12" s="533"/>
      <c r="AK12" s="533"/>
      <c r="AL12" s="566"/>
      <c r="AM12" s="600"/>
      <c r="AN12" s="232"/>
      <c r="AU12" s="251"/>
      <c r="AV12" s="251"/>
    </row>
    <row r="13" spans="1:52" ht="18.75" customHeight="1">
      <c r="A13" s="749">
        <v>1</v>
      </c>
      <c r="B13" s="752" t="s">
        <v>1488</v>
      </c>
      <c r="C13" s="752"/>
      <c r="D13" s="592">
        <f>NOVIEMBRE!K13</f>
        <v>5240</v>
      </c>
      <c r="E13" s="601"/>
      <c r="F13" s="601"/>
      <c r="G13" s="708">
        <f>E13+F13</f>
        <v>0</v>
      </c>
      <c r="H13" s="601"/>
      <c r="I13" s="601"/>
      <c r="J13" s="703">
        <f>AM13</f>
        <v>0</v>
      </c>
      <c r="K13" s="738">
        <f>+(D13+G13)-(H13+I13+J13)</f>
        <v>5240</v>
      </c>
      <c r="L13" s="253"/>
      <c r="M13" s="254"/>
      <c r="N13" s="254"/>
      <c r="O13" s="255"/>
      <c r="P13" s="256" t="str">
        <f ca="1">IF(O13=0," ",IFERROR(IF(DATEDIF(TODAY(),O13,"M")&lt;=5,"ROJO",IF(DATEDIF(TODAY(),O13,"M")&gt;=12,"VERDE",IF(AND(DATEDIF(TODAY(),O13,"M")&gt;=6,DATEDIF(TODAY(),O13,"M")&lt;=11),"AMARILLO"))),Q13))</f>
        <v xml:space="preserve"> </v>
      </c>
      <c r="Q13" s="256" t="str">
        <f>IF(O13=0," ",IF(O13&lt;=$L$6,"VENCIDO","NO VENCIDO"))</f>
        <v xml:space="preserve"> </v>
      </c>
      <c r="R13" s="257"/>
      <c r="S13" s="258"/>
      <c r="T13" s="258"/>
      <c r="U13" s="259"/>
      <c r="V13" s="259"/>
      <c r="W13" s="434"/>
      <c r="X13" s="260"/>
      <c r="Z13" s="648"/>
      <c r="AA13" s="648"/>
      <c r="AB13" s="737">
        <f>+Z13+AA13</f>
        <v>0</v>
      </c>
      <c r="AC13" s="648"/>
      <c r="AD13" s="648"/>
      <c r="AE13" s="648"/>
      <c r="AF13" s="648"/>
      <c r="AG13" s="648"/>
      <c r="AH13" s="648"/>
      <c r="AI13" s="648"/>
      <c r="AJ13" s="648"/>
      <c r="AK13" s="648"/>
      <c r="AL13" s="648"/>
      <c r="AM13" s="723">
        <f>SUM(AB13:AL17)</f>
        <v>0</v>
      </c>
      <c r="AN13" s="232"/>
      <c r="AU13" s="261"/>
      <c r="AV13" s="261"/>
      <c r="AY13" s="231" t="s">
        <v>74</v>
      </c>
      <c r="AZ13" s="231" t="s">
        <v>40</v>
      </c>
    </row>
    <row r="14" spans="1:52" ht="18.75" customHeight="1">
      <c r="A14" s="750"/>
      <c r="B14" s="733"/>
      <c r="C14" s="733"/>
      <c r="D14" s="593"/>
      <c r="E14" s="602"/>
      <c r="F14" s="602"/>
      <c r="G14" s="709"/>
      <c r="H14" s="602"/>
      <c r="I14" s="602"/>
      <c r="J14" s="704"/>
      <c r="K14" s="706"/>
      <c r="L14" s="253"/>
      <c r="M14" s="254"/>
      <c r="N14" s="254"/>
      <c r="O14" s="255"/>
      <c r="P14" s="256" t="str">
        <f ca="1">IF(O14=0," ",IFERROR(IF(DATEDIF(TODAY(),O14,"M")&lt;=5,"ROJO",IF(DATEDIF(TODAY(),O14,"M")&gt;=12,"VERDE",IF(AND(DATEDIF(TODAY(),O14,"M")&gt;=6,DATEDIF(TODAY(),O14,"M")&lt;=11),"AMARILLO"))),Q14))</f>
        <v xml:space="preserve"> </v>
      </c>
      <c r="Q14" s="262" t="str">
        <f>IF(O14=0," ",IF(O14&lt;=$L$6,"VENCIDO","NO VENCIDO"))</f>
        <v xml:space="preserve"> </v>
      </c>
      <c r="R14" s="257"/>
      <c r="S14" s="258"/>
      <c r="T14" s="258"/>
      <c r="U14" s="259"/>
      <c r="V14" s="259"/>
      <c r="W14" s="259"/>
      <c r="X14" s="260"/>
      <c r="Z14" s="648"/>
      <c r="AA14" s="648"/>
      <c r="AB14" s="737"/>
      <c r="AC14" s="648"/>
      <c r="AD14" s="648"/>
      <c r="AE14" s="648"/>
      <c r="AF14" s="648"/>
      <c r="AG14" s="648"/>
      <c r="AH14" s="648"/>
      <c r="AI14" s="648"/>
      <c r="AJ14" s="648"/>
      <c r="AK14" s="648"/>
      <c r="AL14" s="648"/>
      <c r="AM14" s="724"/>
      <c r="AN14" s="232"/>
      <c r="AU14" s="261"/>
      <c r="AV14" s="261"/>
      <c r="AY14" s="231" t="s">
        <v>75</v>
      </c>
      <c r="AZ14" s="231" t="s">
        <v>93</v>
      </c>
    </row>
    <row r="15" spans="1:52" ht="18.75" customHeight="1">
      <c r="A15" s="750"/>
      <c r="B15" s="733"/>
      <c r="C15" s="733"/>
      <c r="D15" s="593"/>
      <c r="E15" s="602"/>
      <c r="F15" s="602"/>
      <c r="G15" s="709"/>
      <c r="H15" s="602"/>
      <c r="I15" s="602"/>
      <c r="J15" s="704"/>
      <c r="K15" s="706"/>
      <c r="L15" s="253"/>
      <c r="M15" s="254"/>
      <c r="N15" s="254"/>
      <c r="O15" s="255"/>
      <c r="P15" s="256" t="str">
        <f ca="1">IF(O15=0," ",IFERROR(IF(DATEDIF(TODAY(),O15,"M")&lt;=5,"ROJO",IF(DATEDIF(TODAY(),O15,"M")&gt;=12,"VERDE",IF(AND(DATEDIF(TODAY(),O15,"M")&gt;=6,DATEDIF(TODAY(),O15,"M")&lt;=11),"AMARILLO"))),Q15))</f>
        <v xml:space="preserve"> </v>
      </c>
      <c r="Q15" s="262" t="str">
        <f>IF(O15=0," ",IF(O15&lt;=$L$6,"VENCIDO","NO VENCIDO"))</f>
        <v xml:space="preserve"> </v>
      </c>
      <c r="R15" s="257"/>
      <c r="S15" s="258"/>
      <c r="T15" s="258"/>
      <c r="U15" s="259"/>
      <c r="V15" s="259"/>
      <c r="W15" s="259"/>
      <c r="X15" s="260"/>
      <c r="Z15" s="648"/>
      <c r="AA15" s="648"/>
      <c r="AB15" s="737"/>
      <c r="AC15" s="648"/>
      <c r="AD15" s="648"/>
      <c r="AE15" s="648"/>
      <c r="AF15" s="648"/>
      <c r="AG15" s="648"/>
      <c r="AH15" s="648"/>
      <c r="AI15" s="648"/>
      <c r="AJ15" s="648"/>
      <c r="AK15" s="648"/>
      <c r="AL15" s="648"/>
      <c r="AM15" s="724"/>
      <c r="AN15" s="232"/>
      <c r="AU15" s="261"/>
      <c r="AV15" s="261"/>
    </row>
    <row r="16" spans="1:52" ht="18.75" customHeight="1">
      <c r="A16" s="750"/>
      <c r="B16" s="733"/>
      <c r="C16" s="733"/>
      <c r="D16" s="593"/>
      <c r="E16" s="602"/>
      <c r="F16" s="602"/>
      <c r="G16" s="709"/>
      <c r="H16" s="602"/>
      <c r="I16" s="602"/>
      <c r="J16" s="704"/>
      <c r="K16" s="706"/>
      <c r="L16" s="253"/>
      <c r="M16" s="254"/>
      <c r="N16" s="254"/>
      <c r="O16" s="255"/>
      <c r="P16" s="256" t="str">
        <f ca="1">IF(O16=0," ",IFERROR(IF(DATEDIF(TODAY(),O16,"M")&lt;=5,"ROJO",IF(DATEDIF(TODAY(),O16,"M")&gt;=12,"VERDE",IF(AND(DATEDIF(TODAY(),O16,"M")&gt;=6,DATEDIF(TODAY(),O16,"M")&lt;=11),"AMARILLO"))),Q16))</f>
        <v xml:space="preserve"> </v>
      </c>
      <c r="Q16" s="262" t="str">
        <f>IF(O16=0," ",IF(O16&lt;=$L$6,"VENCIDO","NO VENCIDO"))</f>
        <v xml:space="preserve"> </v>
      </c>
      <c r="R16" s="257"/>
      <c r="S16" s="258"/>
      <c r="T16" s="258"/>
      <c r="U16" s="259"/>
      <c r="V16" s="259"/>
      <c r="W16" s="259"/>
      <c r="X16" s="260"/>
      <c r="Z16" s="648"/>
      <c r="AA16" s="648"/>
      <c r="AB16" s="737"/>
      <c r="AC16" s="648"/>
      <c r="AD16" s="648"/>
      <c r="AE16" s="648"/>
      <c r="AF16" s="648"/>
      <c r="AG16" s="648"/>
      <c r="AH16" s="648"/>
      <c r="AI16" s="648"/>
      <c r="AJ16" s="648"/>
      <c r="AK16" s="648"/>
      <c r="AL16" s="648"/>
      <c r="AM16" s="724"/>
      <c r="AN16" s="232"/>
      <c r="AU16" s="261"/>
      <c r="AV16" s="261"/>
      <c r="AY16" s="231" t="s">
        <v>79</v>
      </c>
      <c r="AZ16" s="231" t="s">
        <v>93</v>
      </c>
    </row>
    <row r="17" spans="1:52" ht="18.75" customHeight="1">
      <c r="A17" s="750"/>
      <c r="B17" s="733"/>
      <c r="C17" s="733"/>
      <c r="D17" s="593"/>
      <c r="E17" s="602"/>
      <c r="F17" s="602"/>
      <c r="G17" s="709"/>
      <c r="H17" s="602"/>
      <c r="I17" s="602"/>
      <c r="J17" s="704"/>
      <c r="K17" s="739"/>
      <c r="L17" s="253"/>
      <c r="M17" s="254"/>
      <c r="N17" s="254"/>
      <c r="O17" s="255"/>
      <c r="P17" s="256" t="str">
        <f ca="1">IF(O17=0," ",IFERROR(IF(DATEDIF(TODAY(),O17,"M")&lt;=5,"ROJO",IF(DATEDIF(TODAY(),O17,"M")&gt;=12,"VERDE",IF(AND(DATEDIF(TODAY(),O17,"M")&gt;=6,DATEDIF(TODAY(),O17,"M")&lt;=11),"AMARILLO"))),Q17))</f>
        <v xml:space="preserve"> </v>
      </c>
      <c r="Q17" s="262" t="str">
        <f>IF(O17=0," ",IF(O17&lt;=$L$6,"VENCIDO","NO VENCIDO"))</f>
        <v xml:space="preserve"> </v>
      </c>
      <c r="R17" s="257"/>
      <c r="S17" s="258"/>
      <c r="T17" s="258"/>
      <c r="U17" s="259"/>
      <c r="V17" s="259"/>
      <c r="W17" s="259"/>
      <c r="X17" s="260"/>
      <c r="Z17" s="648"/>
      <c r="AA17" s="648"/>
      <c r="AB17" s="737"/>
      <c r="AC17" s="648"/>
      <c r="AD17" s="648"/>
      <c r="AE17" s="648"/>
      <c r="AF17" s="648"/>
      <c r="AG17" s="648"/>
      <c r="AH17" s="648"/>
      <c r="AI17" s="648"/>
      <c r="AJ17" s="648"/>
      <c r="AK17" s="648"/>
      <c r="AL17" s="648"/>
      <c r="AM17" s="725"/>
      <c r="AN17" s="232"/>
      <c r="AU17" s="261"/>
      <c r="AV17" s="261"/>
      <c r="AY17" s="231" t="s">
        <v>81</v>
      </c>
      <c r="AZ17" s="231" t="s">
        <v>82</v>
      </c>
    </row>
    <row r="18" spans="1:52" ht="18.75" customHeight="1">
      <c r="A18" s="751"/>
      <c r="B18" s="733"/>
      <c r="C18" s="733"/>
      <c r="D18" s="594"/>
      <c r="E18" s="603"/>
      <c r="F18" s="603"/>
      <c r="G18" s="710"/>
      <c r="H18" s="603"/>
      <c r="I18" s="603"/>
      <c r="J18" s="705"/>
      <c r="K18" s="447" t="b">
        <f>K13=L18</f>
        <v>0</v>
      </c>
      <c r="L18" s="491">
        <f>SUM(L13:L17)</f>
        <v>0</v>
      </c>
      <c r="M18" s="264" t="s">
        <v>1348</v>
      </c>
      <c r="N18" s="265"/>
      <c r="O18" s="266"/>
      <c r="P18" s="266"/>
      <c r="Q18" s="266"/>
      <c r="R18" s="267">
        <f>SUM(R13:R17)</f>
        <v>0</v>
      </c>
      <c r="S18" s="492"/>
      <c r="T18" s="492"/>
      <c r="U18" s="266"/>
      <c r="V18" s="266"/>
      <c r="W18" s="493"/>
      <c r="X18" s="268"/>
      <c r="Z18" s="498"/>
      <c r="AA18" s="270"/>
      <c r="AB18" s="267"/>
      <c r="AC18" s="270"/>
      <c r="AD18" s="270"/>
      <c r="AE18" s="270"/>
      <c r="AF18" s="270"/>
      <c r="AG18" s="270"/>
      <c r="AH18" s="270"/>
      <c r="AI18" s="270"/>
      <c r="AJ18" s="270"/>
      <c r="AK18" s="270"/>
      <c r="AL18" s="270"/>
      <c r="AM18" s="499"/>
      <c r="AN18" s="232"/>
      <c r="AU18" s="272"/>
      <c r="AV18" s="273"/>
      <c r="AY18" s="231" t="s">
        <v>83</v>
      </c>
      <c r="AZ18" s="231" t="s">
        <v>84</v>
      </c>
    </row>
    <row r="19" spans="1:52" ht="18.75" customHeight="1">
      <c r="A19" s="741">
        <f>A13+1</f>
        <v>2</v>
      </c>
      <c r="B19" s="733" t="s">
        <v>1489</v>
      </c>
      <c r="C19" s="733"/>
      <c r="D19" s="592">
        <f>NOVIEMBRE!K19</f>
        <v>1078</v>
      </c>
      <c r="E19" s="601"/>
      <c r="F19" s="601"/>
      <c r="G19" s="708">
        <f t="shared" ref="G19" si="0">E19+F19</f>
        <v>0</v>
      </c>
      <c r="H19" s="601"/>
      <c r="I19" s="601"/>
      <c r="J19" s="703">
        <f>AM19</f>
        <v>0</v>
      </c>
      <c r="K19" s="738">
        <f>+(D19+G19)-(H19+I19+J19)</f>
        <v>1078</v>
      </c>
      <c r="L19" s="253"/>
      <c r="M19" s="254"/>
      <c r="N19" s="254"/>
      <c r="O19" s="255"/>
      <c r="P19" s="256" t="str">
        <f ca="1">IF(O19=0," ",IFERROR(IF(DATEDIF(TODAY(),O19,"M")&lt;=5,"ROJO",IF(DATEDIF(TODAY(),O19,"M")&gt;=12,"VERDE",IF(AND(DATEDIF(TODAY(),O19,"M")&gt;=6,DATEDIF(TODAY(),O19,"M")&lt;=11),"AMARILLO"))),Q19))</f>
        <v xml:space="preserve"> </v>
      </c>
      <c r="Q19" s="256" t="str">
        <f>IF(O19=0," ",IF(O19&lt;=$L$6,"VENCIDO","NO VENCIDO"))</f>
        <v xml:space="preserve"> </v>
      </c>
      <c r="R19" s="257"/>
      <c r="S19" s="258"/>
      <c r="T19" s="258"/>
      <c r="U19" s="259"/>
      <c r="V19" s="259"/>
      <c r="W19" s="434"/>
      <c r="X19" s="260"/>
      <c r="Z19" s="648"/>
      <c r="AA19" s="648"/>
      <c r="AB19" s="737">
        <f>+Z19+AA19</f>
        <v>0</v>
      </c>
      <c r="AC19" s="570"/>
      <c r="AD19" s="648"/>
      <c r="AE19" s="648"/>
      <c r="AF19" s="648"/>
      <c r="AG19" s="648"/>
      <c r="AH19" s="648"/>
      <c r="AI19" s="648"/>
      <c r="AJ19" s="648"/>
      <c r="AK19" s="648"/>
      <c r="AL19" s="648"/>
      <c r="AM19" s="723">
        <f>SUM(AB19:AL23)</f>
        <v>0</v>
      </c>
      <c r="AN19" s="726"/>
      <c r="AU19" s="261"/>
      <c r="AV19" s="261"/>
      <c r="AY19" s="231" t="s">
        <v>86</v>
      </c>
      <c r="AZ19" s="231" t="s">
        <v>87</v>
      </c>
    </row>
    <row r="20" spans="1:52" ht="18.75" customHeight="1">
      <c r="A20" s="741"/>
      <c r="B20" s="733"/>
      <c r="C20" s="733"/>
      <c r="D20" s="593"/>
      <c r="E20" s="602"/>
      <c r="F20" s="602"/>
      <c r="G20" s="709"/>
      <c r="H20" s="602"/>
      <c r="I20" s="602"/>
      <c r="J20" s="704"/>
      <c r="K20" s="706"/>
      <c r="L20" s="253"/>
      <c r="M20" s="254"/>
      <c r="N20" s="254"/>
      <c r="O20" s="255"/>
      <c r="P20" s="256" t="str">
        <f ca="1">IF(O20=0," ",IFERROR(IF(DATEDIF(TODAY(),O20,"M")&lt;=5,"ROJO",IF(DATEDIF(TODAY(),O20,"M")&gt;=12,"VERDE",IF(AND(DATEDIF(TODAY(),O20,"M")&gt;=6,DATEDIF(TODAY(),O20,"M")&lt;=11),"AMARILLO"))),Q20))</f>
        <v xml:space="preserve"> </v>
      </c>
      <c r="Q20" s="262" t="str">
        <f>IF(O20=0," ",IF(O20&lt;=$L$6,"VENCIDO","NO VENCIDO"))</f>
        <v xml:space="preserve"> </v>
      </c>
      <c r="R20" s="257"/>
      <c r="S20" s="258"/>
      <c r="T20" s="258"/>
      <c r="U20" s="259"/>
      <c r="V20" s="259"/>
      <c r="W20" s="259"/>
      <c r="X20" s="260"/>
      <c r="Z20" s="648"/>
      <c r="AA20" s="648"/>
      <c r="AB20" s="737"/>
      <c r="AC20" s="571"/>
      <c r="AD20" s="648"/>
      <c r="AE20" s="648"/>
      <c r="AF20" s="648"/>
      <c r="AG20" s="648"/>
      <c r="AH20" s="648"/>
      <c r="AI20" s="648"/>
      <c r="AJ20" s="648"/>
      <c r="AK20" s="648"/>
      <c r="AL20" s="648"/>
      <c r="AM20" s="724"/>
      <c r="AN20" s="726"/>
      <c r="AU20" s="261"/>
      <c r="AV20" s="261"/>
    </row>
    <row r="21" spans="1:52" ht="18.75" customHeight="1">
      <c r="A21" s="741"/>
      <c r="B21" s="733"/>
      <c r="C21" s="733"/>
      <c r="D21" s="593"/>
      <c r="E21" s="602"/>
      <c r="F21" s="602"/>
      <c r="G21" s="709"/>
      <c r="H21" s="602"/>
      <c r="I21" s="602"/>
      <c r="J21" s="704"/>
      <c r="K21" s="706"/>
      <c r="L21" s="253"/>
      <c r="M21" s="254"/>
      <c r="N21" s="254"/>
      <c r="O21" s="255"/>
      <c r="P21" s="256" t="str">
        <f ca="1">IF(O21=0," ",IFERROR(IF(DATEDIF(TODAY(),O21,"M")&lt;=5,"ROJO",IF(DATEDIF(TODAY(),O21,"M")&gt;=12,"VERDE",IF(AND(DATEDIF(TODAY(),O21,"M")&gt;=6,DATEDIF(TODAY(),O21,"M")&lt;=11),"AMARILLO"))),Q21))</f>
        <v xml:space="preserve"> </v>
      </c>
      <c r="Q21" s="262" t="str">
        <f>IF(O21=0," ",IF(O21&lt;=$L$6,"VENCIDO","NO VENCIDO"))</f>
        <v xml:space="preserve"> </v>
      </c>
      <c r="R21" s="257"/>
      <c r="S21" s="258"/>
      <c r="T21" s="258"/>
      <c r="U21" s="259"/>
      <c r="V21" s="259"/>
      <c r="W21" s="259"/>
      <c r="X21" s="260"/>
      <c r="Z21" s="648"/>
      <c r="AA21" s="648"/>
      <c r="AB21" s="737"/>
      <c r="AC21" s="571"/>
      <c r="AD21" s="648"/>
      <c r="AE21" s="648"/>
      <c r="AF21" s="648"/>
      <c r="AG21" s="648"/>
      <c r="AH21" s="648"/>
      <c r="AI21" s="648"/>
      <c r="AJ21" s="648"/>
      <c r="AK21" s="648"/>
      <c r="AL21" s="648"/>
      <c r="AM21" s="724"/>
      <c r="AN21" s="726"/>
      <c r="AU21" s="261"/>
      <c r="AV21" s="261"/>
      <c r="AY21" s="231" t="s">
        <v>18</v>
      </c>
      <c r="AZ21" s="231" t="s">
        <v>88</v>
      </c>
    </row>
    <row r="22" spans="1:52" ht="18.75" customHeight="1">
      <c r="A22" s="741"/>
      <c r="B22" s="733"/>
      <c r="C22" s="733"/>
      <c r="D22" s="593"/>
      <c r="E22" s="602"/>
      <c r="F22" s="602"/>
      <c r="G22" s="709"/>
      <c r="H22" s="602"/>
      <c r="I22" s="602"/>
      <c r="J22" s="704"/>
      <c r="K22" s="706"/>
      <c r="L22" s="253"/>
      <c r="M22" s="254"/>
      <c r="N22" s="254"/>
      <c r="O22" s="255"/>
      <c r="P22" s="256" t="str">
        <f ca="1">IF(O22=0," ",IFERROR(IF(DATEDIF(TODAY(),O22,"M")&lt;=5,"ROJO",IF(DATEDIF(TODAY(),O22,"M")&gt;=12,"VERDE",IF(AND(DATEDIF(TODAY(),O22,"M")&gt;=6,DATEDIF(TODAY(),O22,"M")&lt;=11),"AMARILLO"))),Q22))</f>
        <v xml:space="preserve"> </v>
      </c>
      <c r="Q22" s="262" t="str">
        <f>IF(O22=0," ",IF(O22&lt;=$L$6,"VENCIDO","NO VENCIDO"))</f>
        <v xml:space="preserve"> </v>
      </c>
      <c r="R22" s="257"/>
      <c r="S22" s="258"/>
      <c r="T22" s="258"/>
      <c r="U22" s="259"/>
      <c r="V22" s="259"/>
      <c r="W22" s="259"/>
      <c r="X22" s="260"/>
      <c r="Z22" s="648"/>
      <c r="AA22" s="648"/>
      <c r="AB22" s="737"/>
      <c r="AC22" s="571"/>
      <c r="AD22" s="648"/>
      <c r="AE22" s="648"/>
      <c r="AF22" s="648"/>
      <c r="AG22" s="648"/>
      <c r="AH22" s="648"/>
      <c r="AI22" s="648"/>
      <c r="AJ22" s="648"/>
      <c r="AK22" s="648"/>
      <c r="AL22" s="648"/>
      <c r="AM22" s="724"/>
      <c r="AN22" s="726"/>
      <c r="AU22" s="261"/>
      <c r="AV22" s="261"/>
      <c r="AY22" s="231" t="s">
        <v>89</v>
      </c>
      <c r="AZ22" s="231" t="s">
        <v>90</v>
      </c>
    </row>
    <row r="23" spans="1:52" ht="18.75" customHeight="1">
      <c r="A23" s="741"/>
      <c r="B23" s="733"/>
      <c r="C23" s="733"/>
      <c r="D23" s="593"/>
      <c r="E23" s="602"/>
      <c r="F23" s="602"/>
      <c r="G23" s="709"/>
      <c r="H23" s="602"/>
      <c r="I23" s="602"/>
      <c r="J23" s="704"/>
      <c r="K23" s="739"/>
      <c r="L23" s="253"/>
      <c r="M23" s="254"/>
      <c r="N23" s="254"/>
      <c r="O23" s="255"/>
      <c r="P23" s="256" t="str">
        <f ca="1">IF(O23=0," ",IFERROR(IF(DATEDIF(TODAY(),O23,"M")&lt;=5,"ROJO",IF(DATEDIF(TODAY(),O23,"M")&gt;=12,"VERDE",IF(AND(DATEDIF(TODAY(),O23,"M")&gt;=6,DATEDIF(TODAY(),O23,"M")&lt;=11),"AMARILLO"))),Q23))</f>
        <v xml:space="preserve"> </v>
      </c>
      <c r="Q23" s="262" t="str">
        <f>IF(O23=0," ",IF(O23&lt;=$L$6,"VENCIDO","NO VENCIDO"))</f>
        <v xml:space="preserve"> </v>
      </c>
      <c r="R23" s="257"/>
      <c r="S23" s="258"/>
      <c r="T23" s="258"/>
      <c r="U23" s="259"/>
      <c r="V23" s="259"/>
      <c r="W23" s="259"/>
      <c r="X23" s="260"/>
      <c r="Z23" s="648"/>
      <c r="AA23" s="648"/>
      <c r="AB23" s="737"/>
      <c r="AC23" s="572"/>
      <c r="AD23" s="648"/>
      <c r="AE23" s="648"/>
      <c r="AF23" s="648"/>
      <c r="AG23" s="648"/>
      <c r="AH23" s="648"/>
      <c r="AI23" s="648"/>
      <c r="AJ23" s="648"/>
      <c r="AK23" s="648"/>
      <c r="AL23" s="648"/>
      <c r="AM23" s="725"/>
      <c r="AN23" s="726"/>
      <c r="AU23" s="261"/>
      <c r="AV23" s="261"/>
      <c r="AY23" s="231" t="s">
        <v>92</v>
      </c>
      <c r="AZ23" s="231" t="s">
        <v>93</v>
      </c>
    </row>
    <row r="24" spans="1:52" ht="18.75" customHeight="1">
      <c r="A24" s="741"/>
      <c r="B24" s="733"/>
      <c r="C24" s="733"/>
      <c r="D24" s="594"/>
      <c r="E24" s="603"/>
      <c r="F24" s="603"/>
      <c r="G24" s="710"/>
      <c r="H24" s="603"/>
      <c r="I24" s="603"/>
      <c r="J24" s="705"/>
      <c r="K24" s="447" t="b">
        <f>K19=L24</f>
        <v>0</v>
      </c>
      <c r="L24" s="491">
        <f>SUM(L19:L23)</f>
        <v>0</v>
      </c>
      <c r="M24" s="264" t="s">
        <v>1348</v>
      </c>
      <c r="N24" s="265"/>
      <c r="O24" s="266"/>
      <c r="P24" s="266"/>
      <c r="Q24" s="266"/>
      <c r="R24" s="267">
        <f>SUM(R19:R23)</f>
        <v>0</v>
      </c>
      <c r="S24" s="492"/>
      <c r="T24" s="492"/>
      <c r="U24" s="266"/>
      <c r="V24" s="266"/>
      <c r="W24" s="493"/>
      <c r="X24" s="268"/>
      <c r="Z24" s="498"/>
      <c r="AA24" s="270"/>
      <c r="AB24" s="267"/>
      <c r="AC24" s="270"/>
      <c r="AD24" s="270"/>
      <c r="AE24" s="270"/>
      <c r="AF24" s="270"/>
      <c r="AG24" s="270"/>
      <c r="AH24" s="270"/>
      <c r="AI24" s="270"/>
      <c r="AJ24" s="270"/>
      <c r="AK24" s="270"/>
      <c r="AL24" s="270"/>
      <c r="AM24" s="499"/>
      <c r="AN24" s="274"/>
      <c r="AU24" s="272"/>
      <c r="AV24" s="273"/>
      <c r="AY24" s="231" t="s">
        <v>19</v>
      </c>
      <c r="AZ24" s="231" t="s">
        <v>94</v>
      </c>
    </row>
    <row r="25" spans="1:52" ht="18.75" customHeight="1">
      <c r="A25" s="741">
        <f>A19+1</f>
        <v>3</v>
      </c>
      <c r="B25" s="733" t="s">
        <v>1490</v>
      </c>
      <c r="C25" s="733"/>
      <c r="D25" s="592">
        <f>NOVIEMBRE!K25</f>
        <v>15</v>
      </c>
      <c r="E25" s="601"/>
      <c r="F25" s="601"/>
      <c r="G25" s="708">
        <f t="shared" ref="G25" si="1">E25+F25</f>
        <v>0</v>
      </c>
      <c r="H25" s="601"/>
      <c r="I25" s="601"/>
      <c r="J25" s="703">
        <f>AM25</f>
        <v>0</v>
      </c>
      <c r="K25" s="738">
        <f>+(D25+G25)-(H25+I25+J25)</f>
        <v>15</v>
      </c>
      <c r="L25" s="253"/>
      <c r="M25" s="254"/>
      <c r="N25" s="254"/>
      <c r="O25" s="255"/>
      <c r="P25" s="256" t="str">
        <f ca="1">IF(O25=0," ",IFERROR(IF(DATEDIF(TODAY(),O25,"M")&lt;=5,"ROJO",IF(DATEDIF(TODAY(),O25,"M")&gt;=12,"VERDE",IF(AND(DATEDIF(TODAY(),O25,"M")&gt;=6,DATEDIF(TODAY(),O25,"M")&lt;=11),"AMARILLO"))),Q25))</f>
        <v xml:space="preserve"> </v>
      </c>
      <c r="Q25" s="256" t="str">
        <f>IF(O25=0," ",IF(O25&lt;=$L$6,"VENCIDO","NO VENCIDO"))</f>
        <v xml:space="preserve"> </v>
      </c>
      <c r="R25" s="257"/>
      <c r="S25" s="258"/>
      <c r="T25" s="258"/>
      <c r="U25" s="259"/>
      <c r="V25" s="259"/>
      <c r="W25" s="434"/>
      <c r="X25" s="260"/>
      <c r="Z25" s="648"/>
      <c r="AA25" s="648"/>
      <c r="AB25" s="737">
        <f>+Z25+AA25</f>
        <v>0</v>
      </c>
      <c r="AC25" s="648"/>
      <c r="AD25" s="648"/>
      <c r="AE25" s="648"/>
      <c r="AF25" s="648"/>
      <c r="AG25" s="648"/>
      <c r="AH25" s="648"/>
      <c r="AI25" s="648"/>
      <c r="AJ25" s="648"/>
      <c r="AK25" s="648"/>
      <c r="AL25" s="648"/>
      <c r="AM25" s="723">
        <f>SUM(AB25:AL29)</f>
        <v>0</v>
      </c>
      <c r="AN25" s="726"/>
      <c r="AU25" s="261"/>
      <c r="AV25" s="261"/>
      <c r="AY25" s="231" t="s">
        <v>86</v>
      </c>
    </row>
    <row r="26" spans="1:52" ht="18.75" customHeight="1">
      <c r="A26" s="741"/>
      <c r="B26" s="733"/>
      <c r="C26" s="733"/>
      <c r="D26" s="593"/>
      <c r="E26" s="602"/>
      <c r="F26" s="602"/>
      <c r="G26" s="709"/>
      <c r="H26" s="602"/>
      <c r="I26" s="602"/>
      <c r="J26" s="704"/>
      <c r="K26" s="706"/>
      <c r="L26" s="253"/>
      <c r="M26" s="254"/>
      <c r="N26" s="254"/>
      <c r="O26" s="255"/>
      <c r="P26" s="256" t="str">
        <f ca="1">IF(O26=0," ",IFERROR(IF(DATEDIF(TODAY(),O26,"M")&lt;=5,"ROJO",IF(DATEDIF(TODAY(),O26,"M")&gt;=12,"VERDE",IF(AND(DATEDIF(TODAY(),O26,"M")&gt;=6,DATEDIF(TODAY(),O26,"M")&lt;=11),"AMARILLO"))),Q26))</f>
        <v xml:space="preserve"> </v>
      </c>
      <c r="Q26" s="262" t="str">
        <f>IF(O26=0," ",IF(O26&lt;=$L$6,"VENCIDO","NO VENCIDO"))</f>
        <v xml:space="preserve"> </v>
      </c>
      <c r="R26" s="257"/>
      <c r="S26" s="258"/>
      <c r="T26" s="258"/>
      <c r="U26" s="259"/>
      <c r="V26" s="259"/>
      <c r="W26" s="259"/>
      <c r="X26" s="260"/>
      <c r="Z26" s="648"/>
      <c r="AA26" s="648"/>
      <c r="AB26" s="737"/>
      <c r="AC26" s="648"/>
      <c r="AD26" s="648"/>
      <c r="AE26" s="648"/>
      <c r="AF26" s="648"/>
      <c r="AG26" s="648"/>
      <c r="AH26" s="648"/>
      <c r="AI26" s="648"/>
      <c r="AJ26" s="648"/>
      <c r="AK26" s="648"/>
      <c r="AL26" s="648"/>
      <c r="AM26" s="724"/>
      <c r="AN26" s="726"/>
      <c r="AU26" s="261"/>
      <c r="AV26" s="261"/>
    </row>
    <row r="27" spans="1:52" ht="18.75" customHeight="1">
      <c r="A27" s="741"/>
      <c r="B27" s="733"/>
      <c r="C27" s="733"/>
      <c r="D27" s="593"/>
      <c r="E27" s="602"/>
      <c r="F27" s="602"/>
      <c r="G27" s="709"/>
      <c r="H27" s="602"/>
      <c r="I27" s="602"/>
      <c r="J27" s="704"/>
      <c r="K27" s="706"/>
      <c r="L27" s="253"/>
      <c r="M27" s="254"/>
      <c r="N27" s="254"/>
      <c r="O27" s="255"/>
      <c r="P27" s="256" t="str">
        <f ca="1">IF(O27=0," ",IFERROR(IF(DATEDIF(TODAY(),O27,"M")&lt;=5,"ROJO",IF(DATEDIF(TODAY(),O27,"M")&gt;=12,"VERDE",IF(AND(DATEDIF(TODAY(),O27,"M")&gt;=6,DATEDIF(TODAY(),O27,"M")&lt;=11),"AMARILLO"))),Q27))</f>
        <v xml:space="preserve"> </v>
      </c>
      <c r="Q27" s="262" t="str">
        <f>IF(O27=0," ",IF(O27&lt;=$L$6,"VENCIDO","NO VENCIDO"))</f>
        <v xml:space="preserve"> </v>
      </c>
      <c r="R27" s="257"/>
      <c r="S27" s="258"/>
      <c r="T27" s="258"/>
      <c r="U27" s="259"/>
      <c r="V27" s="259"/>
      <c r="W27" s="259"/>
      <c r="X27" s="260"/>
      <c r="Z27" s="648"/>
      <c r="AA27" s="648"/>
      <c r="AB27" s="737"/>
      <c r="AC27" s="648"/>
      <c r="AD27" s="648"/>
      <c r="AE27" s="648"/>
      <c r="AF27" s="648"/>
      <c r="AG27" s="648"/>
      <c r="AH27" s="648"/>
      <c r="AI27" s="648"/>
      <c r="AJ27" s="648"/>
      <c r="AK27" s="648"/>
      <c r="AL27" s="648"/>
      <c r="AM27" s="724"/>
      <c r="AN27" s="726"/>
      <c r="AU27" s="261"/>
      <c r="AV27" s="261"/>
      <c r="AY27" s="231" t="s">
        <v>18</v>
      </c>
    </row>
    <row r="28" spans="1:52" ht="18.75" customHeight="1">
      <c r="A28" s="741"/>
      <c r="B28" s="733"/>
      <c r="C28" s="733"/>
      <c r="D28" s="593"/>
      <c r="E28" s="602"/>
      <c r="F28" s="602"/>
      <c r="G28" s="709"/>
      <c r="H28" s="602"/>
      <c r="I28" s="602"/>
      <c r="J28" s="704"/>
      <c r="K28" s="706"/>
      <c r="L28" s="253"/>
      <c r="M28" s="254"/>
      <c r="N28" s="254"/>
      <c r="O28" s="255"/>
      <c r="P28" s="256" t="str">
        <f ca="1">IF(O28=0," ",IFERROR(IF(DATEDIF(TODAY(),O28,"M")&lt;=5,"ROJO",IF(DATEDIF(TODAY(),O28,"M")&gt;=12,"VERDE",IF(AND(DATEDIF(TODAY(),O28,"M")&gt;=6,DATEDIF(TODAY(),O28,"M")&lt;=11),"AMARILLO"))),Q28))</f>
        <v xml:space="preserve"> </v>
      </c>
      <c r="Q28" s="262" t="str">
        <f>IF(O28=0," ",IF(O28&lt;=$L$6,"VENCIDO","NO VENCIDO"))</f>
        <v xml:space="preserve"> </v>
      </c>
      <c r="R28" s="257"/>
      <c r="S28" s="258"/>
      <c r="T28" s="258"/>
      <c r="U28" s="259"/>
      <c r="V28" s="259"/>
      <c r="W28" s="259"/>
      <c r="X28" s="260"/>
      <c r="Z28" s="648"/>
      <c r="AA28" s="648"/>
      <c r="AB28" s="737"/>
      <c r="AC28" s="648"/>
      <c r="AD28" s="648"/>
      <c r="AE28" s="648"/>
      <c r="AF28" s="648"/>
      <c r="AG28" s="648"/>
      <c r="AH28" s="648"/>
      <c r="AI28" s="648"/>
      <c r="AJ28" s="648"/>
      <c r="AK28" s="648"/>
      <c r="AL28" s="648"/>
      <c r="AM28" s="724"/>
      <c r="AN28" s="726"/>
      <c r="AU28" s="261"/>
      <c r="AV28" s="261"/>
      <c r="AY28" s="231" t="s">
        <v>89</v>
      </c>
    </row>
    <row r="29" spans="1:52" ht="18.75" customHeight="1">
      <c r="A29" s="741"/>
      <c r="B29" s="733"/>
      <c r="C29" s="733"/>
      <c r="D29" s="593"/>
      <c r="E29" s="602"/>
      <c r="F29" s="602"/>
      <c r="G29" s="709"/>
      <c r="H29" s="602"/>
      <c r="I29" s="602"/>
      <c r="J29" s="704"/>
      <c r="K29" s="739"/>
      <c r="L29" s="253"/>
      <c r="M29" s="254"/>
      <c r="N29" s="254"/>
      <c r="O29" s="255"/>
      <c r="P29" s="256" t="str">
        <f ca="1">IF(O29=0," ",IFERROR(IF(DATEDIF(TODAY(),O29,"M")&lt;=5,"ROJO",IF(DATEDIF(TODAY(),O29,"M")&gt;=12,"VERDE",IF(AND(DATEDIF(TODAY(),O29,"M")&gt;=6,DATEDIF(TODAY(),O29,"M")&lt;=11),"AMARILLO"))),Q29))</f>
        <v xml:space="preserve"> </v>
      </c>
      <c r="Q29" s="262" t="str">
        <f>IF(O29=0," ",IF(O29&lt;=$L$6,"VENCIDO","NO VENCIDO"))</f>
        <v xml:space="preserve"> </v>
      </c>
      <c r="R29" s="257"/>
      <c r="S29" s="258"/>
      <c r="T29" s="258"/>
      <c r="U29" s="259"/>
      <c r="V29" s="259"/>
      <c r="W29" s="259"/>
      <c r="X29" s="260"/>
      <c r="Z29" s="648"/>
      <c r="AA29" s="648"/>
      <c r="AB29" s="737"/>
      <c r="AC29" s="648"/>
      <c r="AD29" s="648"/>
      <c r="AE29" s="648"/>
      <c r="AF29" s="648"/>
      <c r="AG29" s="648"/>
      <c r="AH29" s="648"/>
      <c r="AI29" s="648"/>
      <c r="AJ29" s="648"/>
      <c r="AK29" s="648"/>
      <c r="AL29" s="648"/>
      <c r="AM29" s="725"/>
      <c r="AN29" s="726"/>
      <c r="AU29" s="261"/>
      <c r="AV29" s="261"/>
      <c r="AY29" s="231" t="s">
        <v>92</v>
      </c>
    </row>
    <row r="30" spans="1:52" ht="18.75" customHeight="1">
      <c r="A30" s="741"/>
      <c r="B30" s="742"/>
      <c r="C30" s="742"/>
      <c r="D30" s="594"/>
      <c r="E30" s="603"/>
      <c r="F30" s="603"/>
      <c r="G30" s="710"/>
      <c r="H30" s="603"/>
      <c r="I30" s="603"/>
      <c r="J30" s="705"/>
      <c r="K30" s="447" t="b">
        <f>K25=L30</f>
        <v>0</v>
      </c>
      <c r="L30" s="491">
        <f>SUM(L25:L29)</f>
        <v>0</v>
      </c>
      <c r="M30" s="264" t="s">
        <v>1348</v>
      </c>
      <c r="N30" s="265"/>
      <c r="O30" s="266"/>
      <c r="P30" s="266"/>
      <c r="Q30" s="266"/>
      <c r="R30" s="267">
        <f>SUM(R25:R29)</f>
        <v>0</v>
      </c>
      <c r="S30" s="492"/>
      <c r="T30" s="492"/>
      <c r="U30" s="266"/>
      <c r="V30" s="266"/>
      <c r="W30" s="493"/>
      <c r="X30" s="268"/>
      <c r="Z30" s="498"/>
      <c r="AA30" s="270"/>
      <c r="AB30" s="267"/>
      <c r="AC30" s="270"/>
      <c r="AD30" s="270"/>
      <c r="AE30" s="270"/>
      <c r="AF30" s="270"/>
      <c r="AG30" s="270"/>
      <c r="AH30" s="270"/>
      <c r="AI30" s="270"/>
      <c r="AJ30" s="270"/>
      <c r="AK30" s="270"/>
      <c r="AL30" s="270"/>
      <c r="AM30" s="499"/>
      <c r="AN30" s="274"/>
      <c r="AU30" s="272"/>
      <c r="AV30" s="273"/>
      <c r="AY30" s="231" t="s">
        <v>19</v>
      </c>
    </row>
    <row r="31" spans="1:52" ht="18.75" customHeight="1">
      <c r="A31" s="741">
        <f>A25+1</f>
        <v>4</v>
      </c>
      <c r="B31" s="733" t="s">
        <v>1491</v>
      </c>
      <c r="C31" s="733"/>
      <c r="D31" s="592">
        <f>NOVIEMBRE!K31</f>
        <v>16500</v>
      </c>
      <c r="E31" s="601"/>
      <c r="F31" s="601"/>
      <c r="G31" s="708">
        <f t="shared" ref="G31" si="2">E31+F31</f>
        <v>0</v>
      </c>
      <c r="H31" s="601"/>
      <c r="I31" s="601"/>
      <c r="J31" s="703">
        <f>AM31</f>
        <v>0</v>
      </c>
      <c r="K31" s="738">
        <f>+(D31+G31)-(H31+I31+J31)</f>
        <v>16500</v>
      </c>
      <c r="L31" s="253"/>
      <c r="M31" s="254"/>
      <c r="N31" s="254"/>
      <c r="O31" s="255"/>
      <c r="P31" s="256" t="str">
        <f ca="1">IF(O31=0," ",IFERROR(IF(DATEDIF(TODAY(),O31,"M")&lt;=5,"ROJO",IF(DATEDIF(TODAY(),O31,"M")&gt;=12,"VERDE",IF(AND(DATEDIF(TODAY(),O31,"M")&gt;=6,DATEDIF(TODAY(),O31,"M")&lt;=11),"AMARILLO"))),Q31))</f>
        <v xml:space="preserve"> </v>
      </c>
      <c r="Q31" s="256" t="str">
        <f>IF(O31=0," ",IF(O31&lt;=$L$6,"VENCIDO","NO VENCIDO"))</f>
        <v xml:space="preserve"> </v>
      </c>
      <c r="R31" s="257"/>
      <c r="S31" s="258"/>
      <c r="T31" s="258"/>
      <c r="U31" s="259"/>
      <c r="V31" s="259"/>
      <c r="W31" s="434"/>
      <c r="X31" s="260"/>
      <c r="Z31" s="648"/>
      <c r="AA31" s="648"/>
      <c r="AB31" s="737">
        <f>+Z31+AA31</f>
        <v>0</v>
      </c>
      <c r="AC31" s="648"/>
      <c r="AD31" s="648"/>
      <c r="AE31" s="648"/>
      <c r="AF31" s="648"/>
      <c r="AG31" s="648"/>
      <c r="AH31" s="648"/>
      <c r="AI31" s="648"/>
      <c r="AJ31" s="648"/>
      <c r="AK31" s="648"/>
      <c r="AL31" s="648"/>
      <c r="AM31" s="723">
        <f>SUM(AB31:AL35)</f>
        <v>0</v>
      </c>
      <c r="AN31" s="726"/>
      <c r="AU31" s="261"/>
      <c r="AV31" s="261"/>
      <c r="AY31" s="231" t="s">
        <v>20</v>
      </c>
    </row>
    <row r="32" spans="1:52" ht="18.75" customHeight="1">
      <c r="A32" s="741"/>
      <c r="B32" s="733"/>
      <c r="C32" s="733"/>
      <c r="D32" s="593"/>
      <c r="E32" s="602"/>
      <c r="F32" s="602"/>
      <c r="G32" s="709"/>
      <c r="H32" s="602"/>
      <c r="I32" s="602"/>
      <c r="J32" s="704"/>
      <c r="K32" s="706"/>
      <c r="L32" s="253"/>
      <c r="M32" s="254"/>
      <c r="N32" s="254"/>
      <c r="O32" s="255"/>
      <c r="P32" s="256" t="str">
        <f ca="1">IF(O32=0," ",IFERROR(IF(DATEDIF(TODAY(),O32,"M")&lt;=5,"ROJO",IF(DATEDIF(TODAY(),O32,"M")&gt;=12,"VERDE",IF(AND(DATEDIF(TODAY(),O32,"M")&gt;=6,DATEDIF(TODAY(),O32,"M")&lt;=11),"AMARILLO"))),Q32))</f>
        <v xml:space="preserve"> </v>
      </c>
      <c r="Q32" s="262" t="str">
        <f>IF(O32=0," ",IF(O32&lt;=$L$6,"VENCIDO","NO VENCIDO"))</f>
        <v xml:space="preserve"> </v>
      </c>
      <c r="R32" s="257"/>
      <c r="S32" s="258"/>
      <c r="T32" s="258"/>
      <c r="U32" s="259"/>
      <c r="V32" s="259"/>
      <c r="W32" s="259"/>
      <c r="X32" s="260"/>
      <c r="Z32" s="648"/>
      <c r="AA32" s="648"/>
      <c r="AB32" s="737"/>
      <c r="AC32" s="648"/>
      <c r="AD32" s="648"/>
      <c r="AE32" s="648"/>
      <c r="AF32" s="648"/>
      <c r="AG32" s="648"/>
      <c r="AH32" s="648"/>
      <c r="AI32" s="648"/>
      <c r="AJ32" s="648"/>
      <c r="AK32" s="648"/>
      <c r="AL32" s="648"/>
      <c r="AM32" s="724"/>
      <c r="AN32" s="726"/>
      <c r="AU32" s="261"/>
      <c r="AV32" s="261"/>
    </row>
    <row r="33" spans="1:51" ht="18.75" customHeight="1">
      <c r="A33" s="741"/>
      <c r="B33" s="733"/>
      <c r="C33" s="733"/>
      <c r="D33" s="593"/>
      <c r="E33" s="602"/>
      <c r="F33" s="602"/>
      <c r="G33" s="709"/>
      <c r="H33" s="602"/>
      <c r="I33" s="602"/>
      <c r="J33" s="704"/>
      <c r="K33" s="706"/>
      <c r="L33" s="253"/>
      <c r="M33" s="254"/>
      <c r="N33" s="254"/>
      <c r="O33" s="255"/>
      <c r="P33" s="256" t="str">
        <f ca="1">IF(O33=0," ",IFERROR(IF(DATEDIF(TODAY(),O33,"M")&lt;=5,"ROJO",IF(DATEDIF(TODAY(),O33,"M")&gt;=12,"VERDE",IF(AND(DATEDIF(TODAY(),O33,"M")&gt;=6,DATEDIF(TODAY(),O33,"M")&lt;=11),"AMARILLO"))),Q33))</f>
        <v xml:space="preserve"> </v>
      </c>
      <c r="Q33" s="262" t="str">
        <f>IF(O33=0," ",IF(O33&lt;=$L$6,"VENCIDO","NO VENCIDO"))</f>
        <v xml:space="preserve"> </v>
      </c>
      <c r="R33" s="257"/>
      <c r="S33" s="258"/>
      <c r="T33" s="258"/>
      <c r="U33" s="259"/>
      <c r="V33" s="259"/>
      <c r="W33" s="259"/>
      <c r="X33" s="260"/>
      <c r="Z33" s="648"/>
      <c r="AA33" s="648"/>
      <c r="AB33" s="737"/>
      <c r="AC33" s="648"/>
      <c r="AD33" s="648"/>
      <c r="AE33" s="648"/>
      <c r="AF33" s="648"/>
      <c r="AG33" s="648"/>
      <c r="AH33" s="648"/>
      <c r="AI33" s="648"/>
      <c r="AJ33" s="648"/>
      <c r="AK33" s="648"/>
      <c r="AL33" s="648"/>
      <c r="AM33" s="724"/>
      <c r="AN33" s="726"/>
      <c r="AU33" s="261"/>
      <c r="AV33" s="261"/>
      <c r="AY33" s="231" t="s">
        <v>21</v>
      </c>
    </row>
    <row r="34" spans="1:51" ht="18.75" customHeight="1">
      <c r="A34" s="741"/>
      <c r="B34" s="733"/>
      <c r="C34" s="733"/>
      <c r="D34" s="593"/>
      <c r="E34" s="602"/>
      <c r="F34" s="602"/>
      <c r="G34" s="709"/>
      <c r="H34" s="602"/>
      <c r="I34" s="602"/>
      <c r="J34" s="704"/>
      <c r="K34" s="706"/>
      <c r="L34" s="253"/>
      <c r="M34" s="254"/>
      <c r="N34" s="254"/>
      <c r="O34" s="255"/>
      <c r="P34" s="256" t="str">
        <f ca="1">IF(O34=0," ",IFERROR(IF(DATEDIF(TODAY(),O34,"M")&lt;=5,"ROJO",IF(DATEDIF(TODAY(),O34,"M")&gt;=12,"VERDE",IF(AND(DATEDIF(TODAY(),O34,"M")&gt;=6,DATEDIF(TODAY(),O34,"M")&lt;=11),"AMARILLO"))),Q34))</f>
        <v xml:space="preserve"> </v>
      </c>
      <c r="Q34" s="262" t="str">
        <f>IF(O34=0," ",IF(O34&lt;=$L$6,"VENCIDO","NO VENCIDO"))</f>
        <v xml:space="preserve"> </v>
      </c>
      <c r="R34" s="257"/>
      <c r="S34" s="258"/>
      <c r="T34" s="258"/>
      <c r="U34" s="259"/>
      <c r="V34" s="259"/>
      <c r="W34" s="259"/>
      <c r="X34" s="260"/>
      <c r="Z34" s="648"/>
      <c r="AA34" s="648"/>
      <c r="AB34" s="737"/>
      <c r="AC34" s="648"/>
      <c r="AD34" s="648"/>
      <c r="AE34" s="648"/>
      <c r="AF34" s="648"/>
      <c r="AG34" s="648"/>
      <c r="AH34" s="648"/>
      <c r="AI34" s="648"/>
      <c r="AJ34" s="648"/>
      <c r="AK34" s="648"/>
      <c r="AL34" s="648"/>
      <c r="AM34" s="724"/>
      <c r="AN34" s="726"/>
      <c r="AU34" s="261"/>
      <c r="AV34" s="261"/>
      <c r="AY34" s="231" t="s">
        <v>97</v>
      </c>
    </row>
    <row r="35" spans="1:51" ht="18.75" customHeight="1">
      <c r="A35" s="741"/>
      <c r="B35" s="733"/>
      <c r="C35" s="733"/>
      <c r="D35" s="593"/>
      <c r="E35" s="602"/>
      <c r="F35" s="602"/>
      <c r="G35" s="709"/>
      <c r="H35" s="602"/>
      <c r="I35" s="602"/>
      <c r="J35" s="704"/>
      <c r="K35" s="739"/>
      <c r="L35" s="253"/>
      <c r="M35" s="254"/>
      <c r="N35" s="254"/>
      <c r="O35" s="255"/>
      <c r="P35" s="256" t="str">
        <f ca="1">IF(O35=0," ",IFERROR(IF(DATEDIF(TODAY(),O35,"M")&lt;=5,"ROJO",IF(DATEDIF(TODAY(),O35,"M")&gt;=12,"VERDE",IF(AND(DATEDIF(TODAY(),O35,"M")&gt;=6,DATEDIF(TODAY(),O35,"M")&lt;=11),"AMARILLO"))),Q35))</f>
        <v xml:space="preserve"> </v>
      </c>
      <c r="Q35" s="262" t="str">
        <f>IF(O35=0," ",IF(O35&lt;=$L$6,"VENCIDO","NO VENCIDO"))</f>
        <v xml:space="preserve"> </v>
      </c>
      <c r="R35" s="257"/>
      <c r="S35" s="258"/>
      <c r="T35" s="258"/>
      <c r="U35" s="259"/>
      <c r="V35" s="259"/>
      <c r="W35" s="259"/>
      <c r="X35" s="260"/>
      <c r="Z35" s="648"/>
      <c r="AA35" s="648"/>
      <c r="AB35" s="737"/>
      <c r="AC35" s="648"/>
      <c r="AD35" s="648"/>
      <c r="AE35" s="648"/>
      <c r="AF35" s="648"/>
      <c r="AG35" s="648"/>
      <c r="AH35" s="648"/>
      <c r="AI35" s="648"/>
      <c r="AJ35" s="648"/>
      <c r="AK35" s="648"/>
      <c r="AL35" s="648"/>
      <c r="AM35" s="725"/>
      <c r="AN35" s="726"/>
      <c r="AU35" s="261"/>
      <c r="AV35" s="261"/>
      <c r="AY35" s="231" t="s">
        <v>98</v>
      </c>
    </row>
    <row r="36" spans="1:51" ht="18.75" customHeight="1">
      <c r="A36" s="741"/>
      <c r="B36" s="733"/>
      <c r="C36" s="733"/>
      <c r="D36" s="594"/>
      <c r="E36" s="603"/>
      <c r="F36" s="603"/>
      <c r="G36" s="710"/>
      <c r="H36" s="603"/>
      <c r="I36" s="603"/>
      <c r="J36" s="705"/>
      <c r="K36" s="447" t="b">
        <f>K31=L36</f>
        <v>0</v>
      </c>
      <c r="L36" s="491">
        <f>SUM(L31:L35)</f>
        <v>0</v>
      </c>
      <c r="M36" s="264" t="s">
        <v>1348</v>
      </c>
      <c r="N36" s="265"/>
      <c r="O36" s="266"/>
      <c r="P36" s="266"/>
      <c r="Q36" s="266"/>
      <c r="R36" s="267">
        <f>SUM(R31:R35)</f>
        <v>0</v>
      </c>
      <c r="S36" s="492"/>
      <c r="T36" s="492"/>
      <c r="U36" s="266"/>
      <c r="V36" s="266"/>
      <c r="W36" s="493"/>
      <c r="X36" s="268"/>
      <c r="Z36" s="498"/>
      <c r="AA36" s="270"/>
      <c r="AB36" s="267"/>
      <c r="AC36" s="270"/>
      <c r="AD36" s="270"/>
      <c r="AE36" s="270"/>
      <c r="AF36" s="270"/>
      <c r="AG36" s="270"/>
      <c r="AH36" s="270"/>
      <c r="AI36" s="270"/>
      <c r="AJ36" s="270"/>
      <c r="AK36" s="270"/>
      <c r="AL36" s="270"/>
      <c r="AM36" s="499"/>
      <c r="AN36" s="274"/>
      <c r="AU36" s="272"/>
      <c r="AV36" s="273"/>
      <c r="AY36" s="231" t="s">
        <v>99</v>
      </c>
    </row>
    <row r="37" spans="1:51" ht="19.5" customHeight="1">
      <c r="A37" s="741">
        <f>A31+1</f>
        <v>5</v>
      </c>
      <c r="B37" s="733" t="s">
        <v>1517</v>
      </c>
      <c r="C37" s="733"/>
      <c r="D37" s="592">
        <f>NOVIEMBRE!K37</f>
        <v>9960</v>
      </c>
      <c r="E37" s="601"/>
      <c r="F37" s="601"/>
      <c r="G37" s="708">
        <f t="shared" ref="G37" si="3">E37+F37</f>
        <v>0</v>
      </c>
      <c r="H37" s="601"/>
      <c r="I37" s="601"/>
      <c r="J37" s="703">
        <f>AM37</f>
        <v>0</v>
      </c>
      <c r="K37" s="738">
        <f>+(D37+G37)-(H37+I37+J37)</f>
        <v>9960</v>
      </c>
      <c r="L37" s="253"/>
      <c r="M37" s="254"/>
      <c r="N37" s="254"/>
      <c r="O37" s="255"/>
      <c r="P37" s="256" t="str">
        <f ca="1">IF(O37=0," ",IFERROR(IF(DATEDIF(TODAY(),O37,"M")&lt;=5,"ROJO",IF(DATEDIF(TODAY(),O37,"M")&gt;=12,"VERDE",IF(AND(DATEDIF(TODAY(),O37,"M")&gt;=6,DATEDIF(TODAY(),O37,"M")&lt;=11),"AMARILLO"))),Q37))</f>
        <v xml:space="preserve"> </v>
      </c>
      <c r="Q37" s="256" t="str">
        <f>IF(O37=0," ",IF(O37&lt;=$L$6,"VENCIDO","NO VENCIDO"))</f>
        <v xml:space="preserve"> </v>
      </c>
      <c r="R37" s="257"/>
      <c r="S37" s="258"/>
      <c r="T37" s="258"/>
      <c r="U37" s="259"/>
      <c r="V37" s="259"/>
      <c r="W37" s="434"/>
      <c r="X37" s="260"/>
      <c r="Z37" s="648"/>
      <c r="AA37" s="648"/>
      <c r="AB37" s="737">
        <f>+Z37+AA37</f>
        <v>0</v>
      </c>
      <c r="AC37" s="648"/>
      <c r="AD37" s="648"/>
      <c r="AE37" s="648"/>
      <c r="AF37" s="648"/>
      <c r="AG37" s="648"/>
      <c r="AH37" s="648"/>
      <c r="AI37" s="648"/>
      <c r="AJ37" s="648"/>
      <c r="AK37" s="648"/>
      <c r="AL37" s="648"/>
      <c r="AM37" s="723">
        <f>SUM(AB37:AL41)</f>
        <v>0</v>
      </c>
      <c r="AN37" s="726"/>
      <c r="AU37" s="261"/>
      <c r="AV37" s="261"/>
      <c r="AY37" s="231" t="s">
        <v>28</v>
      </c>
    </row>
    <row r="38" spans="1:51" ht="19.5" customHeight="1">
      <c r="A38" s="741"/>
      <c r="B38" s="733"/>
      <c r="C38" s="733"/>
      <c r="D38" s="593"/>
      <c r="E38" s="602"/>
      <c r="F38" s="602"/>
      <c r="G38" s="709"/>
      <c r="H38" s="602"/>
      <c r="I38" s="602"/>
      <c r="J38" s="704"/>
      <c r="K38" s="706"/>
      <c r="L38" s="253"/>
      <c r="M38" s="254"/>
      <c r="N38" s="254"/>
      <c r="O38" s="255"/>
      <c r="P38" s="256" t="str">
        <f ca="1">IF(O38=0," ",IFERROR(IF(DATEDIF(TODAY(),O38,"M")&lt;=5,"ROJO",IF(DATEDIF(TODAY(),O38,"M")&gt;=12,"VERDE",IF(AND(DATEDIF(TODAY(),O38,"M")&gt;=6,DATEDIF(TODAY(),O38,"M")&lt;=11),"AMARILLO"))),Q38))</f>
        <v xml:space="preserve"> </v>
      </c>
      <c r="Q38" s="262" t="str">
        <f>IF(O38=0," ",IF(O38&lt;=$L$6,"VENCIDO","NO VENCIDO"))</f>
        <v xml:space="preserve"> </v>
      </c>
      <c r="R38" s="257"/>
      <c r="S38" s="258"/>
      <c r="T38" s="258"/>
      <c r="U38" s="259"/>
      <c r="V38" s="259"/>
      <c r="W38" s="259"/>
      <c r="X38" s="260"/>
      <c r="Z38" s="648"/>
      <c r="AA38" s="648"/>
      <c r="AB38" s="737"/>
      <c r="AC38" s="648"/>
      <c r="AD38" s="648"/>
      <c r="AE38" s="648"/>
      <c r="AF38" s="648"/>
      <c r="AG38" s="648"/>
      <c r="AH38" s="648"/>
      <c r="AI38" s="648"/>
      <c r="AJ38" s="648"/>
      <c r="AK38" s="648"/>
      <c r="AL38" s="648"/>
      <c r="AM38" s="724"/>
      <c r="AN38" s="726"/>
      <c r="AU38" s="261"/>
      <c r="AV38" s="261"/>
    </row>
    <row r="39" spans="1:51" ht="19.5" customHeight="1">
      <c r="A39" s="741"/>
      <c r="B39" s="733"/>
      <c r="C39" s="733"/>
      <c r="D39" s="593"/>
      <c r="E39" s="602"/>
      <c r="F39" s="602"/>
      <c r="G39" s="709"/>
      <c r="H39" s="602"/>
      <c r="I39" s="602"/>
      <c r="J39" s="704"/>
      <c r="K39" s="706"/>
      <c r="L39" s="253"/>
      <c r="M39" s="254"/>
      <c r="N39" s="254"/>
      <c r="O39" s="255"/>
      <c r="P39" s="256" t="str">
        <f ca="1">IF(O39=0," ",IFERROR(IF(DATEDIF(TODAY(),O39,"M")&lt;=5,"ROJO",IF(DATEDIF(TODAY(),O39,"M")&gt;=12,"VERDE",IF(AND(DATEDIF(TODAY(),O39,"M")&gt;=6,DATEDIF(TODAY(),O39,"M")&lt;=11),"AMARILLO"))),Q39))</f>
        <v xml:space="preserve"> </v>
      </c>
      <c r="Q39" s="262" t="str">
        <f>IF(O39=0," ",IF(O39&lt;=$L$6,"VENCIDO","NO VENCIDO"))</f>
        <v xml:space="preserve"> </v>
      </c>
      <c r="R39" s="257"/>
      <c r="S39" s="258"/>
      <c r="T39" s="258"/>
      <c r="U39" s="259"/>
      <c r="V39" s="259"/>
      <c r="W39" s="259"/>
      <c r="X39" s="260"/>
      <c r="Z39" s="648"/>
      <c r="AA39" s="648"/>
      <c r="AB39" s="737"/>
      <c r="AC39" s="648"/>
      <c r="AD39" s="648"/>
      <c r="AE39" s="648"/>
      <c r="AF39" s="648"/>
      <c r="AG39" s="648"/>
      <c r="AH39" s="648"/>
      <c r="AI39" s="648"/>
      <c r="AJ39" s="648"/>
      <c r="AK39" s="648"/>
      <c r="AL39" s="648"/>
      <c r="AM39" s="724"/>
      <c r="AN39" s="726"/>
      <c r="AU39" s="261"/>
      <c r="AV39" s="261"/>
      <c r="AY39" s="231" t="s">
        <v>29</v>
      </c>
    </row>
    <row r="40" spans="1:51" ht="19.5" customHeight="1">
      <c r="A40" s="741"/>
      <c r="B40" s="733"/>
      <c r="C40" s="733"/>
      <c r="D40" s="593"/>
      <c r="E40" s="602"/>
      <c r="F40" s="602"/>
      <c r="G40" s="709"/>
      <c r="H40" s="602"/>
      <c r="I40" s="602"/>
      <c r="J40" s="704"/>
      <c r="K40" s="706"/>
      <c r="L40" s="253"/>
      <c r="M40" s="254"/>
      <c r="N40" s="254"/>
      <c r="O40" s="255"/>
      <c r="P40" s="256" t="str">
        <f ca="1">IF(O40=0," ",IFERROR(IF(DATEDIF(TODAY(),O40,"M")&lt;=5,"ROJO",IF(DATEDIF(TODAY(),O40,"M")&gt;=12,"VERDE",IF(AND(DATEDIF(TODAY(),O40,"M")&gt;=6,DATEDIF(TODAY(),O40,"M")&lt;=11),"AMARILLO"))),Q40))</f>
        <v xml:space="preserve"> </v>
      </c>
      <c r="Q40" s="262" t="str">
        <f>IF(O40=0," ",IF(O40&lt;=$L$6,"VENCIDO","NO VENCIDO"))</f>
        <v xml:space="preserve"> </v>
      </c>
      <c r="R40" s="257"/>
      <c r="S40" s="258"/>
      <c r="T40" s="258"/>
      <c r="U40" s="259"/>
      <c r="V40" s="259"/>
      <c r="W40" s="259"/>
      <c r="X40" s="260"/>
      <c r="Z40" s="648"/>
      <c r="AA40" s="648"/>
      <c r="AB40" s="737"/>
      <c r="AC40" s="648"/>
      <c r="AD40" s="648"/>
      <c r="AE40" s="648"/>
      <c r="AF40" s="648"/>
      <c r="AG40" s="648"/>
      <c r="AH40" s="648"/>
      <c r="AI40" s="648"/>
      <c r="AJ40" s="648"/>
      <c r="AK40" s="648"/>
      <c r="AL40" s="648"/>
      <c r="AM40" s="724"/>
      <c r="AN40" s="726"/>
      <c r="AU40" s="261"/>
      <c r="AV40" s="261"/>
    </row>
    <row r="41" spans="1:51" ht="19.5" customHeight="1">
      <c r="A41" s="741"/>
      <c r="B41" s="733"/>
      <c r="C41" s="733"/>
      <c r="D41" s="593"/>
      <c r="E41" s="602"/>
      <c r="F41" s="602"/>
      <c r="G41" s="709"/>
      <c r="H41" s="602"/>
      <c r="I41" s="602"/>
      <c r="J41" s="704"/>
      <c r="K41" s="739"/>
      <c r="L41" s="253"/>
      <c r="M41" s="254"/>
      <c r="N41" s="254"/>
      <c r="O41" s="255"/>
      <c r="P41" s="256" t="str">
        <f ca="1">IF(O41=0," ",IFERROR(IF(DATEDIF(TODAY(),O41,"M")&lt;=5,"ROJO",IF(DATEDIF(TODAY(),O41,"M")&gt;=12,"VERDE",IF(AND(DATEDIF(TODAY(),O41,"M")&gt;=6,DATEDIF(TODAY(),O41,"M")&lt;=11),"AMARILLO"))),Q41))</f>
        <v xml:space="preserve"> </v>
      </c>
      <c r="Q41" s="262" t="str">
        <f>IF(O41=0," ",IF(O41&lt;=$L$6,"VENCIDO","NO VENCIDO"))</f>
        <v xml:space="preserve"> </v>
      </c>
      <c r="R41" s="257"/>
      <c r="S41" s="258"/>
      <c r="T41" s="258"/>
      <c r="U41" s="259"/>
      <c r="V41" s="259"/>
      <c r="W41" s="259"/>
      <c r="X41" s="260"/>
      <c r="Z41" s="648"/>
      <c r="AA41" s="648"/>
      <c r="AB41" s="737"/>
      <c r="AC41" s="648"/>
      <c r="AD41" s="648"/>
      <c r="AE41" s="648"/>
      <c r="AF41" s="648"/>
      <c r="AG41" s="648"/>
      <c r="AH41" s="648"/>
      <c r="AI41" s="648"/>
      <c r="AJ41" s="648"/>
      <c r="AK41" s="648"/>
      <c r="AL41" s="648"/>
      <c r="AM41" s="725"/>
      <c r="AN41" s="726"/>
      <c r="AU41" s="261"/>
      <c r="AV41" s="261"/>
      <c r="AY41" s="231" t="s">
        <v>30</v>
      </c>
    </row>
    <row r="42" spans="1:51" ht="19.5" customHeight="1">
      <c r="A42" s="741"/>
      <c r="B42" s="733"/>
      <c r="C42" s="733"/>
      <c r="D42" s="594"/>
      <c r="E42" s="603"/>
      <c r="F42" s="603"/>
      <c r="G42" s="710"/>
      <c r="H42" s="603"/>
      <c r="I42" s="603"/>
      <c r="J42" s="705"/>
      <c r="K42" s="447" t="b">
        <f>K37=L42</f>
        <v>0</v>
      </c>
      <c r="L42" s="491">
        <f>SUM(L37:L41)</f>
        <v>0</v>
      </c>
      <c r="M42" s="264" t="s">
        <v>1348</v>
      </c>
      <c r="N42" s="265"/>
      <c r="O42" s="266"/>
      <c r="P42" s="266"/>
      <c r="Q42" s="266"/>
      <c r="R42" s="267">
        <f>SUM(R37:R41)</f>
        <v>0</v>
      </c>
      <c r="S42" s="492"/>
      <c r="T42" s="492"/>
      <c r="U42" s="266"/>
      <c r="V42" s="266"/>
      <c r="W42" s="493"/>
      <c r="X42" s="268"/>
      <c r="Z42" s="498"/>
      <c r="AA42" s="270"/>
      <c r="AB42" s="267"/>
      <c r="AC42" s="270"/>
      <c r="AD42" s="270"/>
      <c r="AE42" s="270"/>
      <c r="AF42" s="270"/>
      <c r="AG42" s="270"/>
      <c r="AH42" s="270"/>
      <c r="AI42" s="270"/>
      <c r="AJ42" s="270"/>
      <c r="AK42" s="270"/>
      <c r="AL42" s="270"/>
      <c r="AM42" s="499"/>
      <c r="AN42" s="274"/>
      <c r="AU42" s="272"/>
      <c r="AV42" s="273"/>
      <c r="AY42" s="231" t="s">
        <v>103</v>
      </c>
    </row>
    <row r="43" spans="1:51" ht="19.5" customHeight="1">
      <c r="A43" s="741">
        <f>A37+1</f>
        <v>6</v>
      </c>
      <c r="B43" s="733" t="s">
        <v>1518</v>
      </c>
      <c r="C43" s="733"/>
      <c r="D43" s="592">
        <f>NOVIEMBRE!K43</f>
        <v>97</v>
      </c>
      <c r="E43" s="601"/>
      <c r="F43" s="601"/>
      <c r="G43" s="708">
        <f t="shared" ref="G43" si="4">E43+F43</f>
        <v>0</v>
      </c>
      <c r="H43" s="601"/>
      <c r="I43" s="601"/>
      <c r="J43" s="703">
        <f>AM43</f>
        <v>0</v>
      </c>
      <c r="K43" s="739">
        <f>+(D43+G43)-(H43+I43+J43)</f>
        <v>97</v>
      </c>
      <c r="L43" s="253"/>
      <c r="M43" s="254"/>
      <c r="N43" s="254"/>
      <c r="O43" s="255"/>
      <c r="P43" s="256" t="str">
        <f ca="1">IF(O43=0," ",IFERROR(IF(DATEDIF(TODAY(),O43,"M")&lt;=5,"ROJO",IF(DATEDIF(TODAY(),O43,"M")&gt;=12,"VERDE",IF(AND(DATEDIF(TODAY(),O43,"M")&gt;=6,DATEDIF(TODAY(),O43,"M")&lt;=11),"AMARILLO"))),Q43))</f>
        <v xml:space="preserve"> </v>
      </c>
      <c r="Q43" s="256" t="str">
        <f>IF(O43=0," ",IF(O43&lt;=$L$6,"VENCIDO","NO VENCIDO"))</f>
        <v xml:space="preserve"> </v>
      </c>
      <c r="R43" s="257"/>
      <c r="S43" s="258"/>
      <c r="T43" s="258"/>
      <c r="U43" s="259"/>
      <c r="V43" s="259"/>
      <c r="W43" s="434"/>
      <c r="X43" s="260"/>
      <c r="Z43" s="648"/>
      <c r="AA43" s="648"/>
      <c r="AB43" s="737">
        <f>+Z43+AA43</f>
        <v>0</v>
      </c>
      <c r="AC43" s="648"/>
      <c r="AD43" s="648"/>
      <c r="AE43" s="648"/>
      <c r="AF43" s="648"/>
      <c r="AG43" s="648"/>
      <c r="AH43" s="648"/>
      <c r="AI43" s="648"/>
      <c r="AJ43" s="648"/>
      <c r="AK43" s="648"/>
      <c r="AL43" s="648"/>
      <c r="AM43" s="723">
        <f>SUM(AB43:AL47)</f>
        <v>0</v>
      </c>
      <c r="AN43" s="726"/>
      <c r="AU43" s="261"/>
      <c r="AV43" s="261"/>
      <c r="AY43" s="231" t="s">
        <v>28</v>
      </c>
    </row>
    <row r="44" spans="1:51" ht="19.5" customHeight="1">
      <c r="A44" s="741"/>
      <c r="B44" s="733"/>
      <c r="C44" s="733"/>
      <c r="D44" s="593"/>
      <c r="E44" s="602"/>
      <c r="F44" s="602"/>
      <c r="G44" s="709"/>
      <c r="H44" s="602"/>
      <c r="I44" s="602"/>
      <c r="J44" s="704"/>
      <c r="K44" s="747"/>
      <c r="L44" s="253"/>
      <c r="M44" s="254"/>
      <c r="N44" s="254"/>
      <c r="O44" s="255"/>
      <c r="P44" s="256" t="str">
        <f ca="1">IF(O44=0," ",IFERROR(IF(DATEDIF(TODAY(),O44,"M")&lt;=5,"ROJO",IF(DATEDIF(TODAY(),O44,"M")&gt;=12,"VERDE",IF(AND(DATEDIF(TODAY(),O44,"M")&gt;=6,DATEDIF(TODAY(),O44,"M")&lt;=11),"AMARILLO"))),Q44))</f>
        <v xml:space="preserve"> </v>
      </c>
      <c r="Q44" s="262" t="str">
        <f>IF(O44=0," ",IF(O44&lt;=$L$6,"VENCIDO","NO VENCIDO"))</f>
        <v xml:space="preserve"> </v>
      </c>
      <c r="R44" s="257"/>
      <c r="S44" s="258"/>
      <c r="T44" s="258"/>
      <c r="U44" s="259"/>
      <c r="V44" s="259"/>
      <c r="W44" s="259"/>
      <c r="X44" s="260"/>
      <c r="Z44" s="648"/>
      <c r="AA44" s="648"/>
      <c r="AB44" s="737"/>
      <c r="AC44" s="648"/>
      <c r="AD44" s="648"/>
      <c r="AE44" s="648"/>
      <c r="AF44" s="648"/>
      <c r="AG44" s="648"/>
      <c r="AH44" s="648"/>
      <c r="AI44" s="648"/>
      <c r="AJ44" s="648"/>
      <c r="AK44" s="648"/>
      <c r="AL44" s="648"/>
      <c r="AM44" s="724"/>
      <c r="AN44" s="726"/>
      <c r="AU44" s="261"/>
      <c r="AV44" s="261"/>
    </row>
    <row r="45" spans="1:51" ht="19.5" customHeight="1">
      <c r="A45" s="741"/>
      <c r="B45" s="733"/>
      <c r="C45" s="733"/>
      <c r="D45" s="593"/>
      <c r="E45" s="602"/>
      <c r="F45" s="602"/>
      <c r="G45" s="709"/>
      <c r="H45" s="602"/>
      <c r="I45" s="602"/>
      <c r="J45" s="704"/>
      <c r="K45" s="747"/>
      <c r="L45" s="253"/>
      <c r="M45" s="254"/>
      <c r="N45" s="254"/>
      <c r="O45" s="255"/>
      <c r="P45" s="256" t="str">
        <f ca="1">IF(O45=0," ",IFERROR(IF(DATEDIF(TODAY(),O45,"M")&lt;=5,"ROJO",IF(DATEDIF(TODAY(),O45,"M")&gt;=12,"VERDE",IF(AND(DATEDIF(TODAY(),O45,"M")&gt;=6,DATEDIF(TODAY(),O45,"M")&lt;=11),"AMARILLO"))),Q45))</f>
        <v xml:space="preserve"> </v>
      </c>
      <c r="Q45" s="262" t="str">
        <f>IF(O45=0," ",IF(O45&lt;=$L$6,"VENCIDO","NO VENCIDO"))</f>
        <v xml:space="preserve"> </v>
      </c>
      <c r="R45" s="257"/>
      <c r="S45" s="258"/>
      <c r="T45" s="258"/>
      <c r="U45" s="259"/>
      <c r="V45" s="259"/>
      <c r="W45" s="259"/>
      <c r="X45" s="260"/>
      <c r="Z45" s="648"/>
      <c r="AA45" s="648"/>
      <c r="AB45" s="737"/>
      <c r="AC45" s="648"/>
      <c r="AD45" s="648"/>
      <c r="AE45" s="648"/>
      <c r="AF45" s="648"/>
      <c r="AG45" s="648"/>
      <c r="AH45" s="648"/>
      <c r="AI45" s="648"/>
      <c r="AJ45" s="648"/>
      <c r="AK45" s="648"/>
      <c r="AL45" s="648"/>
      <c r="AM45" s="724"/>
      <c r="AN45" s="726"/>
      <c r="AU45" s="261"/>
      <c r="AV45" s="261"/>
      <c r="AY45" s="231" t="s">
        <v>29</v>
      </c>
    </row>
    <row r="46" spans="1:51" ht="19.5" customHeight="1">
      <c r="A46" s="741"/>
      <c r="B46" s="733"/>
      <c r="C46" s="733"/>
      <c r="D46" s="593"/>
      <c r="E46" s="602"/>
      <c r="F46" s="602"/>
      <c r="G46" s="709"/>
      <c r="H46" s="602"/>
      <c r="I46" s="602"/>
      <c r="J46" s="704"/>
      <c r="K46" s="747"/>
      <c r="L46" s="253"/>
      <c r="M46" s="254"/>
      <c r="N46" s="254"/>
      <c r="O46" s="255"/>
      <c r="P46" s="256" t="str">
        <f ca="1">IF(O46=0," ",IFERROR(IF(DATEDIF(TODAY(),O46,"M")&lt;=5,"ROJO",IF(DATEDIF(TODAY(),O46,"M")&gt;=12,"VERDE",IF(AND(DATEDIF(TODAY(),O46,"M")&gt;=6,DATEDIF(TODAY(),O46,"M")&lt;=11),"AMARILLO"))),Q46))</f>
        <v xml:space="preserve"> </v>
      </c>
      <c r="Q46" s="262" t="str">
        <f>IF(O46=0," ",IF(O46&lt;=$L$6,"VENCIDO","NO VENCIDO"))</f>
        <v xml:space="preserve"> </v>
      </c>
      <c r="R46" s="257"/>
      <c r="S46" s="258"/>
      <c r="T46" s="258"/>
      <c r="U46" s="259"/>
      <c r="V46" s="259"/>
      <c r="W46" s="259"/>
      <c r="X46" s="260"/>
      <c r="Z46" s="648"/>
      <c r="AA46" s="648"/>
      <c r="AB46" s="737"/>
      <c r="AC46" s="648"/>
      <c r="AD46" s="648"/>
      <c r="AE46" s="648"/>
      <c r="AF46" s="648"/>
      <c r="AG46" s="648"/>
      <c r="AH46" s="648"/>
      <c r="AI46" s="648"/>
      <c r="AJ46" s="648"/>
      <c r="AK46" s="648"/>
      <c r="AL46" s="648"/>
      <c r="AM46" s="724"/>
      <c r="AN46" s="726"/>
      <c r="AU46" s="261"/>
      <c r="AV46" s="261"/>
      <c r="AY46" s="231" t="s">
        <v>30</v>
      </c>
    </row>
    <row r="47" spans="1:51" ht="19.5" customHeight="1">
      <c r="A47" s="741"/>
      <c r="B47" s="733"/>
      <c r="C47" s="733"/>
      <c r="D47" s="593"/>
      <c r="E47" s="602"/>
      <c r="F47" s="602"/>
      <c r="G47" s="709"/>
      <c r="H47" s="602"/>
      <c r="I47" s="602"/>
      <c r="J47" s="704"/>
      <c r="K47" s="738"/>
      <c r="L47" s="253"/>
      <c r="M47" s="254"/>
      <c r="N47" s="254"/>
      <c r="O47" s="255"/>
      <c r="P47" s="256" t="str">
        <f ca="1">IF(O47=0," ",IFERROR(IF(DATEDIF(TODAY(),O47,"M")&lt;=5,"ROJO",IF(DATEDIF(TODAY(),O47,"M")&gt;=12,"VERDE",IF(AND(DATEDIF(TODAY(),O47,"M")&gt;=6,DATEDIF(TODAY(),O47,"M")&lt;=11),"AMARILLO"))),Q47))</f>
        <v xml:space="preserve"> </v>
      </c>
      <c r="Q47" s="262" t="str">
        <f>IF(O47=0," ",IF(O47&lt;=$L$6,"VENCIDO","NO VENCIDO"))</f>
        <v xml:space="preserve"> </v>
      </c>
      <c r="R47" s="257"/>
      <c r="S47" s="258"/>
      <c r="T47" s="258"/>
      <c r="U47" s="259"/>
      <c r="V47" s="259"/>
      <c r="W47" s="259"/>
      <c r="X47" s="260"/>
      <c r="Z47" s="648"/>
      <c r="AA47" s="648"/>
      <c r="AB47" s="737"/>
      <c r="AC47" s="648"/>
      <c r="AD47" s="648"/>
      <c r="AE47" s="648"/>
      <c r="AF47" s="648"/>
      <c r="AG47" s="648"/>
      <c r="AH47" s="648"/>
      <c r="AI47" s="648"/>
      <c r="AJ47" s="648"/>
      <c r="AK47" s="648"/>
      <c r="AL47" s="648"/>
      <c r="AM47" s="725"/>
      <c r="AN47" s="726"/>
      <c r="AU47" s="261"/>
      <c r="AV47" s="261"/>
      <c r="AY47" s="231" t="s">
        <v>102</v>
      </c>
    </row>
    <row r="48" spans="1:51" ht="19.5" customHeight="1">
      <c r="A48" s="741"/>
      <c r="B48" s="733"/>
      <c r="C48" s="733"/>
      <c r="D48" s="594"/>
      <c r="E48" s="603"/>
      <c r="F48" s="603"/>
      <c r="G48" s="710"/>
      <c r="H48" s="603"/>
      <c r="I48" s="603"/>
      <c r="J48" s="705"/>
      <c r="K48" s="447" t="b">
        <f>K43=L48</f>
        <v>0</v>
      </c>
      <c r="L48" s="491">
        <f>SUM(L43:L47)</f>
        <v>0</v>
      </c>
      <c r="M48" s="264" t="s">
        <v>1348</v>
      </c>
      <c r="N48" s="265"/>
      <c r="O48" s="266"/>
      <c r="P48" s="266"/>
      <c r="Q48" s="266"/>
      <c r="R48" s="267">
        <f>SUM(R43:R47)</f>
        <v>0</v>
      </c>
      <c r="S48" s="492"/>
      <c r="T48" s="492"/>
      <c r="U48" s="266"/>
      <c r="V48" s="266"/>
      <c r="W48" s="493"/>
      <c r="X48" s="268"/>
      <c r="Z48" s="498"/>
      <c r="AA48" s="270"/>
      <c r="AB48" s="267"/>
      <c r="AC48" s="270"/>
      <c r="AD48" s="270"/>
      <c r="AE48" s="270"/>
      <c r="AF48" s="270"/>
      <c r="AG48" s="270"/>
      <c r="AH48" s="270"/>
      <c r="AI48" s="270"/>
      <c r="AJ48" s="270"/>
      <c r="AK48" s="270"/>
      <c r="AL48" s="270"/>
      <c r="AM48" s="499"/>
      <c r="AN48" s="274"/>
      <c r="AU48" s="272"/>
      <c r="AV48" s="273"/>
      <c r="AY48" s="231" t="s">
        <v>103</v>
      </c>
    </row>
    <row r="49" spans="1:51" ht="19.5" customHeight="1">
      <c r="A49" s="741">
        <f>A43+1</f>
        <v>7</v>
      </c>
      <c r="B49" s="733" t="s">
        <v>1519</v>
      </c>
      <c r="C49" s="733"/>
      <c r="D49" s="592">
        <f>NOVIEMBRE!K49</f>
        <v>0</v>
      </c>
      <c r="E49" s="601"/>
      <c r="F49" s="601"/>
      <c r="G49" s="708">
        <f t="shared" ref="G49" si="5">E49+F49</f>
        <v>0</v>
      </c>
      <c r="H49" s="601"/>
      <c r="I49" s="601"/>
      <c r="J49" s="703">
        <f>AM49</f>
        <v>0</v>
      </c>
      <c r="K49" s="738">
        <f>+(D49+G49)-(H49+I49+J49)</f>
        <v>0</v>
      </c>
      <c r="L49" s="253"/>
      <c r="M49" s="254"/>
      <c r="N49" s="254"/>
      <c r="O49" s="255"/>
      <c r="P49" s="256" t="str">
        <f ca="1">IF(O49=0," ",IFERROR(IF(DATEDIF(TODAY(),O49,"M")&lt;=5,"ROJO",IF(DATEDIF(TODAY(),O49,"M")&gt;=12,"VERDE",IF(AND(DATEDIF(TODAY(),O49,"M")&gt;=6,DATEDIF(TODAY(),O49,"M")&lt;=11),"AMARILLO"))),Q49))</f>
        <v xml:space="preserve"> </v>
      </c>
      <c r="Q49" s="256" t="str">
        <f>IF(O49=0," ",IF(O49&lt;=$L$6,"VENCIDO","NO VENCIDO"))</f>
        <v xml:space="preserve"> </v>
      </c>
      <c r="R49" s="257"/>
      <c r="S49" s="258"/>
      <c r="T49" s="258"/>
      <c r="U49" s="259"/>
      <c r="V49" s="259"/>
      <c r="W49" s="434"/>
      <c r="X49" s="260"/>
      <c r="Z49" s="648"/>
      <c r="AA49" s="648"/>
      <c r="AB49" s="737">
        <f>+Z49+AA49</f>
        <v>0</v>
      </c>
      <c r="AC49" s="648"/>
      <c r="AD49" s="648"/>
      <c r="AE49" s="648"/>
      <c r="AF49" s="648"/>
      <c r="AG49" s="648"/>
      <c r="AH49" s="648"/>
      <c r="AI49" s="648"/>
      <c r="AJ49" s="648"/>
      <c r="AK49" s="648"/>
      <c r="AL49" s="648"/>
      <c r="AM49" s="723">
        <f>SUM(AB49:AL53)</f>
        <v>0</v>
      </c>
      <c r="AN49" s="726"/>
      <c r="AU49" s="261"/>
      <c r="AV49" s="261"/>
      <c r="AY49" s="231" t="s">
        <v>28</v>
      </c>
    </row>
    <row r="50" spans="1:51" ht="19.5" customHeight="1">
      <c r="A50" s="741"/>
      <c r="B50" s="733"/>
      <c r="C50" s="733"/>
      <c r="D50" s="593"/>
      <c r="E50" s="602"/>
      <c r="F50" s="602"/>
      <c r="G50" s="709"/>
      <c r="H50" s="602"/>
      <c r="I50" s="602"/>
      <c r="J50" s="704"/>
      <c r="K50" s="706"/>
      <c r="L50" s="253"/>
      <c r="M50" s="254"/>
      <c r="N50" s="254"/>
      <c r="O50" s="255"/>
      <c r="P50" s="256" t="str">
        <f ca="1">IF(O50=0," ",IFERROR(IF(DATEDIF(TODAY(),O50,"M")&lt;=5,"ROJO",IF(DATEDIF(TODAY(),O50,"M")&gt;=12,"VERDE",IF(AND(DATEDIF(TODAY(),O50,"M")&gt;=6,DATEDIF(TODAY(),O50,"M")&lt;=11),"AMARILLO"))),Q50))</f>
        <v xml:space="preserve"> </v>
      </c>
      <c r="Q50" s="262" t="str">
        <f>IF(O50=0," ",IF(O50&lt;=$L$6,"VENCIDO","NO VENCIDO"))</f>
        <v xml:space="preserve"> </v>
      </c>
      <c r="R50" s="257"/>
      <c r="S50" s="258"/>
      <c r="T50" s="258"/>
      <c r="U50" s="259"/>
      <c r="V50" s="259"/>
      <c r="W50" s="259"/>
      <c r="X50" s="260"/>
      <c r="Z50" s="648"/>
      <c r="AA50" s="648"/>
      <c r="AB50" s="737"/>
      <c r="AC50" s="648"/>
      <c r="AD50" s="648"/>
      <c r="AE50" s="648"/>
      <c r="AF50" s="648"/>
      <c r="AG50" s="648"/>
      <c r="AH50" s="648"/>
      <c r="AI50" s="648"/>
      <c r="AJ50" s="648"/>
      <c r="AK50" s="648"/>
      <c r="AL50" s="648"/>
      <c r="AM50" s="724"/>
      <c r="AN50" s="726"/>
      <c r="AU50" s="261"/>
      <c r="AV50" s="261"/>
    </row>
    <row r="51" spans="1:51" ht="19.5" customHeight="1">
      <c r="A51" s="741"/>
      <c r="B51" s="733"/>
      <c r="C51" s="733"/>
      <c r="D51" s="593"/>
      <c r="E51" s="602"/>
      <c r="F51" s="602"/>
      <c r="G51" s="709"/>
      <c r="H51" s="602"/>
      <c r="I51" s="602"/>
      <c r="J51" s="704"/>
      <c r="K51" s="706"/>
      <c r="L51" s="253"/>
      <c r="M51" s="254"/>
      <c r="N51" s="254"/>
      <c r="O51" s="255"/>
      <c r="P51" s="256" t="str">
        <f ca="1">IF(O51=0," ",IFERROR(IF(DATEDIF(TODAY(),O51,"M")&lt;=5,"ROJO",IF(DATEDIF(TODAY(),O51,"M")&gt;=12,"VERDE",IF(AND(DATEDIF(TODAY(),O51,"M")&gt;=6,DATEDIF(TODAY(),O51,"M")&lt;=11),"AMARILLO"))),Q51))</f>
        <v xml:space="preserve"> </v>
      </c>
      <c r="Q51" s="262" t="str">
        <f>IF(O51=0," ",IF(O51&lt;=$L$6,"VENCIDO","NO VENCIDO"))</f>
        <v xml:space="preserve"> </v>
      </c>
      <c r="R51" s="257"/>
      <c r="S51" s="258"/>
      <c r="T51" s="258"/>
      <c r="U51" s="259"/>
      <c r="V51" s="259"/>
      <c r="W51" s="259"/>
      <c r="X51" s="260"/>
      <c r="Z51" s="648"/>
      <c r="AA51" s="648"/>
      <c r="AB51" s="737"/>
      <c r="AC51" s="648"/>
      <c r="AD51" s="648"/>
      <c r="AE51" s="648"/>
      <c r="AF51" s="648"/>
      <c r="AG51" s="648"/>
      <c r="AH51" s="648"/>
      <c r="AI51" s="648"/>
      <c r="AJ51" s="648"/>
      <c r="AK51" s="648"/>
      <c r="AL51" s="648"/>
      <c r="AM51" s="724"/>
      <c r="AN51" s="726"/>
      <c r="AU51" s="261"/>
      <c r="AV51" s="261"/>
      <c r="AY51" s="231" t="s">
        <v>29</v>
      </c>
    </row>
    <row r="52" spans="1:51" ht="19.5" customHeight="1">
      <c r="A52" s="741"/>
      <c r="B52" s="733"/>
      <c r="C52" s="733"/>
      <c r="D52" s="593"/>
      <c r="E52" s="602"/>
      <c r="F52" s="602"/>
      <c r="G52" s="709"/>
      <c r="H52" s="602"/>
      <c r="I52" s="602"/>
      <c r="J52" s="704"/>
      <c r="K52" s="706"/>
      <c r="L52" s="253"/>
      <c r="M52" s="254"/>
      <c r="N52" s="254"/>
      <c r="O52" s="255"/>
      <c r="P52" s="256" t="str">
        <f ca="1">IF(O52=0," ",IFERROR(IF(DATEDIF(TODAY(),O52,"M")&lt;=5,"ROJO",IF(DATEDIF(TODAY(),O52,"M")&gt;=12,"VERDE",IF(AND(DATEDIF(TODAY(),O52,"M")&gt;=6,DATEDIF(TODAY(),O52,"M")&lt;=11),"AMARILLO"))),Q52))</f>
        <v xml:space="preserve"> </v>
      </c>
      <c r="Q52" s="262" t="str">
        <f>IF(O52=0," ",IF(O52&lt;=$L$6,"VENCIDO","NO VENCIDO"))</f>
        <v xml:space="preserve"> </v>
      </c>
      <c r="R52" s="257"/>
      <c r="S52" s="258"/>
      <c r="T52" s="258"/>
      <c r="U52" s="259"/>
      <c r="V52" s="259"/>
      <c r="W52" s="259"/>
      <c r="X52" s="260"/>
      <c r="Z52" s="648"/>
      <c r="AA52" s="648"/>
      <c r="AB52" s="737"/>
      <c r="AC52" s="648"/>
      <c r="AD52" s="648"/>
      <c r="AE52" s="648"/>
      <c r="AF52" s="648"/>
      <c r="AG52" s="648"/>
      <c r="AH52" s="648"/>
      <c r="AI52" s="648"/>
      <c r="AJ52" s="648"/>
      <c r="AK52" s="648"/>
      <c r="AL52" s="648"/>
      <c r="AM52" s="724"/>
      <c r="AN52" s="726"/>
      <c r="AU52" s="261"/>
      <c r="AV52" s="261"/>
      <c r="AY52" s="231" t="s">
        <v>30</v>
      </c>
    </row>
    <row r="53" spans="1:51" ht="19.5" customHeight="1">
      <c r="A53" s="741"/>
      <c r="B53" s="733"/>
      <c r="C53" s="733"/>
      <c r="D53" s="593"/>
      <c r="E53" s="602"/>
      <c r="F53" s="602"/>
      <c r="G53" s="709"/>
      <c r="H53" s="602"/>
      <c r="I53" s="602"/>
      <c r="J53" s="704"/>
      <c r="K53" s="739"/>
      <c r="L53" s="253"/>
      <c r="M53" s="254"/>
      <c r="N53" s="254"/>
      <c r="O53" s="255"/>
      <c r="P53" s="256" t="str">
        <f ca="1">IF(O53=0," ",IFERROR(IF(DATEDIF(TODAY(),O53,"M")&lt;=5,"ROJO",IF(DATEDIF(TODAY(),O53,"M")&gt;=12,"VERDE",IF(AND(DATEDIF(TODAY(),O53,"M")&gt;=6,DATEDIF(TODAY(),O53,"M")&lt;=11),"AMARILLO"))),Q53))</f>
        <v xml:space="preserve"> </v>
      </c>
      <c r="Q53" s="262" t="str">
        <f>IF(O53=0," ",IF(O53&lt;=$L$6,"VENCIDO","NO VENCIDO"))</f>
        <v xml:space="preserve"> </v>
      </c>
      <c r="R53" s="257"/>
      <c r="S53" s="258"/>
      <c r="T53" s="258"/>
      <c r="U53" s="259"/>
      <c r="V53" s="259"/>
      <c r="W53" s="259"/>
      <c r="X53" s="260"/>
      <c r="Z53" s="648"/>
      <c r="AA53" s="648"/>
      <c r="AB53" s="737"/>
      <c r="AC53" s="648"/>
      <c r="AD53" s="648"/>
      <c r="AE53" s="648"/>
      <c r="AF53" s="648"/>
      <c r="AG53" s="648"/>
      <c r="AH53" s="648"/>
      <c r="AI53" s="648"/>
      <c r="AJ53" s="648"/>
      <c r="AK53" s="648"/>
      <c r="AL53" s="648"/>
      <c r="AM53" s="725"/>
      <c r="AN53" s="726"/>
      <c r="AU53" s="261"/>
      <c r="AV53" s="261"/>
      <c r="AY53" s="231" t="s">
        <v>102</v>
      </c>
    </row>
    <row r="54" spans="1:51" ht="19.5" customHeight="1">
      <c r="A54" s="741"/>
      <c r="B54" s="733"/>
      <c r="C54" s="733"/>
      <c r="D54" s="594"/>
      <c r="E54" s="603"/>
      <c r="F54" s="603"/>
      <c r="G54" s="710"/>
      <c r="H54" s="603"/>
      <c r="I54" s="603"/>
      <c r="J54" s="705"/>
      <c r="K54" s="447" t="b">
        <f>K49=L54</f>
        <v>1</v>
      </c>
      <c r="L54" s="491">
        <f>SUM(L49:L53)</f>
        <v>0</v>
      </c>
      <c r="M54" s="264" t="s">
        <v>1348</v>
      </c>
      <c r="N54" s="265"/>
      <c r="O54" s="266"/>
      <c r="P54" s="266"/>
      <c r="Q54" s="266"/>
      <c r="R54" s="267">
        <f>SUM(R49:R53)</f>
        <v>0</v>
      </c>
      <c r="S54" s="492"/>
      <c r="T54" s="492"/>
      <c r="U54" s="266"/>
      <c r="V54" s="266"/>
      <c r="W54" s="493"/>
      <c r="X54" s="268"/>
      <c r="Z54" s="498"/>
      <c r="AA54" s="270"/>
      <c r="AB54" s="267"/>
      <c r="AC54" s="270"/>
      <c r="AD54" s="270"/>
      <c r="AE54" s="270"/>
      <c r="AF54" s="270"/>
      <c r="AG54" s="270"/>
      <c r="AH54" s="270"/>
      <c r="AI54" s="270"/>
      <c r="AJ54" s="270"/>
      <c r="AK54" s="270"/>
      <c r="AL54" s="270"/>
      <c r="AM54" s="499"/>
      <c r="AN54" s="274"/>
      <c r="AU54" s="272"/>
      <c r="AV54" s="273"/>
      <c r="AY54" s="231" t="s">
        <v>103</v>
      </c>
    </row>
    <row r="55" spans="1:51" ht="19.5" customHeight="1">
      <c r="A55" s="741">
        <f>A49+1</f>
        <v>8</v>
      </c>
      <c r="B55" s="743" t="s">
        <v>1492</v>
      </c>
      <c r="C55" s="744"/>
      <c r="D55" s="592">
        <f>NOVIEMBRE!K55</f>
        <v>4030</v>
      </c>
      <c r="E55" s="601"/>
      <c r="F55" s="601"/>
      <c r="G55" s="708">
        <f t="shared" ref="G55" si="6">E55+F55</f>
        <v>0</v>
      </c>
      <c r="H55" s="601"/>
      <c r="I55" s="601"/>
      <c r="J55" s="703">
        <f>AM55</f>
        <v>0</v>
      </c>
      <c r="K55" s="738">
        <f>+(D55+G55)-(H55+I55+J55)</f>
        <v>4030</v>
      </c>
      <c r="L55" s="253"/>
      <c r="M55" s="254"/>
      <c r="N55" s="254"/>
      <c r="O55" s="255"/>
      <c r="P55" s="256" t="str">
        <f ca="1">IF(O55=0," ",IFERROR(IF(DATEDIF(TODAY(),O55,"M")&lt;=5,"ROJO",IF(DATEDIF(TODAY(),O55,"M")&gt;=12,"VERDE",IF(AND(DATEDIF(TODAY(),O55,"M")&gt;=6,DATEDIF(TODAY(),O55,"M")&lt;=11),"AMARILLO"))),Q55))</f>
        <v xml:space="preserve"> </v>
      </c>
      <c r="Q55" s="256" t="str">
        <f>IF(O55=0," ",IF(O55&lt;=$L$6,"VENCIDO","NO VENCIDO"))</f>
        <v xml:space="preserve"> </v>
      </c>
      <c r="R55" s="257"/>
      <c r="S55" s="258"/>
      <c r="T55" s="258"/>
      <c r="U55" s="259"/>
      <c r="V55" s="259"/>
      <c r="W55" s="434"/>
      <c r="X55" s="260"/>
      <c r="Z55" s="648"/>
      <c r="AA55" s="648"/>
      <c r="AB55" s="737">
        <f>+Z55+AA55</f>
        <v>0</v>
      </c>
      <c r="AC55" s="648"/>
      <c r="AD55" s="648"/>
      <c r="AE55" s="648"/>
      <c r="AF55" s="648"/>
      <c r="AG55" s="648"/>
      <c r="AH55" s="648"/>
      <c r="AI55" s="648"/>
      <c r="AJ55" s="648"/>
      <c r="AK55" s="648"/>
      <c r="AL55" s="648"/>
      <c r="AM55" s="723">
        <f>SUM(AB55:AL59)</f>
        <v>0</v>
      </c>
      <c r="AN55" s="726"/>
      <c r="AU55" s="261"/>
      <c r="AV55" s="261"/>
      <c r="AY55" s="231" t="s">
        <v>33</v>
      </c>
    </row>
    <row r="56" spans="1:51" ht="19.5" customHeight="1">
      <c r="A56" s="741"/>
      <c r="B56" s="745"/>
      <c r="C56" s="746"/>
      <c r="D56" s="593"/>
      <c r="E56" s="602"/>
      <c r="F56" s="602"/>
      <c r="G56" s="709"/>
      <c r="H56" s="602"/>
      <c r="I56" s="602"/>
      <c r="J56" s="704"/>
      <c r="K56" s="706"/>
      <c r="L56" s="253"/>
      <c r="M56" s="254"/>
      <c r="N56" s="254"/>
      <c r="O56" s="255"/>
      <c r="P56" s="256" t="str">
        <f ca="1">IF(O56=0," ",IFERROR(IF(DATEDIF(TODAY(),O56,"M")&lt;=5,"ROJO",IF(DATEDIF(TODAY(),O56,"M")&gt;=12,"VERDE",IF(AND(DATEDIF(TODAY(),O56,"M")&gt;=6,DATEDIF(TODAY(),O56,"M")&lt;=11),"AMARILLO"))),Q56))</f>
        <v xml:space="preserve"> </v>
      </c>
      <c r="Q56" s="262" t="str">
        <f>IF(O56=0," ",IF(O56&lt;=$L$6,"VENCIDO","NO VENCIDO"))</f>
        <v xml:space="preserve"> </v>
      </c>
      <c r="R56" s="257"/>
      <c r="S56" s="258"/>
      <c r="T56" s="258"/>
      <c r="U56" s="259"/>
      <c r="V56" s="259"/>
      <c r="W56" s="259"/>
      <c r="X56" s="260"/>
      <c r="Z56" s="648"/>
      <c r="AA56" s="648"/>
      <c r="AB56" s="737"/>
      <c r="AC56" s="648"/>
      <c r="AD56" s="648"/>
      <c r="AE56" s="648"/>
      <c r="AF56" s="648"/>
      <c r="AG56" s="648"/>
      <c r="AH56" s="648"/>
      <c r="AI56" s="648"/>
      <c r="AJ56" s="648"/>
      <c r="AK56" s="648"/>
      <c r="AL56" s="648"/>
      <c r="AM56" s="724"/>
      <c r="AN56" s="726"/>
      <c r="AU56" s="261"/>
      <c r="AV56" s="261"/>
    </row>
    <row r="57" spans="1:51" ht="19.5" customHeight="1">
      <c r="A57" s="741"/>
      <c r="B57" s="745"/>
      <c r="C57" s="746"/>
      <c r="D57" s="593"/>
      <c r="E57" s="602"/>
      <c r="F57" s="602"/>
      <c r="G57" s="709"/>
      <c r="H57" s="602"/>
      <c r="I57" s="602"/>
      <c r="J57" s="704"/>
      <c r="K57" s="706"/>
      <c r="L57" s="253"/>
      <c r="M57" s="254"/>
      <c r="N57" s="254"/>
      <c r="O57" s="255"/>
      <c r="P57" s="256" t="str">
        <f ca="1">IF(O57=0," ",IFERROR(IF(DATEDIF(TODAY(),O57,"M")&lt;=5,"ROJO",IF(DATEDIF(TODAY(),O57,"M")&gt;=12,"VERDE",IF(AND(DATEDIF(TODAY(),O57,"M")&gt;=6,DATEDIF(TODAY(),O57,"M")&lt;=11),"AMARILLO"))),Q57))</f>
        <v xml:space="preserve"> </v>
      </c>
      <c r="Q57" s="262" t="str">
        <f>IF(O57=0," ",IF(O57&lt;=$L$6,"VENCIDO","NO VENCIDO"))</f>
        <v xml:space="preserve"> </v>
      </c>
      <c r="R57" s="257"/>
      <c r="S57" s="258"/>
      <c r="T57" s="258"/>
      <c r="U57" s="259"/>
      <c r="V57" s="259"/>
      <c r="W57" s="259"/>
      <c r="X57" s="260"/>
      <c r="Z57" s="648"/>
      <c r="AA57" s="648"/>
      <c r="AB57" s="737"/>
      <c r="AC57" s="648"/>
      <c r="AD57" s="648"/>
      <c r="AE57" s="648"/>
      <c r="AF57" s="648"/>
      <c r="AG57" s="648"/>
      <c r="AH57" s="648"/>
      <c r="AI57" s="648"/>
      <c r="AJ57" s="648"/>
      <c r="AK57" s="648"/>
      <c r="AL57" s="648"/>
      <c r="AM57" s="724"/>
      <c r="AN57" s="726"/>
      <c r="AU57" s="261"/>
      <c r="AV57" s="261"/>
      <c r="AY57" s="231" t="s">
        <v>34</v>
      </c>
    </row>
    <row r="58" spans="1:51" ht="19.5" customHeight="1">
      <c r="A58" s="741"/>
      <c r="B58" s="745"/>
      <c r="C58" s="746"/>
      <c r="D58" s="593"/>
      <c r="E58" s="602"/>
      <c r="F58" s="602"/>
      <c r="G58" s="709"/>
      <c r="H58" s="602"/>
      <c r="I58" s="602"/>
      <c r="J58" s="704"/>
      <c r="K58" s="706"/>
      <c r="L58" s="253"/>
      <c r="M58" s="254"/>
      <c r="N58" s="254"/>
      <c r="O58" s="255"/>
      <c r="P58" s="256" t="str">
        <f ca="1">IF(O58=0," ",IFERROR(IF(DATEDIF(TODAY(),O58,"M")&lt;=5,"ROJO",IF(DATEDIF(TODAY(),O58,"M")&gt;=12,"VERDE",IF(AND(DATEDIF(TODAY(),O58,"M")&gt;=6,DATEDIF(TODAY(),O58,"M")&lt;=11),"AMARILLO"))),Q58))</f>
        <v xml:space="preserve"> </v>
      </c>
      <c r="Q58" s="262" t="str">
        <f>IF(O58=0," ",IF(O58&lt;=$L$6,"VENCIDO","NO VENCIDO"))</f>
        <v xml:space="preserve"> </v>
      </c>
      <c r="R58" s="257"/>
      <c r="S58" s="258"/>
      <c r="T58" s="258"/>
      <c r="U58" s="259"/>
      <c r="V58" s="259"/>
      <c r="W58" s="259"/>
      <c r="X58" s="260"/>
      <c r="Z58" s="648"/>
      <c r="AA58" s="648"/>
      <c r="AB58" s="737"/>
      <c r="AC58" s="648"/>
      <c r="AD58" s="648"/>
      <c r="AE58" s="648"/>
      <c r="AF58" s="648"/>
      <c r="AG58" s="648"/>
      <c r="AH58" s="648"/>
      <c r="AI58" s="648"/>
      <c r="AJ58" s="648"/>
      <c r="AK58" s="648"/>
      <c r="AL58" s="648"/>
      <c r="AM58" s="724"/>
      <c r="AN58" s="726"/>
      <c r="AU58" s="261"/>
      <c r="AV58" s="261"/>
      <c r="AY58" s="231" t="s">
        <v>106</v>
      </c>
    </row>
    <row r="59" spans="1:51" ht="19.5" customHeight="1">
      <c r="A59" s="741"/>
      <c r="B59" s="745"/>
      <c r="C59" s="746"/>
      <c r="D59" s="593"/>
      <c r="E59" s="602"/>
      <c r="F59" s="602"/>
      <c r="G59" s="709"/>
      <c r="H59" s="602"/>
      <c r="I59" s="602"/>
      <c r="J59" s="704"/>
      <c r="K59" s="739"/>
      <c r="L59" s="253"/>
      <c r="M59" s="254"/>
      <c r="N59" s="254"/>
      <c r="O59" s="255"/>
      <c r="P59" s="256" t="str">
        <f ca="1">IF(O59=0," ",IFERROR(IF(DATEDIF(TODAY(),O59,"M")&lt;=5,"ROJO",IF(DATEDIF(TODAY(),O59,"M")&gt;=12,"VERDE",IF(AND(DATEDIF(TODAY(),O59,"M")&gt;=6,DATEDIF(TODAY(),O59,"M")&lt;=11),"AMARILLO"))),Q59))</f>
        <v xml:space="preserve"> </v>
      </c>
      <c r="Q59" s="262" t="str">
        <f>IF(O59=0," ",IF(O59&lt;=$L$6,"VENCIDO","NO VENCIDO"))</f>
        <v xml:space="preserve"> </v>
      </c>
      <c r="R59" s="257"/>
      <c r="S59" s="258"/>
      <c r="T59" s="258"/>
      <c r="U59" s="259"/>
      <c r="V59" s="259"/>
      <c r="W59" s="259"/>
      <c r="X59" s="260"/>
      <c r="Z59" s="648"/>
      <c r="AA59" s="648"/>
      <c r="AB59" s="737"/>
      <c r="AC59" s="648"/>
      <c r="AD59" s="648"/>
      <c r="AE59" s="648"/>
      <c r="AF59" s="648"/>
      <c r="AG59" s="648"/>
      <c r="AH59" s="648"/>
      <c r="AI59" s="648"/>
      <c r="AJ59" s="648"/>
      <c r="AK59" s="648"/>
      <c r="AL59" s="648"/>
      <c r="AM59" s="725"/>
      <c r="AN59" s="726"/>
      <c r="AU59" s="261"/>
      <c r="AV59" s="261"/>
      <c r="AY59" s="231" t="s">
        <v>107</v>
      </c>
    </row>
    <row r="60" spans="1:51" ht="19.5" customHeight="1">
      <c r="A60" s="741"/>
      <c r="B60" s="745"/>
      <c r="C60" s="746"/>
      <c r="D60" s="594"/>
      <c r="E60" s="603"/>
      <c r="F60" s="603"/>
      <c r="G60" s="710"/>
      <c r="H60" s="603"/>
      <c r="I60" s="603"/>
      <c r="J60" s="705"/>
      <c r="K60" s="447" t="b">
        <f>K55=L60</f>
        <v>0</v>
      </c>
      <c r="L60" s="491">
        <f>SUM(L55:L59)</f>
        <v>0</v>
      </c>
      <c r="M60" s="264" t="s">
        <v>1348</v>
      </c>
      <c r="N60" s="265"/>
      <c r="O60" s="266"/>
      <c r="P60" s="266"/>
      <c r="Q60" s="266"/>
      <c r="R60" s="267">
        <f>SUM(R55:R59)</f>
        <v>0</v>
      </c>
      <c r="S60" s="492"/>
      <c r="T60" s="492"/>
      <c r="U60" s="266"/>
      <c r="V60" s="266"/>
      <c r="W60" s="493"/>
      <c r="X60" s="268"/>
      <c r="Z60" s="498"/>
      <c r="AA60" s="270"/>
      <c r="AB60" s="267"/>
      <c r="AC60" s="270"/>
      <c r="AD60" s="270"/>
      <c r="AE60" s="270"/>
      <c r="AF60" s="270"/>
      <c r="AG60" s="270"/>
      <c r="AH60" s="270"/>
      <c r="AI60" s="270"/>
      <c r="AJ60" s="270"/>
      <c r="AK60" s="270"/>
      <c r="AL60" s="270"/>
      <c r="AM60" s="499"/>
      <c r="AN60" s="274"/>
      <c r="AU60" s="272"/>
      <c r="AV60" s="273"/>
      <c r="AY60" s="231" t="s">
        <v>109</v>
      </c>
    </row>
    <row r="61" spans="1:51" ht="19.5" customHeight="1">
      <c r="A61" s="741">
        <f>A55+1</f>
        <v>9</v>
      </c>
      <c r="B61" s="733" t="s">
        <v>1496</v>
      </c>
      <c r="C61" s="733"/>
      <c r="D61" s="592">
        <f>NOVIEMBRE!K61</f>
        <v>9</v>
      </c>
      <c r="E61" s="601"/>
      <c r="F61" s="601"/>
      <c r="G61" s="708">
        <f t="shared" ref="G61" si="7">E61+F61</f>
        <v>0</v>
      </c>
      <c r="H61" s="601"/>
      <c r="I61" s="601"/>
      <c r="J61" s="703">
        <f>AM61</f>
        <v>0</v>
      </c>
      <c r="K61" s="738">
        <f>+(D61+G61)-(H61+I61+J61)</f>
        <v>9</v>
      </c>
      <c r="L61" s="253"/>
      <c r="M61" s="254"/>
      <c r="N61" s="254"/>
      <c r="O61" s="255"/>
      <c r="P61" s="256" t="str">
        <f ca="1">IF(O61=0," ",IFERROR(IF(DATEDIF(TODAY(),O61,"M")&lt;=5,"ROJO",IF(DATEDIF(TODAY(),O61,"M")&gt;=12,"VERDE",IF(AND(DATEDIF(TODAY(),O61,"M")&gt;=6,DATEDIF(TODAY(),O61,"M")&lt;=11),"AMARILLO"))),Q61))</f>
        <v xml:space="preserve"> </v>
      </c>
      <c r="Q61" s="256" t="str">
        <f>IF(O61=0," ",IF(O61&lt;=$L$6,"VENCIDO","NO VENCIDO"))</f>
        <v xml:space="preserve"> </v>
      </c>
      <c r="R61" s="257"/>
      <c r="S61" s="258"/>
      <c r="T61" s="258"/>
      <c r="U61" s="259"/>
      <c r="V61" s="259"/>
      <c r="W61" s="434"/>
      <c r="X61" s="260"/>
      <c r="Z61" s="648"/>
      <c r="AA61" s="648"/>
      <c r="AB61" s="737">
        <f>+Z61+AA61</f>
        <v>0</v>
      </c>
      <c r="AC61" s="648"/>
      <c r="AD61" s="648"/>
      <c r="AE61" s="648"/>
      <c r="AF61" s="648"/>
      <c r="AG61" s="648"/>
      <c r="AH61" s="648"/>
      <c r="AI61" s="648"/>
      <c r="AJ61" s="648"/>
      <c r="AK61" s="648"/>
      <c r="AL61" s="648"/>
      <c r="AM61" s="723">
        <f>SUM(AB61:AL65)</f>
        <v>0</v>
      </c>
      <c r="AN61" s="726"/>
      <c r="AU61" s="261"/>
      <c r="AV61" s="261"/>
      <c r="AY61" s="231" t="s">
        <v>111</v>
      </c>
    </row>
    <row r="62" spans="1:51" ht="19.5" customHeight="1">
      <c r="A62" s="741"/>
      <c r="B62" s="733"/>
      <c r="C62" s="733"/>
      <c r="D62" s="593"/>
      <c r="E62" s="602"/>
      <c r="F62" s="602"/>
      <c r="G62" s="709"/>
      <c r="H62" s="602"/>
      <c r="I62" s="602"/>
      <c r="J62" s="704"/>
      <c r="K62" s="706"/>
      <c r="L62" s="253"/>
      <c r="M62" s="254"/>
      <c r="N62" s="254"/>
      <c r="O62" s="255"/>
      <c r="P62" s="256" t="str">
        <f ca="1">IF(O62=0," ",IFERROR(IF(DATEDIF(TODAY(),O62,"M")&lt;=5,"ROJO",IF(DATEDIF(TODAY(),O62,"M")&gt;=12,"VERDE",IF(AND(DATEDIF(TODAY(),O62,"M")&gt;=6,DATEDIF(TODAY(),O62,"M")&lt;=11),"AMARILLO"))),Q62))</f>
        <v xml:space="preserve"> </v>
      </c>
      <c r="Q62" s="262" t="str">
        <f>IF(O62=0," ",IF(O62&lt;=$L$6,"VENCIDO","NO VENCIDO"))</f>
        <v xml:space="preserve"> </v>
      </c>
      <c r="R62" s="257"/>
      <c r="S62" s="258"/>
      <c r="T62" s="258"/>
      <c r="U62" s="259"/>
      <c r="V62" s="259"/>
      <c r="W62" s="259"/>
      <c r="X62" s="260"/>
      <c r="Z62" s="648"/>
      <c r="AA62" s="648"/>
      <c r="AB62" s="737"/>
      <c r="AC62" s="648"/>
      <c r="AD62" s="648"/>
      <c r="AE62" s="648"/>
      <c r="AF62" s="648"/>
      <c r="AG62" s="648"/>
      <c r="AH62" s="648"/>
      <c r="AI62" s="648"/>
      <c r="AJ62" s="648"/>
      <c r="AK62" s="648"/>
      <c r="AL62" s="648"/>
      <c r="AM62" s="724"/>
      <c r="AN62" s="726"/>
      <c r="AU62" s="261"/>
      <c r="AV62" s="261"/>
    </row>
    <row r="63" spans="1:51" ht="19.5" customHeight="1">
      <c r="A63" s="741"/>
      <c r="B63" s="733"/>
      <c r="C63" s="733"/>
      <c r="D63" s="593"/>
      <c r="E63" s="602"/>
      <c r="F63" s="602"/>
      <c r="G63" s="709"/>
      <c r="H63" s="602"/>
      <c r="I63" s="602"/>
      <c r="J63" s="704"/>
      <c r="K63" s="706"/>
      <c r="L63" s="253"/>
      <c r="M63" s="254"/>
      <c r="N63" s="254"/>
      <c r="O63" s="255"/>
      <c r="P63" s="256" t="str">
        <f ca="1">IF(O63=0," ",IFERROR(IF(DATEDIF(TODAY(),O63,"M")&lt;=5,"ROJO",IF(DATEDIF(TODAY(),O63,"M")&gt;=12,"VERDE",IF(AND(DATEDIF(TODAY(),O63,"M")&gt;=6,DATEDIF(TODAY(),O63,"M")&lt;=11),"AMARILLO"))),Q63))</f>
        <v xml:space="preserve"> </v>
      </c>
      <c r="Q63" s="262" t="str">
        <f>IF(O63=0," ",IF(O63&lt;=$L$6,"VENCIDO","NO VENCIDO"))</f>
        <v xml:space="preserve"> </v>
      </c>
      <c r="R63" s="257"/>
      <c r="S63" s="258"/>
      <c r="T63" s="258"/>
      <c r="U63" s="259"/>
      <c r="V63" s="259"/>
      <c r="W63" s="259"/>
      <c r="X63" s="260"/>
      <c r="Z63" s="648"/>
      <c r="AA63" s="648"/>
      <c r="AB63" s="737"/>
      <c r="AC63" s="648"/>
      <c r="AD63" s="648"/>
      <c r="AE63" s="648"/>
      <c r="AF63" s="648"/>
      <c r="AG63" s="648"/>
      <c r="AH63" s="648"/>
      <c r="AI63" s="648"/>
      <c r="AJ63" s="648"/>
      <c r="AK63" s="648"/>
      <c r="AL63" s="648"/>
      <c r="AM63" s="724"/>
      <c r="AN63" s="726"/>
      <c r="AU63" s="261"/>
      <c r="AV63" s="261"/>
    </row>
    <row r="64" spans="1:51" ht="19.5" customHeight="1">
      <c r="A64" s="741"/>
      <c r="B64" s="733"/>
      <c r="C64" s="733"/>
      <c r="D64" s="593"/>
      <c r="E64" s="602"/>
      <c r="F64" s="602"/>
      <c r="G64" s="709"/>
      <c r="H64" s="602"/>
      <c r="I64" s="602"/>
      <c r="J64" s="704"/>
      <c r="K64" s="706"/>
      <c r="L64" s="253"/>
      <c r="M64" s="254"/>
      <c r="N64" s="254"/>
      <c r="O64" s="255"/>
      <c r="P64" s="256" t="str">
        <f ca="1">IF(O64=0," ",IFERROR(IF(DATEDIF(TODAY(),O64,"M")&lt;=5,"ROJO",IF(DATEDIF(TODAY(),O64,"M")&gt;=12,"VERDE",IF(AND(DATEDIF(TODAY(),O64,"M")&gt;=6,DATEDIF(TODAY(),O64,"M")&lt;=11),"AMARILLO"))),Q64))</f>
        <v xml:space="preserve"> </v>
      </c>
      <c r="Q64" s="262" t="str">
        <f>IF(O64=0," ",IF(O64&lt;=$L$6,"VENCIDO","NO VENCIDO"))</f>
        <v xml:space="preserve"> </v>
      </c>
      <c r="R64" s="257"/>
      <c r="S64" s="258"/>
      <c r="T64" s="258"/>
      <c r="U64" s="259"/>
      <c r="V64" s="259"/>
      <c r="W64" s="259"/>
      <c r="X64" s="260"/>
      <c r="Z64" s="648"/>
      <c r="AA64" s="648"/>
      <c r="AB64" s="737"/>
      <c r="AC64" s="648"/>
      <c r="AD64" s="648"/>
      <c r="AE64" s="648"/>
      <c r="AF64" s="648"/>
      <c r="AG64" s="648"/>
      <c r="AH64" s="648"/>
      <c r="AI64" s="648"/>
      <c r="AJ64" s="648"/>
      <c r="AK64" s="648"/>
      <c r="AL64" s="648"/>
      <c r="AM64" s="724"/>
      <c r="AN64" s="726"/>
      <c r="AU64" s="261"/>
      <c r="AV64" s="261"/>
    </row>
    <row r="65" spans="1:48" ht="19.5" customHeight="1">
      <c r="A65" s="741"/>
      <c r="B65" s="733"/>
      <c r="C65" s="733"/>
      <c r="D65" s="593"/>
      <c r="E65" s="602"/>
      <c r="F65" s="602"/>
      <c r="G65" s="709"/>
      <c r="H65" s="602"/>
      <c r="I65" s="602"/>
      <c r="J65" s="704"/>
      <c r="K65" s="739"/>
      <c r="L65" s="253"/>
      <c r="M65" s="254"/>
      <c r="N65" s="254"/>
      <c r="O65" s="255"/>
      <c r="P65" s="256" t="str">
        <f ca="1">IF(O65=0," ",IFERROR(IF(DATEDIF(TODAY(),O65,"M")&lt;=5,"ROJO",IF(DATEDIF(TODAY(),O65,"M")&gt;=12,"VERDE",IF(AND(DATEDIF(TODAY(),O65,"M")&gt;=6,DATEDIF(TODAY(),O65,"M")&lt;=11),"AMARILLO"))),Q65))</f>
        <v xml:space="preserve"> </v>
      </c>
      <c r="Q65" s="262" t="str">
        <f>IF(O65=0," ",IF(O65&lt;=$L$6,"VENCIDO","NO VENCIDO"))</f>
        <v xml:space="preserve"> </v>
      </c>
      <c r="R65" s="257"/>
      <c r="S65" s="258"/>
      <c r="T65" s="258"/>
      <c r="U65" s="259"/>
      <c r="V65" s="259"/>
      <c r="W65" s="259"/>
      <c r="X65" s="260"/>
      <c r="Z65" s="648"/>
      <c r="AA65" s="648"/>
      <c r="AB65" s="737"/>
      <c r="AC65" s="648"/>
      <c r="AD65" s="648"/>
      <c r="AE65" s="648"/>
      <c r="AF65" s="648"/>
      <c r="AG65" s="648"/>
      <c r="AH65" s="648"/>
      <c r="AI65" s="648"/>
      <c r="AJ65" s="648"/>
      <c r="AK65" s="648"/>
      <c r="AL65" s="648"/>
      <c r="AM65" s="725"/>
      <c r="AN65" s="726"/>
      <c r="AU65" s="261"/>
      <c r="AV65" s="261"/>
    </row>
    <row r="66" spans="1:48" ht="19.5" customHeight="1">
      <c r="A66" s="741"/>
      <c r="B66" s="742"/>
      <c r="C66" s="742"/>
      <c r="D66" s="594"/>
      <c r="E66" s="603"/>
      <c r="F66" s="603"/>
      <c r="G66" s="710"/>
      <c r="H66" s="603"/>
      <c r="I66" s="603"/>
      <c r="J66" s="705"/>
      <c r="K66" s="447" t="b">
        <f>K61=L66</f>
        <v>0</v>
      </c>
      <c r="L66" s="491">
        <f>SUM(L61:L65)</f>
        <v>0</v>
      </c>
      <c r="M66" s="264" t="s">
        <v>1348</v>
      </c>
      <c r="N66" s="265"/>
      <c r="O66" s="266"/>
      <c r="P66" s="266"/>
      <c r="Q66" s="266"/>
      <c r="R66" s="267">
        <f>SUM(R61:R65)</f>
        <v>0</v>
      </c>
      <c r="S66" s="492"/>
      <c r="T66" s="492"/>
      <c r="U66" s="266"/>
      <c r="V66" s="266"/>
      <c r="W66" s="493"/>
      <c r="X66" s="268"/>
      <c r="Z66" s="498"/>
      <c r="AA66" s="270"/>
      <c r="AB66" s="267"/>
      <c r="AC66" s="270"/>
      <c r="AD66" s="270"/>
      <c r="AE66" s="270"/>
      <c r="AF66" s="270"/>
      <c r="AG66" s="270"/>
      <c r="AH66" s="270"/>
      <c r="AI66" s="270"/>
      <c r="AJ66" s="270"/>
      <c r="AK66" s="270"/>
      <c r="AL66" s="270"/>
      <c r="AM66" s="499"/>
      <c r="AN66" s="274"/>
      <c r="AU66" s="272"/>
      <c r="AV66" s="273"/>
    </row>
    <row r="67" spans="1:48" ht="19.5" customHeight="1">
      <c r="A67" s="741">
        <f>A61+1</f>
        <v>10</v>
      </c>
      <c r="B67" s="733" t="s">
        <v>1493</v>
      </c>
      <c r="C67" s="733"/>
      <c r="D67" s="592">
        <f>NOVIEMBRE!K67</f>
        <v>3430</v>
      </c>
      <c r="E67" s="601"/>
      <c r="F67" s="601"/>
      <c r="G67" s="708">
        <f t="shared" ref="G67" si="8">E67+F67</f>
        <v>0</v>
      </c>
      <c r="H67" s="601"/>
      <c r="I67" s="601"/>
      <c r="J67" s="703">
        <f>AM67</f>
        <v>0</v>
      </c>
      <c r="K67" s="738">
        <f>+(D67+G67)-(H67+I67+J67)</f>
        <v>3430</v>
      </c>
      <c r="L67" s="253"/>
      <c r="M67" s="254"/>
      <c r="N67" s="254"/>
      <c r="O67" s="255"/>
      <c r="P67" s="256" t="str">
        <f ca="1">IF(O67=0," ",IFERROR(IF(DATEDIF(TODAY(),O67,"M")&lt;=5,"ROJO",IF(DATEDIF(TODAY(),O67,"M")&gt;=12,"VERDE",IF(AND(DATEDIF(TODAY(),O67,"M")&gt;=6,DATEDIF(TODAY(),O67,"M")&lt;=11),"AMARILLO"))),Q67))</f>
        <v xml:space="preserve"> </v>
      </c>
      <c r="Q67" s="256" t="str">
        <f>IF(O67=0," ",IF(O67&lt;=$L$6,"VENCIDO","NO VENCIDO"))</f>
        <v xml:space="preserve"> </v>
      </c>
      <c r="R67" s="257"/>
      <c r="S67" s="258"/>
      <c r="T67" s="258"/>
      <c r="U67" s="259"/>
      <c r="V67" s="259"/>
      <c r="W67" s="434"/>
      <c r="X67" s="260"/>
      <c r="Z67" s="648"/>
      <c r="AA67" s="648"/>
      <c r="AB67" s="737">
        <f>+Z67+AA67</f>
        <v>0</v>
      </c>
      <c r="AC67" s="648"/>
      <c r="AD67" s="648"/>
      <c r="AE67" s="648"/>
      <c r="AF67" s="648"/>
      <c r="AG67" s="648"/>
      <c r="AH67" s="648"/>
      <c r="AI67" s="648"/>
      <c r="AJ67" s="648"/>
      <c r="AK67" s="648"/>
      <c r="AL67" s="648"/>
      <c r="AM67" s="723">
        <f>SUM(AB67:AL71)</f>
        <v>0</v>
      </c>
      <c r="AN67" s="726"/>
      <c r="AU67" s="261"/>
      <c r="AV67" s="261"/>
    </row>
    <row r="68" spans="1:48" ht="19.5" customHeight="1">
      <c r="A68" s="741"/>
      <c r="B68" s="733"/>
      <c r="C68" s="733"/>
      <c r="D68" s="593"/>
      <c r="E68" s="602"/>
      <c r="F68" s="602"/>
      <c r="G68" s="709"/>
      <c r="H68" s="602"/>
      <c r="I68" s="602"/>
      <c r="J68" s="704"/>
      <c r="K68" s="706"/>
      <c r="L68" s="253"/>
      <c r="M68" s="254"/>
      <c r="N68" s="254"/>
      <c r="O68" s="255"/>
      <c r="P68" s="256" t="str">
        <f ca="1">IF(O68=0," ",IFERROR(IF(DATEDIF(TODAY(),O68,"M")&lt;=5,"ROJO",IF(DATEDIF(TODAY(),O68,"M")&gt;=12,"VERDE",IF(AND(DATEDIF(TODAY(),O68,"M")&gt;=6,DATEDIF(TODAY(),O68,"M")&lt;=11),"AMARILLO"))),Q68))</f>
        <v xml:space="preserve"> </v>
      </c>
      <c r="Q68" s="262" t="str">
        <f>IF(O68=0," ",IF(O68&lt;=$L$6,"VENCIDO","NO VENCIDO"))</f>
        <v xml:space="preserve"> </v>
      </c>
      <c r="R68" s="257"/>
      <c r="S68" s="258"/>
      <c r="T68" s="258"/>
      <c r="U68" s="259"/>
      <c r="V68" s="259"/>
      <c r="W68" s="259"/>
      <c r="X68" s="260"/>
      <c r="Z68" s="648"/>
      <c r="AA68" s="648"/>
      <c r="AB68" s="737"/>
      <c r="AC68" s="648"/>
      <c r="AD68" s="648"/>
      <c r="AE68" s="648"/>
      <c r="AF68" s="648"/>
      <c r="AG68" s="648"/>
      <c r="AH68" s="648"/>
      <c r="AI68" s="648"/>
      <c r="AJ68" s="648"/>
      <c r="AK68" s="648"/>
      <c r="AL68" s="648"/>
      <c r="AM68" s="724"/>
      <c r="AN68" s="726"/>
      <c r="AU68" s="261"/>
      <c r="AV68" s="261"/>
    </row>
    <row r="69" spans="1:48" ht="19.5" customHeight="1">
      <c r="A69" s="741"/>
      <c r="B69" s="733"/>
      <c r="C69" s="733"/>
      <c r="D69" s="593"/>
      <c r="E69" s="602"/>
      <c r="F69" s="602"/>
      <c r="G69" s="709"/>
      <c r="H69" s="602"/>
      <c r="I69" s="602"/>
      <c r="J69" s="704"/>
      <c r="K69" s="706"/>
      <c r="L69" s="253"/>
      <c r="M69" s="254"/>
      <c r="N69" s="254"/>
      <c r="O69" s="255"/>
      <c r="P69" s="256" t="str">
        <f ca="1">IF(O69=0," ",IFERROR(IF(DATEDIF(TODAY(),O69,"M")&lt;=5,"ROJO",IF(DATEDIF(TODAY(),O69,"M")&gt;=12,"VERDE",IF(AND(DATEDIF(TODAY(),O69,"M")&gt;=6,DATEDIF(TODAY(),O69,"M")&lt;=11),"AMARILLO"))),Q69))</f>
        <v xml:space="preserve"> </v>
      </c>
      <c r="Q69" s="262" t="str">
        <f>IF(O69=0," ",IF(O69&lt;=$L$6,"VENCIDO","NO VENCIDO"))</f>
        <v xml:space="preserve"> </v>
      </c>
      <c r="R69" s="257"/>
      <c r="S69" s="258"/>
      <c r="T69" s="258"/>
      <c r="U69" s="259"/>
      <c r="V69" s="259"/>
      <c r="W69" s="259"/>
      <c r="X69" s="260"/>
      <c r="Z69" s="648"/>
      <c r="AA69" s="648"/>
      <c r="AB69" s="737"/>
      <c r="AC69" s="648"/>
      <c r="AD69" s="648"/>
      <c r="AE69" s="648"/>
      <c r="AF69" s="648"/>
      <c r="AG69" s="648"/>
      <c r="AH69" s="648"/>
      <c r="AI69" s="648"/>
      <c r="AJ69" s="648"/>
      <c r="AK69" s="648"/>
      <c r="AL69" s="648"/>
      <c r="AM69" s="724"/>
      <c r="AN69" s="726"/>
      <c r="AU69" s="261"/>
      <c r="AV69" s="261"/>
    </row>
    <row r="70" spans="1:48" ht="19.5" customHeight="1">
      <c r="A70" s="741"/>
      <c r="B70" s="733"/>
      <c r="C70" s="733"/>
      <c r="D70" s="593"/>
      <c r="E70" s="602"/>
      <c r="F70" s="602"/>
      <c r="G70" s="709"/>
      <c r="H70" s="602"/>
      <c r="I70" s="602"/>
      <c r="J70" s="704"/>
      <c r="K70" s="706"/>
      <c r="L70" s="253"/>
      <c r="M70" s="254"/>
      <c r="N70" s="254"/>
      <c r="O70" s="255"/>
      <c r="P70" s="256" t="str">
        <f ca="1">IF(O70=0," ",IFERROR(IF(DATEDIF(TODAY(),O70,"M")&lt;=5,"ROJO",IF(DATEDIF(TODAY(),O70,"M")&gt;=12,"VERDE",IF(AND(DATEDIF(TODAY(),O70,"M")&gt;=6,DATEDIF(TODAY(),O70,"M")&lt;=11),"AMARILLO"))),Q70))</f>
        <v xml:space="preserve"> </v>
      </c>
      <c r="Q70" s="262" t="str">
        <f>IF(O70=0," ",IF(O70&lt;=$L$6,"VENCIDO","NO VENCIDO"))</f>
        <v xml:space="preserve"> </v>
      </c>
      <c r="R70" s="257"/>
      <c r="S70" s="258"/>
      <c r="T70" s="258"/>
      <c r="U70" s="259"/>
      <c r="V70" s="259"/>
      <c r="W70" s="259"/>
      <c r="X70" s="260"/>
      <c r="Z70" s="648"/>
      <c r="AA70" s="648"/>
      <c r="AB70" s="737"/>
      <c r="AC70" s="648"/>
      <c r="AD70" s="648"/>
      <c r="AE70" s="648"/>
      <c r="AF70" s="648"/>
      <c r="AG70" s="648"/>
      <c r="AH70" s="648"/>
      <c r="AI70" s="648"/>
      <c r="AJ70" s="648"/>
      <c r="AK70" s="648"/>
      <c r="AL70" s="648"/>
      <c r="AM70" s="724"/>
      <c r="AN70" s="726"/>
      <c r="AU70" s="261"/>
      <c r="AV70" s="261"/>
    </row>
    <row r="71" spans="1:48" ht="19.5" customHeight="1">
      <c r="A71" s="741"/>
      <c r="B71" s="733"/>
      <c r="C71" s="733"/>
      <c r="D71" s="593"/>
      <c r="E71" s="602"/>
      <c r="F71" s="602"/>
      <c r="G71" s="709"/>
      <c r="H71" s="602"/>
      <c r="I71" s="602"/>
      <c r="J71" s="704"/>
      <c r="K71" s="739"/>
      <c r="L71" s="253"/>
      <c r="M71" s="254"/>
      <c r="N71" s="254"/>
      <c r="O71" s="255"/>
      <c r="P71" s="256" t="str">
        <f ca="1">IF(O71=0," ",IFERROR(IF(DATEDIF(TODAY(),O71,"M")&lt;=5,"ROJO",IF(DATEDIF(TODAY(),O71,"M")&gt;=12,"VERDE",IF(AND(DATEDIF(TODAY(),O71,"M")&gt;=6,DATEDIF(TODAY(),O71,"M")&lt;=11),"AMARILLO"))),Q71))</f>
        <v xml:space="preserve"> </v>
      </c>
      <c r="Q71" s="262" t="str">
        <f>IF(O71=0," ",IF(O71&lt;=$L$6,"VENCIDO","NO VENCIDO"))</f>
        <v xml:space="preserve"> </v>
      </c>
      <c r="R71" s="257"/>
      <c r="S71" s="258"/>
      <c r="T71" s="258"/>
      <c r="U71" s="259"/>
      <c r="V71" s="259"/>
      <c r="W71" s="259"/>
      <c r="X71" s="260"/>
      <c r="Z71" s="648"/>
      <c r="AA71" s="648"/>
      <c r="AB71" s="737"/>
      <c r="AC71" s="648"/>
      <c r="AD71" s="648"/>
      <c r="AE71" s="648"/>
      <c r="AF71" s="648"/>
      <c r="AG71" s="648"/>
      <c r="AH71" s="648"/>
      <c r="AI71" s="648"/>
      <c r="AJ71" s="648"/>
      <c r="AK71" s="648"/>
      <c r="AL71" s="648"/>
      <c r="AM71" s="725"/>
      <c r="AN71" s="726"/>
      <c r="AU71" s="261"/>
      <c r="AV71" s="261"/>
    </row>
    <row r="72" spans="1:48" ht="19.5" customHeight="1">
      <c r="A72" s="741"/>
      <c r="B72" s="733"/>
      <c r="C72" s="733"/>
      <c r="D72" s="594"/>
      <c r="E72" s="603"/>
      <c r="F72" s="603"/>
      <c r="G72" s="710"/>
      <c r="H72" s="603"/>
      <c r="I72" s="603"/>
      <c r="J72" s="705"/>
      <c r="K72" s="447" t="b">
        <f>K67=L72</f>
        <v>0</v>
      </c>
      <c r="L72" s="491">
        <f>SUM(L67:L71)</f>
        <v>0</v>
      </c>
      <c r="M72" s="264" t="s">
        <v>1348</v>
      </c>
      <c r="N72" s="265"/>
      <c r="O72" s="266"/>
      <c r="P72" s="266"/>
      <c r="Q72" s="266"/>
      <c r="R72" s="267">
        <f>SUM(R67:R71)</f>
        <v>0</v>
      </c>
      <c r="S72" s="492"/>
      <c r="T72" s="492"/>
      <c r="U72" s="266"/>
      <c r="V72" s="266"/>
      <c r="W72" s="493"/>
      <c r="X72" s="268"/>
      <c r="Z72" s="498"/>
      <c r="AA72" s="270"/>
      <c r="AB72" s="267"/>
      <c r="AC72" s="270"/>
      <c r="AD72" s="270"/>
      <c r="AE72" s="270"/>
      <c r="AF72" s="270"/>
      <c r="AG72" s="270"/>
      <c r="AH72" s="270"/>
      <c r="AI72" s="270"/>
      <c r="AJ72" s="270"/>
      <c r="AK72" s="270"/>
      <c r="AL72" s="270"/>
      <c r="AM72" s="499"/>
      <c r="AN72" s="274"/>
      <c r="AU72" s="272"/>
      <c r="AV72" s="273"/>
    </row>
    <row r="73" spans="1:48" ht="19.5" customHeight="1">
      <c r="A73" s="741">
        <f>A67+1</f>
        <v>11</v>
      </c>
      <c r="B73" s="733" t="s">
        <v>1494</v>
      </c>
      <c r="C73" s="733"/>
      <c r="D73" s="592">
        <f>NOVIEMBRE!K73</f>
        <v>5495</v>
      </c>
      <c r="E73" s="601"/>
      <c r="F73" s="601"/>
      <c r="G73" s="708">
        <f t="shared" ref="G73" si="9">E73+F73</f>
        <v>0</v>
      </c>
      <c r="H73" s="601"/>
      <c r="I73" s="601"/>
      <c r="J73" s="703">
        <f>AM73</f>
        <v>0</v>
      </c>
      <c r="K73" s="738">
        <f>+(D73+G73)-(H73+I73+J73)</f>
        <v>5495</v>
      </c>
      <c r="L73" s="253"/>
      <c r="M73" s="254"/>
      <c r="N73" s="254"/>
      <c r="O73" s="255"/>
      <c r="P73" s="256" t="str">
        <f ca="1">IF(O73=0," ",IFERROR(IF(DATEDIF(TODAY(),O73,"M")&lt;=5,"ROJO",IF(DATEDIF(TODAY(),O73,"M")&gt;=12,"VERDE",IF(AND(DATEDIF(TODAY(),O73,"M")&gt;=6,DATEDIF(TODAY(),O73,"M")&lt;=11),"AMARILLO"))),Q73))</f>
        <v xml:space="preserve"> </v>
      </c>
      <c r="Q73" s="256" t="str">
        <f>IF(O73=0," ",IF(O73&lt;=$L$6,"VENCIDO","NO VENCIDO"))</f>
        <v xml:space="preserve"> </v>
      </c>
      <c r="R73" s="257"/>
      <c r="S73" s="258"/>
      <c r="T73" s="258"/>
      <c r="U73" s="259"/>
      <c r="V73" s="259"/>
      <c r="W73" s="434"/>
      <c r="X73" s="260"/>
      <c r="Z73" s="648"/>
      <c r="AA73" s="648"/>
      <c r="AB73" s="737">
        <f>+Z73+AA73</f>
        <v>0</v>
      </c>
      <c r="AC73" s="648"/>
      <c r="AD73" s="648"/>
      <c r="AE73" s="648"/>
      <c r="AF73" s="648"/>
      <c r="AG73" s="648"/>
      <c r="AH73" s="648"/>
      <c r="AI73" s="648"/>
      <c r="AJ73" s="648"/>
      <c r="AK73" s="648"/>
      <c r="AL73" s="648"/>
      <c r="AM73" s="723">
        <f>SUM(AB73:AL77)</f>
        <v>0</v>
      </c>
      <c r="AN73" s="726"/>
      <c r="AU73" s="261"/>
      <c r="AV73" s="261"/>
    </row>
    <row r="74" spans="1:48" ht="19.5" customHeight="1">
      <c r="A74" s="741"/>
      <c r="B74" s="733"/>
      <c r="C74" s="733"/>
      <c r="D74" s="593"/>
      <c r="E74" s="602"/>
      <c r="F74" s="602"/>
      <c r="G74" s="709"/>
      <c r="H74" s="602"/>
      <c r="I74" s="602"/>
      <c r="J74" s="704"/>
      <c r="K74" s="706"/>
      <c r="L74" s="253"/>
      <c r="M74" s="254"/>
      <c r="N74" s="254"/>
      <c r="O74" s="255"/>
      <c r="P74" s="256" t="str">
        <f ca="1">IF(O74=0," ",IFERROR(IF(DATEDIF(TODAY(),O74,"M")&lt;=5,"ROJO",IF(DATEDIF(TODAY(),O74,"M")&gt;=12,"VERDE",IF(AND(DATEDIF(TODAY(),O74,"M")&gt;=6,DATEDIF(TODAY(),O74,"M")&lt;=11),"AMARILLO"))),Q74))</f>
        <v xml:space="preserve"> </v>
      </c>
      <c r="Q74" s="262" t="str">
        <f>IF(O74=0," ",IF(O74&lt;=$L$6,"VENCIDO","NO VENCIDO"))</f>
        <v xml:space="preserve"> </v>
      </c>
      <c r="R74" s="257"/>
      <c r="S74" s="258"/>
      <c r="T74" s="258"/>
      <c r="U74" s="259"/>
      <c r="V74" s="259"/>
      <c r="W74" s="259"/>
      <c r="X74" s="260"/>
      <c r="Z74" s="648"/>
      <c r="AA74" s="648"/>
      <c r="AB74" s="737"/>
      <c r="AC74" s="648"/>
      <c r="AD74" s="648"/>
      <c r="AE74" s="648"/>
      <c r="AF74" s="648"/>
      <c r="AG74" s="648"/>
      <c r="AH74" s="648"/>
      <c r="AI74" s="648"/>
      <c r="AJ74" s="648"/>
      <c r="AK74" s="648"/>
      <c r="AL74" s="648"/>
      <c r="AM74" s="724"/>
      <c r="AN74" s="726"/>
      <c r="AU74" s="261"/>
      <c r="AV74" s="261"/>
    </row>
    <row r="75" spans="1:48" ht="19.5" customHeight="1">
      <c r="A75" s="741"/>
      <c r="B75" s="733"/>
      <c r="C75" s="733"/>
      <c r="D75" s="593"/>
      <c r="E75" s="602"/>
      <c r="F75" s="602"/>
      <c r="G75" s="709"/>
      <c r="H75" s="602"/>
      <c r="I75" s="602"/>
      <c r="J75" s="704"/>
      <c r="K75" s="706"/>
      <c r="L75" s="253"/>
      <c r="M75" s="254"/>
      <c r="N75" s="254"/>
      <c r="O75" s="255"/>
      <c r="P75" s="256" t="str">
        <f ca="1">IF(O75=0," ",IFERROR(IF(DATEDIF(TODAY(),O75,"M")&lt;=5,"ROJO",IF(DATEDIF(TODAY(),O75,"M")&gt;=12,"VERDE",IF(AND(DATEDIF(TODAY(),O75,"M")&gt;=6,DATEDIF(TODAY(),O75,"M")&lt;=11),"AMARILLO"))),Q75))</f>
        <v xml:space="preserve"> </v>
      </c>
      <c r="Q75" s="262" t="str">
        <f>IF(O75=0," ",IF(O75&lt;=$L$6,"VENCIDO","NO VENCIDO"))</f>
        <v xml:space="preserve"> </v>
      </c>
      <c r="R75" s="257"/>
      <c r="S75" s="258"/>
      <c r="T75" s="258"/>
      <c r="U75" s="259"/>
      <c r="V75" s="259"/>
      <c r="W75" s="259"/>
      <c r="X75" s="260"/>
      <c r="Z75" s="648"/>
      <c r="AA75" s="648"/>
      <c r="AB75" s="737"/>
      <c r="AC75" s="648"/>
      <c r="AD75" s="648"/>
      <c r="AE75" s="648"/>
      <c r="AF75" s="648"/>
      <c r="AG75" s="648"/>
      <c r="AH75" s="648"/>
      <c r="AI75" s="648"/>
      <c r="AJ75" s="648"/>
      <c r="AK75" s="648"/>
      <c r="AL75" s="648"/>
      <c r="AM75" s="724"/>
      <c r="AN75" s="726"/>
      <c r="AU75" s="261"/>
      <c r="AV75" s="261"/>
    </row>
    <row r="76" spans="1:48" ht="19.5" customHeight="1">
      <c r="A76" s="741"/>
      <c r="B76" s="733"/>
      <c r="C76" s="733"/>
      <c r="D76" s="593"/>
      <c r="E76" s="602"/>
      <c r="F76" s="602"/>
      <c r="G76" s="709"/>
      <c r="H76" s="602"/>
      <c r="I76" s="602"/>
      <c r="J76" s="704"/>
      <c r="K76" s="706"/>
      <c r="L76" s="253"/>
      <c r="M76" s="254"/>
      <c r="N76" s="254"/>
      <c r="O76" s="255"/>
      <c r="P76" s="256" t="str">
        <f ca="1">IF(O76=0," ",IFERROR(IF(DATEDIF(TODAY(),O76,"M")&lt;=5,"ROJO",IF(DATEDIF(TODAY(),O76,"M")&gt;=12,"VERDE",IF(AND(DATEDIF(TODAY(),O76,"M")&gt;=6,DATEDIF(TODAY(),O76,"M")&lt;=11),"AMARILLO"))),Q76))</f>
        <v xml:space="preserve"> </v>
      </c>
      <c r="Q76" s="262" t="str">
        <f>IF(O76=0," ",IF(O76&lt;=$L$6,"VENCIDO","NO VENCIDO"))</f>
        <v xml:space="preserve"> </v>
      </c>
      <c r="R76" s="257"/>
      <c r="S76" s="258"/>
      <c r="T76" s="258"/>
      <c r="U76" s="259"/>
      <c r="V76" s="259"/>
      <c r="W76" s="259"/>
      <c r="X76" s="260"/>
      <c r="Z76" s="648"/>
      <c r="AA76" s="648"/>
      <c r="AB76" s="737"/>
      <c r="AC76" s="648"/>
      <c r="AD76" s="648"/>
      <c r="AE76" s="648"/>
      <c r="AF76" s="648"/>
      <c r="AG76" s="648"/>
      <c r="AH76" s="648"/>
      <c r="AI76" s="648"/>
      <c r="AJ76" s="648"/>
      <c r="AK76" s="648"/>
      <c r="AL76" s="648"/>
      <c r="AM76" s="724"/>
      <c r="AN76" s="726"/>
      <c r="AU76" s="261"/>
      <c r="AV76" s="261"/>
    </row>
    <row r="77" spans="1:48" ht="19.5" customHeight="1">
      <c r="A77" s="741"/>
      <c r="B77" s="733"/>
      <c r="C77" s="733"/>
      <c r="D77" s="593"/>
      <c r="E77" s="602"/>
      <c r="F77" s="602"/>
      <c r="G77" s="709"/>
      <c r="H77" s="602"/>
      <c r="I77" s="602"/>
      <c r="J77" s="704"/>
      <c r="K77" s="739"/>
      <c r="L77" s="253"/>
      <c r="M77" s="254"/>
      <c r="N77" s="254"/>
      <c r="O77" s="255"/>
      <c r="P77" s="256" t="str">
        <f ca="1">IF(O77=0," ",IFERROR(IF(DATEDIF(TODAY(),O77,"M")&lt;=5,"ROJO",IF(DATEDIF(TODAY(),O77,"M")&gt;=12,"VERDE",IF(AND(DATEDIF(TODAY(),O77,"M")&gt;=6,DATEDIF(TODAY(),O77,"M")&lt;=11),"AMARILLO"))),Q77))</f>
        <v xml:space="preserve"> </v>
      </c>
      <c r="Q77" s="262" t="str">
        <f>IF(O77=0," ",IF(O77&lt;=$L$6,"VENCIDO","NO VENCIDO"))</f>
        <v xml:space="preserve"> </v>
      </c>
      <c r="R77" s="257"/>
      <c r="S77" s="258"/>
      <c r="T77" s="258"/>
      <c r="U77" s="259"/>
      <c r="V77" s="259"/>
      <c r="W77" s="259"/>
      <c r="X77" s="260"/>
      <c r="Z77" s="648"/>
      <c r="AA77" s="648"/>
      <c r="AB77" s="737"/>
      <c r="AC77" s="648"/>
      <c r="AD77" s="648"/>
      <c r="AE77" s="648"/>
      <c r="AF77" s="648"/>
      <c r="AG77" s="648"/>
      <c r="AH77" s="648"/>
      <c r="AI77" s="648"/>
      <c r="AJ77" s="648"/>
      <c r="AK77" s="648"/>
      <c r="AL77" s="648"/>
      <c r="AM77" s="725"/>
      <c r="AN77" s="726"/>
      <c r="AU77" s="261"/>
      <c r="AV77" s="261"/>
    </row>
    <row r="78" spans="1:48" ht="19.5" customHeight="1">
      <c r="A78" s="741"/>
      <c r="B78" s="733"/>
      <c r="C78" s="733"/>
      <c r="D78" s="594"/>
      <c r="E78" s="603"/>
      <c r="F78" s="603"/>
      <c r="G78" s="710"/>
      <c r="H78" s="603"/>
      <c r="I78" s="603"/>
      <c r="J78" s="705"/>
      <c r="K78" s="447" t="b">
        <f>K73=L78</f>
        <v>0</v>
      </c>
      <c r="L78" s="491">
        <f>SUM(L73:L77)</f>
        <v>0</v>
      </c>
      <c r="M78" s="264" t="s">
        <v>1348</v>
      </c>
      <c r="N78" s="265"/>
      <c r="O78" s="266"/>
      <c r="P78" s="266"/>
      <c r="Q78" s="266"/>
      <c r="R78" s="267">
        <f>SUM(R73:R77)</f>
        <v>0</v>
      </c>
      <c r="S78" s="492"/>
      <c r="T78" s="492"/>
      <c r="U78" s="266"/>
      <c r="V78" s="266"/>
      <c r="W78" s="493"/>
      <c r="X78" s="268"/>
      <c r="Z78" s="498"/>
      <c r="AA78" s="270"/>
      <c r="AB78" s="267"/>
      <c r="AC78" s="270"/>
      <c r="AD78" s="270"/>
      <c r="AE78" s="270"/>
      <c r="AF78" s="270"/>
      <c r="AG78" s="270"/>
      <c r="AH78" s="270"/>
      <c r="AI78" s="270"/>
      <c r="AJ78" s="270"/>
      <c r="AK78" s="270"/>
      <c r="AL78" s="270"/>
      <c r="AM78" s="499"/>
      <c r="AN78" s="274"/>
      <c r="AU78" s="272"/>
      <c r="AV78" s="273"/>
    </row>
    <row r="79" spans="1:48" ht="19.5" customHeight="1">
      <c r="A79" s="741">
        <f>A73+1</f>
        <v>12</v>
      </c>
      <c r="B79" s="733" t="s">
        <v>1495</v>
      </c>
      <c r="C79" s="733"/>
      <c r="D79" s="592">
        <f>NOVIEMBRE!K79</f>
        <v>0</v>
      </c>
      <c r="E79" s="601"/>
      <c r="F79" s="601"/>
      <c r="G79" s="708">
        <f t="shared" ref="G79" si="10">E79+F79</f>
        <v>0</v>
      </c>
      <c r="H79" s="601"/>
      <c r="I79" s="601"/>
      <c r="J79" s="703">
        <f>AM79</f>
        <v>0</v>
      </c>
      <c r="K79" s="738">
        <f>+(D79+G79)-(H79+I79+J79)</f>
        <v>0</v>
      </c>
      <c r="L79" s="253"/>
      <c r="M79" s="254"/>
      <c r="N79" s="254"/>
      <c r="O79" s="255"/>
      <c r="P79" s="256" t="str">
        <f ca="1">IF(O79=0," ",IFERROR(IF(DATEDIF(TODAY(),O79,"M")&lt;=5,"ROJO",IF(DATEDIF(TODAY(),O79,"M")&gt;=12,"VERDE",IF(AND(DATEDIF(TODAY(),O79,"M")&gt;=6,DATEDIF(TODAY(),O79,"M")&lt;=11),"AMARILLO"))),Q79))</f>
        <v xml:space="preserve"> </v>
      </c>
      <c r="Q79" s="256" t="str">
        <f>IF(O79=0," ",IF(O79&lt;=$L$6,"VENCIDO","NO VENCIDO"))</f>
        <v xml:space="preserve"> </v>
      </c>
      <c r="R79" s="257"/>
      <c r="S79" s="258"/>
      <c r="T79" s="258"/>
      <c r="U79" s="259"/>
      <c r="V79" s="259"/>
      <c r="W79" s="434"/>
      <c r="X79" s="260"/>
      <c r="Z79" s="648"/>
      <c r="AA79" s="648"/>
      <c r="AB79" s="737">
        <f>+Z79+AA79</f>
        <v>0</v>
      </c>
      <c r="AC79" s="648"/>
      <c r="AD79" s="648"/>
      <c r="AE79" s="648"/>
      <c r="AF79" s="648"/>
      <c r="AG79" s="648"/>
      <c r="AH79" s="648"/>
      <c r="AI79" s="648"/>
      <c r="AJ79" s="648"/>
      <c r="AK79" s="648"/>
      <c r="AL79" s="648"/>
      <c r="AM79" s="723">
        <f>SUM(AB79:AL83)</f>
        <v>0</v>
      </c>
      <c r="AN79" s="726"/>
      <c r="AU79" s="261"/>
      <c r="AV79" s="261"/>
    </row>
    <row r="80" spans="1:48" ht="19.5" customHeight="1">
      <c r="A80" s="741"/>
      <c r="B80" s="733"/>
      <c r="C80" s="733"/>
      <c r="D80" s="593"/>
      <c r="E80" s="602"/>
      <c r="F80" s="602"/>
      <c r="G80" s="709"/>
      <c r="H80" s="602"/>
      <c r="I80" s="602"/>
      <c r="J80" s="704"/>
      <c r="K80" s="706"/>
      <c r="L80" s="253"/>
      <c r="M80" s="254"/>
      <c r="N80" s="254"/>
      <c r="O80" s="255"/>
      <c r="P80" s="256" t="str">
        <f ca="1">IF(O80=0," ",IFERROR(IF(DATEDIF(TODAY(),O80,"M")&lt;=5,"ROJO",IF(DATEDIF(TODAY(),O80,"M")&gt;=12,"VERDE",IF(AND(DATEDIF(TODAY(),O80,"M")&gt;=6,DATEDIF(TODAY(),O80,"M")&lt;=11),"AMARILLO"))),Q80))</f>
        <v xml:space="preserve"> </v>
      </c>
      <c r="Q80" s="262" t="str">
        <f>IF(O80=0," ",IF(O80&lt;=$L$6,"VENCIDO","NO VENCIDO"))</f>
        <v xml:space="preserve"> </v>
      </c>
      <c r="R80" s="257"/>
      <c r="S80" s="258"/>
      <c r="T80" s="258"/>
      <c r="U80" s="259"/>
      <c r="V80" s="259"/>
      <c r="W80" s="259"/>
      <c r="X80" s="260"/>
      <c r="Z80" s="648"/>
      <c r="AA80" s="648"/>
      <c r="AB80" s="737"/>
      <c r="AC80" s="648"/>
      <c r="AD80" s="648"/>
      <c r="AE80" s="648"/>
      <c r="AF80" s="648"/>
      <c r="AG80" s="648"/>
      <c r="AH80" s="648"/>
      <c r="AI80" s="648"/>
      <c r="AJ80" s="648"/>
      <c r="AK80" s="648"/>
      <c r="AL80" s="648"/>
      <c r="AM80" s="724"/>
      <c r="AN80" s="726"/>
      <c r="AU80" s="261"/>
      <c r="AV80" s="261"/>
    </row>
    <row r="81" spans="1:48" ht="19.5" customHeight="1">
      <c r="A81" s="741"/>
      <c r="B81" s="733"/>
      <c r="C81" s="733"/>
      <c r="D81" s="593"/>
      <c r="E81" s="602"/>
      <c r="F81" s="602"/>
      <c r="G81" s="709"/>
      <c r="H81" s="602"/>
      <c r="I81" s="602"/>
      <c r="J81" s="704"/>
      <c r="K81" s="706"/>
      <c r="L81" s="253"/>
      <c r="M81" s="254"/>
      <c r="N81" s="254"/>
      <c r="O81" s="255"/>
      <c r="P81" s="256" t="str">
        <f ca="1">IF(O81=0," ",IFERROR(IF(DATEDIF(TODAY(),O81,"M")&lt;=5,"ROJO",IF(DATEDIF(TODAY(),O81,"M")&gt;=12,"VERDE",IF(AND(DATEDIF(TODAY(),O81,"M")&gt;=6,DATEDIF(TODAY(),O81,"M")&lt;=11),"AMARILLO"))),Q81))</f>
        <v xml:space="preserve"> </v>
      </c>
      <c r="Q81" s="262" t="str">
        <f>IF(O81=0," ",IF(O81&lt;=$L$6,"VENCIDO","NO VENCIDO"))</f>
        <v xml:space="preserve"> </v>
      </c>
      <c r="R81" s="257"/>
      <c r="S81" s="258"/>
      <c r="T81" s="258"/>
      <c r="U81" s="259"/>
      <c r="V81" s="259"/>
      <c r="W81" s="259"/>
      <c r="X81" s="260"/>
      <c r="Z81" s="648"/>
      <c r="AA81" s="648"/>
      <c r="AB81" s="737"/>
      <c r="AC81" s="648"/>
      <c r="AD81" s="648"/>
      <c r="AE81" s="648"/>
      <c r="AF81" s="648"/>
      <c r="AG81" s="648"/>
      <c r="AH81" s="648"/>
      <c r="AI81" s="648"/>
      <c r="AJ81" s="648"/>
      <c r="AK81" s="648"/>
      <c r="AL81" s="648"/>
      <c r="AM81" s="724"/>
      <c r="AN81" s="726"/>
      <c r="AU81" s="261"/>
      <c r="AV81" s="261"/>
    </row>
    <row r="82" spans="1:48" ht="19.5" customHeight="1">
      <c r="A82" s="741"/>
      <c r="B82" s="733"/>
      <c r="C82" s="733"/>
      <c r="D82" s="593"/>
      <c r="E82" s="602"/>
      <c r="F82" s="602"/>
      <c r="G82" s="709"/>
      <c r="H82" s="602"/>
      <c r="I82" s="602"/>
      <c r="J82" s="704"/>
      <c r="K82" s="706"/>
      <c r="L82" s="253"/>
      <c r="M82" s="254"/>
      <c r="N82" s="254"/>
      <c r="O82" s="255"/>
      <c r="P82" s="256" t="str">
        <f ca="1">IF(O82=0," ",IFERROR(IF(DATEDIF(TODAY(),O82,"M")&lt;=5,"ROJO",IF(DATEDIF(TODAY(),O82,"M")&gt;=12,"VERDE",IF(AND(DATEDIF(TODAY(),O82,"M")&gt;=6,DATEDIF(TODAY(),O82,"M")&lt;=11),"AMARILLO"))),Q82))</f>
        <v xml:space="preserve"> </v>
      </c>
      <c r="Q82" s="262" t="str">
        <f>IF(O82=0," ",IF(O82&lt;=$L$6,"VENCIDO","NO VENCIDO"))</f>
        <v xml:space="preserve"> </v>
      </c>
      <c r="R82" s="257"/>
      <c r="S82" s="258"/>
      <c r="T82" s="258"/>
      <c r="U82" s="259"/>
      <c r="V82" s="259"/>
      <c r="W82" s="259"/>
      <c r="X82" s="260"/>
      <c r="Z82" s="648"/>
      <c r="AA82" s="648"/>
      <c r="AB82" s="737"/>
      <c r="AC82" s="648"/>
      <c r="AD82" s="648"/>
      <c r="AE82" s="648"/>
      <c r="AF82" s="648"/>
      <c r="AG82" s="648"/>
      <c r="AH82" s="648"/>
      <c r="AI82" s="648"/>
      <c r="AJ82" s="648"/>
      <c r="AK82" s="648"/>
      <c r="AL82" s="648"/>
      <c r="AM82" s="724"/>
      <c r="AN82" s="726"/>
      <c r="AU82" s="261"/>
      <c r="AV82" s="261"/>
    </row>
    <row r="83" spans="1:48" ht="19.5" customHeight="1">
      <c r="A83" s="741"/>
      <c r="B83" s="733"/>
      <c r="C83" s="733"/>
      <c r="D83" s="593"/>
      <c r="E83" s="602"/>
      <c r="F83" s="602"/>
      <c r="G83" s="709"/>
      <c r="H83" s="602"/>
      <c r="I83" s="602"/>
      <c r="J83" s="704"/>
      <c r="K83" s="739"/>
      <c r="L83" s="253"/>
      <c r="M83" s="254"/>
      <c r="N83" s="254"/>
      <c r="O83" s="255"/>
      <c r="P83" s="256" t="str">
        <f ca="1">IF(O83=0," ",IFERROR(IF(DATEDIF(TODAY(),O83,"M")&lt;=5,"ROJO",IF(DATEDIF(TODAY(),O83,"M")&gt;=12,"VERDE",IF(AND(DATEDIF(TODAY(),O83,"M")&gt;=6,DATEDIF(TODAY(),O83,"M")&lt;=11),"AMARILLO"))),Q83))</f>
        <v xml:space="preserve"> </v>
      </c>
      <c r="Q83" s="262" t="str">
        <f>IF(O83=0," ",IF(O83&lt;=$L$6,"VENCIDO","NO VENCIDO"))</f>
        <v xml:space="preserve"> </v>
      </c>
      <c r="R83" s="257"/>
      <c r="S83" s="258"/>
      <c r="T83" s="258"/>
      <c r="U83" s="259"/>
      <c r="V83" s="259"/>
      <c r="W83" s="259"/>
      <c r="X83" s="260"/>
      <c r="Z83" s="648"/>
      <c r="AA83" s="648"/>
      <c r="AB83" s="737"/>
      <c r="AC83" s="648"/>
      <c r="AD83" s="648"/>
      <c r="AE83" s="648"/>
      <c r="AF83" s="648"/>
      <c r="AG83" s="648"/>
      <c r="AH83" s="648"/>
      <c r="AI83" s="648"/>
      <c r="AJ83" s="648"/>
      <c r="AK83" s="648"/>
      <c r="AL83" s="648"/>
      <c r="AM83" s="725"/>
      <c r="AN83" s="726"/>
      <c r="AU83" s="261"/>
      <c r="AV83" s="261"/>
    </row>
    <row r="84" spans="1:48" ht="19.5" customHeight="1">
      <c r="A84" s="741"/>
      <c r="B84" s="733"/>
      <c r="C84" s="733"/>
      <c r="D84" s="594"/>
      <c r="E84" s="603"/>
      <c r="F84" s="603"/>
      <c r="G84" s="710"/>
      <c r="H84" s="603"/>
      <c r="I84" s="603"/>
      <c r="J84" s="705"/>
      <c r="K84" s="447" t="b">
        <f>K79=L84</f>
        <v>1</v>
      </c>
      <c r="L84" s="491">
        <f>SUM(L79:L83)</f>
        <v>0</v>
      </c>
      <c r="M84" s="264" t="s">
        <v>1348</v>
      </c>
      <c r="N84" s="265"/>
      <c r="O84" s="266"/>
      <c r="P84" s="266"/>
      <c r="Q84" s="266"/>
      <c r="R84" s="267">
        <f>SUM(R79:R83)</f>
        <v>0</v>
      </c>
      <c r="S84" s="492"/>
      <c r="T84" s="492"/>
      <c r="U84" s="266"/>
      <c r="V84" s="266"/>
      <c r="W84" s="493"/>
      <c r="X84" s="268"/>
      <c r="Z84" s="498"/>
      <c r="AA84" s="270"/>
      <c r="AB84" s="267"/>
      <c r="AC84" s="270"/>
      <c r="AD84" s="270"/>
      <c r="AE84" s="270"/>
      <c r="AF84" s="270"/>
      <c r="AG84" s="270"/>
      <c r="AH84" s="270"/>
      <c r="AI84" s="270"/>
      <c r="AJ84" s="270"/>
      <c r="AK84" s="270"/>
      <c r="AL84" s="270"/>
      <c r="AM84" s="499"/>
      <c r="AN84" s="274"/>
      <c r="AU84" s="272"/>
      <c r="AV84" s="273"/>
    </row>
    <row r="85" spans="1:48" ht="19.5" customHeight="1">
      <c r="A85" s="741">
        <f>A79+1</f>
        <v>13</v>
      </c>
      <c r="B85" s="733" t="s">
        <v>1520</v>
      </c>
      <c r="C85" s="733"/>
      <c r="D85" s="592">
        <f>NOVIEMBRE!K85</f>
        <v>8597</v>
      </c>
      <c r="E85" s="601"/>
      <c r="F85" s="601"/>
      <c r="G85" s="708">
        <f t="shared" ref="G85" si="11">E85+F85</f>
        <v>0</v>
      </c>
      <c r="H85" s="601"/>
      <c r="I85" s="601"/>
      <c r="J85" s="703">
        <f>AM85</f>
        <v>0</v>
      </c>
      <c r="K85" s="738">
        <f>+(D85+G85)-(H85+I85+J85)</f>
        <v>8597</v>
      </c>
      <c r="L85" s="253"/>
      <c r="M85" s="254"/>
      <c r="N85" s="254"/>
      <c r="O85" s="255"/>
      <c r="P85" s="256" t="str">
        <f ca="1">IF(O85=0," ",IFERROR(IF(DATEDIF(TODAY(),O85,"M")&lt;=5,"ROJO",IF(DATEDIF(TODAY(),O85,"M")&gt;=12,"VERDE",IF(AND(DATEDIF(TODAY(),O85,"M")&gt;=6,DATEDIF(TODAY(),O85,"M")&lt;=11),"AMARILLO"))),Q85))</f>
        <v xml:space="preserve"> </v>
      </c>
      <c r="Q85" s="256" t="str">
        <f>IF(O85=0," ",IF(O85&lt;=$L$6,"VENCIDO","NO VENCIDO"))</f>
        <v xml:space="preserve"> </v>
      </c>
      <c r="R85" s="257"/>
      <c r="S85" s="258"/>
      <c r="T85" s="258"/>
      <c r="U85" s="259"/>
      <c r="V85" s="259"/>
      <c r="W85" s="434"/>
      <c r="X85" s="260"/>
      <c r="Z85" s="648"/>
      <c r="AA85" s="648"/>
      <c r="AB85" s="737">
        <f>+Z85+AA85</f>
        <v>0</v>
      </c>
      <c r="AC85" s="648"/>
      <c r="AD85" s="648"/>
      <c r="AE85" s="648"/>
      <c r="AF85" s="648"/>
      <c r="AG85" s="648"/>
      <c r="AH85" s="648"/>
      <c r="AI85" s="648"/>
      <c r="AJ85" s="648"/>
      <c r="AK85" s="648"/>
      <c r="AL85" s="648"/>
      <c r="AM85" s="723">
        <f>SUM(AB85:AL89)</f>
        <v>0</v>
      </c>
      <c r="AN85" s="726"/>
      <c r="AU85" s="261"/>
      <c r="AV85" s="261"/>
    </row>
    <row r="86" spans="1:48" ht="19.5" customHeight="1">
      <c r="A86" s="741"/>
      <c r="B86" s="733"/>
      <c r="C86" s="733"/>
      <c r="D86" s="593"/>
      <c r="E86" s="602"/>
      <c r="F86" s="602"/>
      <c r="G86" s="709"/>
      <c r="H86" s="602"/>
      <c r="I86" s="602"/>
      <c r="J86" s="704"/>
      <c r="K86" s="706"/>
      <c r="L86" s="253"/>
      <c r="M86" s="254"/>
      <c r="N86" s="254"/>
      <c r="O86" s="255"/>
      <c r="P86" s="256" t="str">
        <f ca="1">IF(O86=0," ",IFERROR(IF(DATEDIF(TODAY(),O86,"M")&lt;=5,"ROJO",IF(DATEDIF(TODAY(),O86,"M")&gt;=12,"VERDE",IF(AND(DATEDIF(TODAY(),O86,"M")&gt;=6,DATEDIF(TODAY(),O86,"M")&lt;=11),"AMARILLO"))),Q86))</f>
        <v xml:space="preserve"> </v>
      </c>
      <c r="Q86" s="262" t="str">
        <f>IF(O86=0," ",IF(O86&lt;=$L$6,"VENCIDO","NO VENCIDO"))</f>
        <v xml:space="preserve"> </v>
      </c>
      <c r="R86" s="257"/>
      <c r="S86" s="258"/>
      <c r="T86" s="258"/>
      <c r="U86" s="259"/>
      <c r="V86" s="259"/>
      <c r="W86" s="259"/>
      <c r="X86" s="260"/>
      <c r="Z86" s="648"/>
      <c r="AA86" s="648"/>
      <c r="AB86" s="737"/>
      <c r="AC86" s="648"/>
      <c r="AD86" s="648"/>
      <c r="AE86" s="648"/>
      <c r="AF86" s="648"/>
      <c r="AG86" s="648"/>
      <c r="AH86" s="648"/>
      <c r="AI86" s="648"/>
      <c r="AJ86" s="648"/>
      <c r="AK86" s="648"/>
      <c r="AL86" s="648"/>
      <c r="AM86" s="724"/>
      <c r="AN86" s="726"/>
      <c r="AU86" s="261"/>
      <c r="AV86" s="261"/>
    </row>
    <row r="87" spans="1:48" ht="19.5" customHeight="1">
      <c r="A87" s="741"/>
      <c r="B87" s="733"/>
      <c r="C87" s="733"/>
      <c r="D87" s="593"/>
      <c r="E87" s="602"/>
      <c r="F87" s="602"/>
      <c r="G87" s="709"/>
      <c r="H87" s="602"/>
      <c r="I87" s="602"/>
      <c r="J87" s="704"/>
      <c r="K87" s="706"/>
      <c r="L87" s="253"/>
      <c r="M87" s="254"/>
      <c r="N87" s="254"/>
      <c r="O87" s="255"/>
      <c r="P87" s="256" t="str">
        <f ca="1">IF(O87=0," ",IFERROR(IF(DATEDIF(TODAY(),O87,"M")&lt;=5,"ROJO",IF(DATEDIF(TODAY(),O87,"M")&gt;=12,"VERDE",IF(AND(DATEDIF(TODAY(),O87,"M")&gt;=6,DATEDIF(TODAY(),O87,"M")&lt;=11),"AMARILLO"))),Q87))</f>
        <v xml:space="preserve"> </v>
      </c>
      <c r="Q87" s="262" t="str">
        <f>IF(O87=0," ",IF(O87&lt;=$L$6,"VENCIDO","NO VENCIDO"))</f>
        <v xml:space="preserve"> </v>
      </c>
      <c r="R87" s="257"/>
      <c r="S87" s="258"/>
      <c r="T87" s="258"/>
      <c r="U87" s="259"/>
      <c r="V87" s="259"/>
      <c r="W87" s="259"/>
      <c r="X87" s="260"/>
      <c r="Z87" s="648"/>
      <c r="AA87" s="648"/>
      <c r="AB87" s="737"/>
      <c r="AC87" s="648"/>
      <c r="AD87" s="648"/>
      <c r="AE87" s="648"/>
      <c r="AF87" s="648"/>
      <c r="AG87" s="648"/>
      <c r="AH87" s="648"/>
      <c r="AI87" s="648"/>
      <c r="AJ87" s="648"/>
      <c r="AK87" s="648"/>
      <c r="AL87" s="648"/>
      <c r="AM87" s="724"/>
      <c r="AN87" s="726"/>
      <c r="AU87" s="261"/>
      <c r="AV87" s="261"/>
    </row>
    <row r="88" spans="1:48" ht="19.5" customHeight="1">
      <c r="A88" s="741"/>
      <c r="B88" s="733"/>
      <c r="C88" s="733"/>
      <c r="D88" s="593"/>
      <c r="E88" s="602"/>
      <c r="F88" s="602"/>
      <c r="G88" s="709"/>
      <c r="H88" s="602"/>
      <c r="I88" s="602"/>
      <c r="J88" s="704"/>
      <c r="K88" s="706"/>
      <c r="L88" s="253"/>
      <c r="M88" s="254"/>
      <c r="N88" s="254"/>
      <c r="O88" s="255"/>
      <c r="P88" s="256" t="str">
        <f ca="1">IF(O88=0," ",IFERROR(IF(DATEDIF(TODAY(),O88,"M")&lt;=5,"ROJO",IF(DATEDIF(TODAY(),O88,"M")&gt;=12,"VERDE",IF(AND(DATEDIF(TODAY(),O88,"M")&gt;=6,DATEDIF(TODAY(),O88,"M")&lt;=11),"AMARILLO"))),Q88))</f>
        <v xml:space="preserve"> </v>
      </c>
      <c r="Q88" s="262" t="str">
        <f>IF(O88=0," ",IF(O88&lt;=$L$6,"VENCIDO","NO VENCIDO"))</f>
        <v xml:space="preserve"> </v>
      </c>
      <c r="R88" s="257"/>
      <c r="S88" s="258"/>
      <c r="T88" s="258"/>
      <c r="U88" s="259"/>
      <c r="V88" s="259"/>
      <c r="W88" s="259"/>
      <c r="X88" s="260"/>
      <c r="Z88" s="648"/>
      <c r="AA88" s="648"/>
      <c r="AB88" s="737"/>
      <c r="AC88" s="648"/>
      <c r="AD88" s="648"/>
      <c r="AE88" s="648"/>
      <c r="AF88" s="648"/>
      <c r="AG88" s="648"/>
      <c r="AH88" s="648"/>
      <c r="AI88" s="648"/>
      <c r="AJ88" s="648"/>
      <c r="AK88" s="648"/>
      <c r="AL88" s="648"/>
      <c r="AM88" s="724"/>
      <c r="AN88" s="726"/>
      <c r="AU88" s="261"/>
      <c r="AV88" s="261"/>
    </row>
    <row r="89" spans="1:48" ht="19.5" customHeight="1">
      <c r="A89" s="741"/>
      <c r="B89" s="733"/>
      <c r="C89" s="733"/>
      <c r="D89" s="593"/>
      <c r="E89" s="602"/>
      <c r="F89" s="602"/>
      <c r="G89" s="709"/>
      <c r="H89" s="602"/>
      <c r="I89" s="602"/>
      <c r="J89" s="704"/>
      <c r="K89" s="739"/>
      <c r="L89" s="253"/>
      <c r="M89" s="254"/>
      <c r="N89" s="254"/>
      <c r="O89" s="255"/>
      <c r="P89" s="256" t="str">
        <f ca="1">IF(O89=0," ",IFERROR(IF(DATEDIF(TODAY(),O89,"M")&lt;=5,"ROJO",IF(DATEDIF(TODAY(),O89,"M")&gt;=12,"VERDE",IF(AND(DATEDIF(TODAY(),O89,"M")&gt;=6,DATEDIF(TODAY(),O89,"M")&lt;=11),"AMARILLO"))),Q89))</f>
        <v xml:space="preserve"> </v>
      </c>
      <c r="Q89" s="262" t="str">
        <f>IF(O89=0," ",IF(O89&lt;=$L$6,"VENCIDO","NO VENCIDO"))</f>
        <v xml:space="preserve"> </v>
      </c>
      <c r="R89" s="257"/>
      <c r="S89" s="258"/>
      <c r="T89" s="258"/>
      <c r="U89" s="259"/>
      <c r="V89" s="259"/>
      <c r="W89" s="259"/>
      <c r="X89" s="260"/>
      <c r="Z89" s="648"/>
      <c r="AA89" s="648"/>
      <c r="AB89" s="737"/>
      <c r="AC89" s="648"/>
      <c r="AD89" s="648"/>
      <c r="AE89" s="648"/>
      <c r="AF89" s="648"/>
      <c r="AG89" s="648"/>
      <c r="AH89" s="648"/>
      <c r="AI89" s="648"/>
      <c r="AJ89" s="648"/>
      <c r="AK89" s="648"/>
      <c r="AL89" s="648"/>
      <c r="AM89" s="725"/>
      <c r="AN89" s="726"/>
      <c r="AU89" s="261"/>
      <c r="AV89" s="261"/>
    </row>
    <row r="90" spans="1:48" ht="19.5" customHeight="1">
      <c r="A90" s="741"/>
      <c r="B90" s="733"/>
      <c r="C90" s="733"/>
      <c r="D90" s="594"/>
      <c r="E90" s="603"/>
      <c r="F90" s="603"/>
      <c r="G90" s="710"/>
      <c r="H90" s="603"/>
      <c r="I90" s="603"/>
      <c r="J90" s="705"/>
      <c r="K90" s="447" t="b">
        <f>K85=L90</f>
        <v>0</v>
      </c>
      <c r="L90" s="491">
        <f>SUM(L85:L89)</f>
        <v>0</v>
      </c>
      <c r="M90" s="264" t="s">
        <v>1348</v>
      </c>
      <c r="N90" s="265"/>
      <c r="O90" s="266"/>
      <c r="P90" s="266"/>
      <c r="Q90" s="266"/>
      <c r="R90" s="267">
        <f>SUM(R85:R89)</f>
        <v>0</v>
      </c>
      <c r="S90" s="492"/>
      <c r="T90" s="492"/>
      <c r="U90" s="266"/>
      <c r="V90" s="266"/>
      <c r="W90" s="493"/>
      <c r="X90" s="268"/>
      <c r="Z90" s="498"/>
      <c r="AA90" s="270"/>
      <c r="AB90" s="267"/>
      <c r="AC90" s="270"/>
      <c r="AD90" s="270"/>
      <c r="AE90" s="270"/>
      <c r="AF90" s="270"/>
      <c r="AG90" s="270"/>
      <c r="AH90" s="270"/>
      <c r="AI90" s="270"/>
      <c r="AJ90" s="270"/>
      <c r="AK90" s="270"/>
      <c r="AL90" s="270"/>
      <c r="AM90" s="499"/>
      <c r="AN90" s="274"/>
      <c r="AU90" s="272"/>
      <c r="AV90" s="273"/>
    </row>
    <row r="91" spans="1:48" ht="19.5" customHeight="1">
      <c r="A91" s="741">
        <f>A85+1</f>
        <v>14</v>
      </c>
      <c r="B91" s="733" t="s">
        <v>1521</v>
      </c>
      <c r="C91" s="733"/>
      <c r="D91" s="592">
        <f>NOVIEMBRE!K91</f>
        <v>0</v>
      </c>
      <c r="E91" s="601"/>
      <c r="F91" s="601"/>
      <c r="G91" s="708">
        <f t="shared" ref="G91" si="12">E91+F91</f>
        <v>0</v>
      </c>
      <c r="H91" s="601"/>
      <c r="I91" s="601"/>
      <c r="J91" s="703">
        <f>AM91</f>
        <v>0</v>
      </c>
      <c r="K91" s="738">
        <f>+(D91+G91)-(H91+I91+J91)</f>
        <v>0</v>
      </c>
      <c r="L91" s="253"/>
      <c r="M91" s="254"/>
      <c r="N91" s="254"/>
      <c r="O91" s="255"/>
      <c r="P91" s="256" t="str">
        <f ca="1">IF(O91=0," ",IFERROR(IF(DATEDIF(TODAY(),O91,"M")&lt;=5,"ROJO",IF(DATEDIF(TODAY(),O91,"M")&gt;=12,"VERDE",IF(AND(DATEDIF(TODAY(),O91,"M")&gt;=6,DATEDIF(TODAY(),O91,"M")&lt;=11),"AMARILLO"))),Q91))</f>
        <v xml:space="preserve"> </v>
      </c>
      <c r="Q91" s="256" t="str">
        <f>IF(O91=0," ",IF(O91&lt;=$L$6,"VENCIDO","NO VENCIDO"))</f>
        <v xml:space="preserve"> </v>
      </c>
      <c r="R91" s="257"/>
      <c r="S91" s="258"/>
      <c r="T91" s="258"/>
      <c r="U91" s="259"/>
      <c r="V91" s="259"/>
      <c r="W91" s="434"/>
      <c r="X91" s="260"/>
      <c r="Z91" s="648"/>
      <c r="AA91" s="648"/>
      <c r="AB91" s="737">
        <f>+Z91+AA91</f>
        <v>0</v>
      </c>
      <c r="AC91" s="648"/>
      <c r="AD91" s="648"/>
      <c r="AE91" s="648"/>
      <c r="AF91" s="648"/>
      <c r="AG91" s="648"/>
      <c r="AH91" s="648"/>
      <c r="AI91" s="648"/>
      <c r="AJ91" s="648"/>
      <c r="AK91" s="648"/>
      <c r="AL91" s="648"/>
      <c r="AM91" s="723">
        <f>SUM(AB91:AL95)</f>
        <v>0</v>
      </c>
      <c r="AN91" s="726"/>
      <c r="AU91" s="261"/>
      <c r="AV91" s="261"/>
    </row>
    <row r="92" spans="1:48" ht="19.5" customHeight="1">
      <c r="A92" s="741"/>
      <c r="B92" s="733"/>
      <c r="C92" s="733"/>
      <c r="D92" s="593"/>
      <c r="E92" s="602"/>
      <c r="F92" s="602"/>
      <c r="G92" s="709"/>
      <c r="H92" s="602"/>
      <c r="I92" s="602"/>
      <c r="J92" s="704"/>
      <c r="K92" s="706"/>
      <c r="L92" s="253"/>
      <c r="M92" s="254"/>
      <c r="N92" s="254"/>
      <c r="O92" s="255"/>
      <c r="P92" s="256" t="str">
        <f ca="1">IF(O92=0," ",IFERROR(IF(DATEDIF(TODAY(),O92,"M")&lt;=5,"ROJO",IF(DATEDIF(TODAY(),O92,"M")&gt;=12,"VERDE",IF(AND(DATEDIF(TODAY(),O92,"M")&gt;=6,DATEDIF(TODAY(),O92,"M")&lt;=11),"AMARILLO"))),Q92))</f>
        <v xml:space="preserve"> </v>
      </c>
      <c r="Q92" s="262" t="str">
        <f>IF(O92=0," ",IF(O92&lt;=$L$6,"VENCIDO","NO VENCIDO"))</f>
        <v xml:space="preserve"> </v>
      </c>
      <c r="R92" s="257"/>
      <c r="S92" s="258"/>
      <c r="T92" s="258"/>
      <c r="U92" s="259"/>
      <c r="V92" s="259"/>
      <c r="W92" s="259"/>
      <c r="X92" s="260"/>
      <c r="Z92" s="648"/>
      <c r="AA92" s="648"/>
      <c r="AB92" s="737"/>
      <c r="AC92" s="648"/>
      <c r="AD92" s="648"/>
      <c r="AE92" s="648"/>
      <c r="AF92" s="648"/>
      <c r="AG92" s="648"/>
      <c r="AH92" s="648"/>
      <c r="AI92" s="648"/>
      <c r="AJ92" s="648"/>
      <c r="AK92" s="648"/>
      <c r="AL92" s="648"/>
      <c r="AM92" s="724"/>
      <c r="AN92" s="726"/>
      <c r="AU92" s="261"/>
      <c r="AV92" s="261"/>
    </row>
    <row r="93" spans="1:48" ht="19.5" customHeight="1">
      <c r="A93" s="741"/>
      <c r="B93" s="733"/>
      <c r="C93" s="733"/>
      <c r="D93" s="593"/>
      <c r="E93" s="602"/>
      <c r="F93" s="602"/>
      <c r="G93" s="709"/>
      <c r="H93" s="602"/>
      <c r="I93" s="602"/>
      <c r="J93" s="704"/>
      <c r="K93" s="706"/>
      <c r="L93" s="253"/>
      <c r="M93" s="254"/>
      <c r="N93" s="254"/>
      <c r="O93" s="255"/>
      <c r="P93" s="256" t="str">
        <f ca="1">IF(O93=0," ",IFERROR(IF(DATEDIF(TODAY(),O93,"M")&lt;=5,"ROJO",IF(DATEDIF(TODAY(),O93,"M")&gt;=12,"VERDE",IF(AND(DATEDIF(TODAY(),O93,"M")&gt;=6,DATEDIF(TODAY(),O93,"M")&lt;=11),"AMARILLO"))),Q93))</f>
        <v xml:space="preserve"> </v>
      </c>
      <c r="Q93" s="262" t="str">
        <f>IF(O93=0," ",IF(O93&lt;=$L$6,"VENCIDO","NO VENCIDO"))</f>
        <v xml:space="preserve"> </v>
      </c>
      <c r="R93" s="257"/>
      <c r="S93" s="258"/>
      <c r="T93" s="258"/>
      <c r="U93" s="259"/>
      <c r="V93" s="259"/>
      <c r="W93" s="259"/>
      <c r="X93" s="260"/>
      <c r="Z93" s="648"/>
      <c r="AA93" s="648"/>
      <c r="AB93" s="737"/>
      <c r="AC93" s="648"/>
      <c r="AD93" s="648"/>
      <c r="AE93" s="648"/>
      <c r="AF93" s="648"/>
      <c r="AG93" s="648"/>
      <c r="AH93" s="648"/>
      <c r="AI93" s="648"/>
      <c r="AJ93" s="648"/>
      <c r="AK93" s="648"/>
      <c r="AL93" s="648"/>
      <c r="AM93" s="724"/>
      <c r="AN93" s="726"/>
      <c r="AU93" s="261"/>
      <c r="AV93" s="261"/>
    </row>
    <row r="94" spans="1:48" ht="19.5" customHeight="1">
      <c r="A94" s="741"/>
      <c r="B94" s="733"/>
      <c r="C94" s="733"/>
      <c r="D94" s="593"/>
      <c r="E94" s="602"/>
      <c r="F94" s="602"/>
      <c r="G94" s="709"/>
      <c r="H94" s="602"/>
      <c r="I94" s="602"/>
      <c r="J94" s="704"/>
      <c r="K94" s="706"/>
      <c r="L94" s="253"/>
      <c r="M94" s="254"/>
      <c r="N94" s="254"/>
      <c r="O94" s="255"/>
      <c r="P94" s="256" t="str">
        <f ca="1">IF(O94=0," ",IFERROR(IF(DATEDIF(TODAY(),O94,"M")&lt;=5,"ROJO",IF(DATEDIF(TODAY(),O94,"M")&gt;=12,"VERDE",IF(AND(DATEDIF(TODAY(),O94,"M")&gt;=6,DATEDIF(TODAY(),O94,"M")&lt;=11),"AMARILLO"))),Q94))</f>
        <v xml:space="preserve"> </v>
      </c>
      <c r="Q94" s="262" t="str">
        <f>IF(O94=0," ",IF(O94&lt;=$L$6,"VENCIDO","NO VENCIDO"))</f>
        <v xml:space="preserve"> </v>
      </c>
      <c r="R94" s="257"/>
      <c r="S94" s="258"/>
      <c r="T94" s="258"/>
      <c r="U94" s="259"/>
      <c r="V94" s="259"/>
      <c r="W94" s="259"/>
      <c r="X94" s="260"/>
      <c r="Z94" s="648"/>
      <c r="AA94" s="648"/>
      <c r="AB94" s="737"/>
      <c r="AC94" s="648"/>
      <c r="AD94" s="648"/>
      <c r="AE94" s="648"/>
      <c r="AF94" s="648"/>
      <c r="AG94" s="648"/>
      <c r="AH94" s="648"/>
      <c r="AI94" s="648"/>
      <c r="AJ94" s="648"/>
      <c r="AK94" s="648"/>
      <c r="AL94" s="648"/>
      <c r="AM94" s="724"/>
      <c r="AN94" s="726"/>
      <c r="AU94" s="261"/>
      <c r="AV94" s="261"/>
    </row>
    <row r="95" spans="1:48" ht="19.5" customHeight="1">
      <c r="A95" s="741"/>
      <c r="B95" s="733"/>
      <c r="C95" s="733"/>
      <c r="D95" s="593"/>
      <c r="E95" s="602"/>
      <c r="F95" s="602"/>
      <c r="G95" s="709"/>
      <c r="H95" s="602"/>
      <c r="I95" s="602"/>
      <c r="J95" s="704"/>
      <c r="K95" s="739"/>
      <c r="L95" s="253"/>
      <c r="M95" s="254"/>
      <c r="N95" s="254"/>
      <c r="O95" s="255"/>
      <c r="P95" s="256" t="str">
        <f ca="1">IF(O95=0," ",IFERROR(IF(DATEDIF(TODAY(),O95,"M")&lt;=5,"ROJO",IF(DATEDIF(TODAY(),O95,"M")&gt;=12,"VERDE",IF(AND(DATEDIF(TODAY(),O95,"M")&gt;=6,DATEDIF(TODAY(),O95,"M")&lt;=11),"AMARILLO"))),Q95))</f>
        <v xml:space="preserve"> </v>
      </c>
      <c r="Q95" s="262" t="str">
        <f>IF(O95=0," ",IF(O95&lt;=$L$6,"VENCIDO","NO VENCIDO"))</f>
        <v xml:space="preserve"> </v>
      </c>
      <c r="R95" s="257"/>
      <c r="S95" s="258"/>
      <c r="T95" s="258"/>
      <c r="U95" s="259"/>
      <c r="V95" s="259"/>
      <c r="W95" s="259"/>
      <c r="X95" s="260"/>
      <c r="Z95" s="648"/>
      <c r="AA95" s="648"/>
      <c r="AB95" s="737"/>
      <c r="AC95" s="648"/>
      <c r="AD95" s="648"/>
      <c r="AE95" s="648"/>
      <c r="AF95" s="648"/>
      <c r="AG95" s="648"/>
      <c r="AH95" s="648"/>
      <c r="AI95" s="648"/>
      <c r="AJ95" s="648"/>
      <c r="AK95" s="648"/>
      <c r="AL95" s="648"/>
      <c r="AM95" s="725"/>
      <c r="AN95" s="726"/>
      <c r="AU95" s="261"/>
      <c r="AV95" s="261"/>
    </row>
    <row r="96" spans="1:48" ht="19.5" customHeight="1">
      <c r="A96" s="741"/>
      <c r="B96" s="733"/>
      <c r="C96" s="733"/>
      <c r="D96" s="594"/>
      <c r="E96" s="603"/>
      <c r="F96" s="603"/>
      <c r="G96" s="710"/>
      <c r="H96" s="603"/>
      <c r="I96" s="603"/>
      <c r="J96" s="705"/>
      <c r="K96" s="447" t="b">
        <f>K91=L96</f>
        <v>1</v>
      </c>
      <c r="L96" s="491">
        <f>SUM(L91:L95)</f>
        <v>0</v>
      </c>
      <c r="M96" s="264" t="s">
        <v>1348</v>
      </c>
      <c r="N96" s="265"/>
      <c r="O96" s="266"/>
      <c r="P96" s="266"/>
      <c r="Q96" s="266"/>
      <c r="R96" s="267">
        <f>SUM(R91:R95)</f>
        <v>0</v>
      </c>
      <c r="S96" s="492"/>
      <c r="T96" s="492"/>
      <c r="U96" s="266"/>
      <c r="V96" s="266"/>
      <c r="W96" s="493"/>
      <c r="X96" s="268"/>
      <c r="Z96" s="498"/>
      <c r="AA96" s="270"/>
      <c r="AB96" s="267"/>
      <c r="AC96" s="270"/>
      <c r="AD96" s="270"/>
      <c r="AE96" s="270"/>
      <c r="AF96" s="270"/>
      <c r="AG96" s="270"/>
      <c r="AH96" s="270"/>
      <c r="AI96" s="270"/>
      <c r="AJ96" s="270"/>
      <c r="AK96" s="270"/>
      <c r="AL96" s="270"/>
      <c r="AM96" s="499"/>
      <c r="AN96" s="274"/>
      <c r="AU96" s="272"/>
      <c r="AV96" s="273"/>
    </row>
    <row r="97" spans="1:48" ht="19.5" customHeight="1">
      <c r="A97" s="741">
        <f>A91+1</f>
        <v>15</v>
      </c>
      <c r="B97" s="733" t="s">
        <v>1524</v>
      </c>
      <c r="C97" s="733"/>
      <c r="D97" s="592">
        <f>NOVIEMBRE!K97</f>
        <v>0</v>
      </c>
      <c r="E97" s="601"/>
      <c r="F97" s="601"/>
      <c r="G97" s="708">
        <f t="shared" ref="G97" si="13">E97+F97</f>
        <v>0</v>
      </c>
      <c r="H97" s="601"/>
      <c r="I97" s="601"/>
      <c r="J97" s="703">
        <f>AM97</f>
        <v>0</v>
      </c>
      <c r="K97" s="738">
        <f>+(D97+G97)-(H97+I97+J97)</f>
        <v>0</v>
      </c>
      <c r="L97" s="253"/>
      <c r="M97" s="254"/>
      <c r="N97" s="254"/>
      <c r="O97" s="255"/>
      <c r="P97" s="256" t="str">
        <f ca="1">IF(O97=0," ",IFERROR(IF(DATEDIF(TODAY(),O97,"M")&lt;=5,"ROJO",IF(DATEDIF(TODAY(),O97,"M")&gt;=12,"VERDE",IF(AND(DATEDIF(TODAY(),O97,"M")&gt;=6,DATEDIF(TODAY(),O97,"M")&lt;=11),"AMARILLO"))),Q97))</f>
        <v xml:space="preserve"> </v>
      </c>
      <c r="Q97" s="256" t="str">
        <f>IF(O97=0," ",IF(O97&lt;=$L$6,"VENCIDO","NO VENCIDO"))</f>
        <v xml:space="preserve"> </v>
      </c>
      <c r="R97" s="257"/>
      <c r="S97" s="258"/>
      <c r="T97" s="258"/>
      <c r="U97" s="259"/>
      <c r="V97" s="259"/>
      <c r="W97" s="434"/>
      <c r="X97" s="260"/>
      <c r="Z97" s="648"/>
      <c r="AA97" s="648"/>
      <c r="AB97" s="737">
        <f>+Z97+AA97</f>
        <v>0</v>
      </c>
      <c r="AC97" s="648"/>
      <c r="AD97" s="648"/>
      <c r="AE97" s="648"/>
      <c r="AF97" s="648"/>
      <c r="AG97" s="648"/>
      <c r="AH97" s="648"/>
      <c r="AI97" s="648"/>
      <c r="AJ97" s="648"/>
      <c r="AK97" s="648"/>
      <c r="AL97" s="648"/>
      <c r="AM97" s="723">
        <f>SUM(AB97:AL101)</f>
        <v>0</v>
      </c>
      <c r="AN97" s="726"/>
      <c r="AU97" s="261"/>
      <c r="AV97" s="261"/>
    </row>
    <row r="98" spans="1:48" ht="19.5" customHeight="1">
      <c r="A98" s="741"/>
      <c r="B98" s="733"/>
      <c r="C98" s="733"/>
      <c r="D98" s="593"/>
      <c r="E98" s="602"/>
      <c r="F98" s="602"/>
      <c r="G98" s="709"/>
      <c r="H98" s="602"/>
      <c r="I98" s="602"/>
      <c r="J98" s="704"/>
      <c r="K98" s="706"/>
      <c r="L98" s="253"/>
      <c r="M98" s="254"/>
      <c r="N98" s="254"/>
      <c r="O98" s="255"/>
      <c r="P98" s="256" t="str">
        <f ca="1">IF(O98=0," ",IFERROR(IF(DATEDIF(TODAY(),O98,"M")&lt;=5,"ROJO",IF(DATEDIF(TODAY(),O98,"M")&gt;=12,"VERDE",IF(AND(DATEDIF(TODAY(),O98,"M")&gt;=6,DATEDIF(TODAY(),O98,"M")&lt;=11),"AMARILLO"))),Q98))</f>
        <v xml:space="preserve"> </v>
      </c>
      <c r="Q98" s="262" t="str">
        <f>IF(O98=0," ",IF(O98&lt;=$L$6,"VENCIDO","NO VENCIDO"))</f>
        <v xml:space="preserve"> </v>
      </c>
      <c r="R98" s="257"/>
      <c r="S98" s="258"/>
      <c r="T98" s="258"/>
      <c r="U98" s="259"/>
      <c r="V98" s="259"/>
      <c r="W98" s="259"/>
      <c r="X98" s="260"/>
      <c r="Z98" s="648"/>
      <c r="AA98" s="648"/>
      <c r="AB98" s="737"/>
      <c r="AC98" s="648"/>
      <c r="AD98" s="648"/>
      <c r="AE98" s="648"/>
      <c r="AF98" s="648"/>
      <c r="AG98" s="648"/>
      <c r="AH98" s="648"/>
      <c r="AI98" s="648"/>
      <c r="AJ98" s="648"/>
      <c r="AK98" s="648"/>
      <c r="AL98" s="648"/>
      <c r="AM98" s="724"/>
      <c r="AN98" s="726"/>
      <c r="AU98" s="261"/>
      <c r="AV98" s="261"/>
    </row>
    <row r="99" spans="1:48" ht="19.5" customHeight="1">
      <c r="A99" s="741"/>
      <c r="B99" s="733"/>
      <c r="C99" s="733"/>
      <c r="D99" s="593"/>
      <c r="E99" s="602"/>
      <c r="F99" s="602"/>
      <c r="G99" s="709"/>
      <c r="H99" s="602"/>
      <c r="I99" s="602"/>
      <c r="J99" s="704"/>
      <c r="K99" s="706"/>
      <c r="L99" s="253"/>
      <c r="M99" s="254"/>
      <c r="N99" s="254"/>
      <c r="O99" s="255"/>
      <c r="P99" s="256" t="str">
        <f ca="1">IF(O99=0," ",IFERROR(IF(DATEDIF(TODAY(),O99,"M")&lt;=5,"ROJO",IF(DATEDIF(TODAY(),O99,"M")&gt;=12,"VERDE",IF(AND(DATEDIF(TODAY(),O99,"M")&gt;=6,DATEDIF(TODAY(),O99,"M")&lt;=11),"AMARILLO"))),Q99))</f>
        <v xml:space="preserve"> </v>
      </c>
      <c r="Q99" s="262" t="str">
        <f>IF(O99=0," ",IF(O99&lt;=$L$6,"VENCIDO","NO VENCIDO"))</f>
        <v xml:space="preserve"> </v>
      </c>
      <c r="R99" s="257"/>
      <c r="S99" s="258"/>
      <c r="T99" s="258"/>
      <c r="U99" s="259"/>
      <c r="V99" s="259"/>
      <c r="W99" s="259"/>
      <c r="X99" s="260"/>
      <c r="Z99" s="648"/>
      <c r="AA99" s="648"/>
      <c r="AB99" s="737"/>
      <c r="AC99" s="648"/>
      <c r="AD99" s="648"/>
      <c r="AE99" s="648"/>
      <c r="AF99" s="648"/>
      <c r="AG99" s="648"/>
      <c r="AH99" s="648"/>
      <c r="AI99" s="648"/>
      <c r="AJ99" s="648"/>
      <c r="AK99" s="648"/>
      <c r="AL99" s="648"/>
      <c r="AM99" s="724"/>
      <c r="AN99" s="726"/>
      <c r="AU99" s="261"/>
      <c r="AV99" s="261"/>
    </row>
    <row r="100" spans="1:48" ht="19.5" customHeight="1">
      <c r="A100" s="741"/>
      <c r="B100" s="733"/>
      <c r="C100" s="733"/>
      <c r="D100" s="593"/>
      <c r="E100" s="602"/>
      <c r="F100" s="602"/>
      <c r="G100" s="709"/>
      <c r="H100" s="602"/>
      <c r="I100" s="602"/>
      <c r="J100" s="704"/>
      <c r="K100" s="706"/>
      <c r="L100" s="253"/>
      <c r="M100" s="254"/>
      <c r="N100" s="254"/>
      <c r="O100" s="255"/>
      <c r="P100" s="256" t="str">
        <f ca="1">IF(O100=0," ",IFERROR(IF(DATEDIF(TODAY(),O100,"M")&lt;=5,"ROJO",IF(DATEDIF(TODAY(),O100,"M")&gt;=12,"VERDE",IF(AND(DATEDIF(TODAY(),O100,"M")&gt;=6,DATEDIF(TODAY(),O100,"M")&lt;=11),"AMARILLO"))),Q100))</f>
        <v xml:space="preserve"> </v>
      </c>
      <c r="Q100" s="262" t="str">
        <f>IF(O100=0," ",IF(O100&lt;=$L$6,"VENCIDO","NO VENCIDO"))</f>
        <v xml:space="preserve"> </v>
      </c>
      <c r="R100" s="257"/>
      <c r="S100" s="258"/>
      <c r="T100" s="258"/>
      <c r="U100" s="259"/>
      <c r="V100" s="259"/>
      <c r="W100" s="259"/>
      <c r="X100" s="260"/>
      <c r="Z100" s="648"/>
      <c r="AA100" s="648"/>
      <c r="AB100" s="737"/>
      <c r="AC100" s="648"/>
      <c r="AD100" s="648"/>
      <c r="AE100" s="648"/>
      <c r="AF100" s="648"/>
      <c r="AG100" s="648"/>
      <c r="AH100" s="648"/>
      <c r="AI100" s="648"/>
      <c r="AJ100" s="648"/>
      <c r="AK100" s="648"/>
      <c r="AL100" s="648"/>
      <c r="AM100" s="724"/>
      <c r="AN100" s="726"/>
      <c r="AU100" s="261"/>
      <c r="AV100" s="261"/>
    </row>
    <row r="101" spans="1:48" ht="19.5" customHeight="1">
      <c r="A101" s="741"/>
      <c r="B101" s="733"/>
      <c r="C101" s="733"/>
      <c r="D101" s="593"/>
      <c r="E101" s="602"/>
      <c r="F101" s="602"/>
      <c r="G101" s="709"/>
      <c r="H101" s="602"/>
      <c r="I101" s="602"/>
      <c r="J101" s="704"/>
      <c r="K101" s="739"/>
      <c r="L101" s="253"/>
      <c r="M101" s="254"/>
      <c r="N101" s="254"/>
      <c r="O101" s="255"/>
      <c r="P101" s="256" t="str">
        <f ca="1">IF(O101=0," ",IFERROR(IF(DATEDIF(TODAY(),O101,"M")&lt;=5,"ROJO",IF(DATEDIF(TODAY(),O101,"M")&gt;=12,"VERDE",IF(AND(DATEDIF(TODAY(),O101,"M")&gt;=6,DATEDIF(TODAY(),O101,"M")&lt;=11),"AMARILLO"))),Q101))</f>
        <v xml:space="preserve"> </v>
      </c>
      <c r="Q101" s="262" t="str">
        <f>IF(O101=0," ",IF(O101&lt;=$L$6,"VENCIDO","NO VENCIDO"))</f>
        <v xml:space="preserve"> </v>
      </c>
      <c r="R101" s="257"/>
      <c r="S101" s="258"/>
      <c r="T101" s="258"/>
      <c r="U101" s="259"/>
      <c r="V101" s="259"/>
      <c r="W101" s="259"/>
      <c r="X101" s="260"/>
      <c r="Z101" s="648"/>
      <c r="AA101" s="648"/>
      <c r="AB101" s="737"/>
      <c r="AC101" s="648"/>
      <c r="AD101" s="648"/>
      <c r="AE101" s="648"/>
      <c r="AF101" s="648"/>
      <c r="AG101" s="648"/>
      <c r="AH101" s="648"/>
      <c r="AI101" s="648"/>
      <c r="AJ101" s="648"/>
      <c r="AK101" s="648"/>
      <c r="AL101" s="648"/>
      <c r="AM101" s="725"/>
      <c r="AN101" s="726"/>
      <c r="AU101" s="261"/>
      <c r="AV101" s="261"/>
    </row>
    <row r="102" spans="1:48" ht="19.5" customHeight="1">
      <c r="A102" s="741"/>
      <c r="B102" s="733"/>
      <c r="C102" s="733"/>
      <c r="D102" s="594"/>
      <c r="E102" s="603"/>
      <c r="F102" s="603"/>
      <c r="G102" s="710"/>
      <c r="H102" s="603"/>
      <c r="I102" s="603"/>
      <c r="J102" s="705"/>
      <c r="K102" s="447" t="b">
        <f>K97=L102</f>
        <v>1</v>
      </c>
      <c r="L102" s="491">
        <f>SUM(L97:L101)</f>
        <v>0</v>
      </c>
      <c r="M102" s="264" t="s">
        <v>1348</v>
      </c>
      <c r="N102" s="265"/>
      <c r="O102" s="266"/>
      <c r="P102" s="266"/>
      <c r="Q102" s="266"/>
      <c r="R102" s="267">
        <f>SUM(R97:R101)</f>
        <v>0</v>
      </c>
      <c r="S102" s="492"/>
      <c r="T102" s="492"/>
      <c r="U102" s="266"/>
      <c r="V102" s="266"/>
      <c r="W102" s="493"/>
      <c r="X102" s="268"/>
      <c r="Z102" s="498"/>
      <c r="AA102" s="270"/>
      <c r="AB102" s="267"/>
      <c r="AC102" s="270"/>
      <c r="AD102" s="270"/>
      <c r="AE102" s="270"/>
      <c r="AF102" s="270"/>
      <c r="AG102" s="270"/>
      <c r="AH102" s="270"/>
      <c r="AI102" s="270"/>
      <c r="AJ102" s="270"/>
      <c r="AK102" s="270"/>
      <c r="AL102" s="270"/>
      <c r="AM102" s="499"/>
      <c r="AN102" s="274"/>
      <c r="AU102" s="272"/>
      <c r="AV102" s="273"/>
    </row>
    <row r="103" spans="1:48" ht="19.5" customHeight="1">
      <c r="A103" s="741">
        <f>A97+1</f>
        <v>16</v>
      </c>
      <c r="B103" s="733" t="s">
        <v>1522</v>
      </c>
      <c r="C103" s="733"/>
      <c r="D103" s="592">
        <f>NOVIEMBRE!K103</f>
        <v>0</v>
      </c>
      <c r="E103" s="601"/>
      <c r="F103" s="601"/>
      <c r="G103" s="708">
        <f t="shared" ref="G103" si="14">E103+F103</f>
        <v>0</v>
      </c>
      <c r="H103" s="601"/>
      <c r="I103" s="601"/>
      <c r="J103" s="703">
        <f>AM103</f>
        <v>0</v>
      </c>
      <c r="K103" s="738">
        <f>+(D103+G103)-(H103+I103+J103)</f>
        <v>0</v>
      </c>
      <c r="L103" s="253"/>
      <c r="M103" s="254"/>
      <c r="N103" s="254"/>
      <c r="O103" s="255"/>
      <c r="P103" s="256" t="str">
        <f ca="1">IF(O103=0," ",IFERROR(IF(DATEDIF(TODAY(),O103,"M")&lt;=5,"ROJO",IF(DATEDIF(TODAY(),O103,"M")&gt;=12,"VERDE",IF(AND(DATEDIF(TODAY(),O103,"M")&gt;=6,DATEDIF(TODAY(),O103,"M")&lt;=11),"AMARILLO"))),Q103))</f>
        <v xml:space="preserve"> </v>
      </c>
      <c r="Q103" s="256" t="str">
        <f>IF(O103=0," ",IF(O103&lt;=$L$6,"VENCIDO","NO VENCIDO"))</f>
        <v xml:space="preserve"> </v>
      </c>
      <c r="R103" s="257"/>
      <c r="S103" s="258"/>
      <c r="T103" s="258"/>
      <c r="U103" s="259"/>
      <c r="V103" s="259"/>
      <c r="W103" s="434"/>
      <c r="X103" s="260"/>
      <c r="Z103" s="648"/>
      <c r="AA103" s="648"/>
      <c r="AB103" s="737">
        <f>+Z103+AA103</f>
        <v>0</v>
      </c>
      <c r="AC103" s="648"/>
      <c r="AD103" s="648"/>
      <c r="AE103" s="648"/>
      <c r="AF103" s="648"/>
      <c r="AG103" s="648"/>
      <c r="AH103" s="648"/>
      <c r="AI103" s="648"/>
      <c r="AJ103" s="648"/>
      <c r="AK103" s="648"/>
      <c r="AL103" s="648"/>
      <c r="AM103" s="723">
        <f>SUM(AB103:AL107)</f>
        <v>0</v>
      </c>
      <c r="AN103" s="726"/>
      <c r="AU103" s="261"/>
      <c r="AV103" s="261"/>
    </row>
    <row r="104" spans="1:48" ht="19.5" customHeight="1">
      <c r="A104" s="741"/>
      <c r="B104" s="733"/>
      <c r="C104" s="733"/>
      <c r="D104" s="593"/>
      <c r="E104" s="602"/>
      <c r="F104" s="602"/>
      <c r="G104" s="709"/>
      <c r="H104" s="602"/>
      <c r="I104" s="602"/>
      <c r="J104" s="704"/>
      <c r="K104" s="706"/>
      <c r="L104" s="253"/>
      <c r="M104" s="254"/>
      <c r="N104" s="254"/>
      <c r="O104" s="255"/>
      <c r="P104" s="256" t="str">
        <f ca="1">IF(O104=0," ",IFERROR(IF(DATEDIF(TODAY(),O104,"M")&lt;=5,"ROJO",IF(DATEDIF(TODAY(),O104,"M")&gt;=12,"VERDE",IF(AND(DATEDIF(TODAY(),O104,"M")&gt;=6,DATEDIF(TODAY(),O104,"M")&lt;=11),"AMARILLO"))),Q104))</f>
        <v xml:space="preserve"> </v>
      </c>
      <c r="Q104" s="262" t="str">
        <f>IF(O104=0," ",IF(O104&lt;=$L$6,"VENCIDO","NO VENCIDO"))</f>
        <v xml:space="preserve"> </v>
      </c>
      <c r="R104" s="257"/>
      <c r="S104" s="258"/>
      <c r="T104" s="258"/>
      <c r="U104" s="259"/>
      <c r="V104" s="259"/>
      <c r="W104" s="259"/>
      <c r="X104" s="260"/>
      <c r="Z104" s="648"/>
      <c r="AA104" s="648"/>
      <c r="AB104" s="737"/>
      <c r="AC104" s="648"/>
      <c r="AD104" s="648"/>
      <c r="AE104" s="648"/>
      <c r="AF104" s="648"/>
      <c r="AG104" s="648"/>
      <c r="AH104" s="648"/>
      <c r="AI104" s="648"/>
      <c r="AJ104" s="648"/>
      <c r="AK104" s="648"/>
      <c r="AL104" s="648"/>
      <c r="AM104" s="724"/>
      <c r="AN104" s="726"/>
      <c r="AU104" s="261"/>
      <c r="AV104" s="261"/>
    </row>
    <row r="105" spans="1:48" ht="19.5" customHeight="1">
      <c r="A105" s="741"/>
      <c r="B105" s="733"/>
      <c r="C105" s="733"/>
      <c r="D105" s="593"/>
      <c r="E105" s="602"/>
      <c r="F105" s="602"/>
      <c r="G105" s="709"/>
      <c r="H105" s="602"/>
      <c r="I105" s="602"/>
      <c r="J105" s="704"/>
      <c r="K105" s="706"/>
      <c r="L105" s="253"/>
      <c r="M105" s="254"/>
      <c r="N105" s="254"/>
      <c r="O105" s="255"/>
      <c r="P105" s="256" t="str">
        <f ca="1">IF(O105=0," ",IFERROR(IF(DATEDIF(TODAY(),O105,"M")&lt;=5,"ROJO",IF(DATEDIF(TODAY(),O105,"M")&gt;=12,"VERDE",IF(AND(DATEDIF(TODAY(),O105,"M")&gt;=6,DATEDIF(TODAY(),O105,"M")&lt;=11),"AMARILLO"))),Q105))</f>
        <v xml:space="preserve"> </v>
      </c>
      <c r="Q105" s="262" t="str">
        <f>IF(O105=0," ",IF(O105&lt;=$L$6,"VENCIDO","NO VENCIDO"))</f>
        <v xml:space="preserve"> </v>
      </c>
      <c r="R105" s="257"/>
      <c r="S105" s="258"/>
      <c r="T105" s="258"/>
      <c r="U105" s="259"/>
      <c r="V105" s="259"/>
      <c r="W105" s="259"/>
      <c r="X105" s="260"/>
      <c r="Z105" s="648"/>
      <c r="AA105" s="648"/>
      <c r="AB105" s="737"/>
      <c r="AC105" s="648"/>
      <c r="AD105" s="648"/>
      <c r="AE105" s="648"/>
      <c r="AF105" s="648"/>
      <c r="AG105" s="648"/>
      <c r="AH105" s="648"/>
      <c r="AI105" s="648"/>
      <c r="AJ105" s="648"/>
      <c r="AK105" s="648"/>
      <c r="AL105" s="648"/>
      <c r="AM105" s="724"/>
      <c r="AN105" s="726"/>
      <c r="AU105" s="261"/>
      <c r="AV105" s="261"/>
    </row>
    <row r="106" spans="1:48" ht="19.5" customHeight="1">
      <c r="A106" s="741"/>
      <c r="B106" s="733"/>
      <c r="C106" s="733"/>
      <c r="D106" s="593"/>
      <c r="E106" s="602"/>
      <c r="F106" s="602"/>
      <c r="G106" s="709"/>
      <c r="H106" s="602"/>
      <c r="I106" s="602"/>
      <c r="J106" s="704"/>
      <c r="K106" s="706"/>
      <c r="L106" s="253"/>
      <c r="M106" s="254"/>
      <c r="N106" s="254"/>
      <c r="O106" s="255"/>
      <c r="P106" s="256" t="str">
        <f ca="1">IF(O106=0," ",IFERROR(IF(DATEDIF(TODAY(),O106,"M")&lt;=5,"ROJO",IF(DATEDIF(TODAY(),O106,"M")&gt;=12,"VERDE",IF(AND(DATEDIF(TODAY(),O106,"M")&gt;=6,DATEDIF(TODAY(),O106,"M")&lt;=11),"AMARILLO"))),Q106))</f>
        <v xml:space="preserve"> </v>
      </c>
      <c r="Q106" s="262" t="str">
        <f>IF(O106=0," ",IF(O106&lt;=$L$6,"VENCIDO","NO VENCIDO"))</f>
        <v xml:space="preserve"> </v>
      </c>
      <c r="R106" s="257"/>
      <c r="S106" s="258"/>
      <c r="T106" s="258"/>
      <c r="U106" s="259"/>
      <c r="V106" s="259"/>
      <c r="W106" s="259"/>
      <c r="X106" s="260"/>
      <c r="Z106" s="648"/>
      <c r="AA106" s="648"/>
      <c r="AB106" s="737"/>
      <c r="AC106" s="648"/>
      <c r="AD106" s="648"/>
      <c r="AE106" s="648"/>
      <c r="AF106" s="648"/>
      <c r="AG106" s="648"/>
      <c r="AH106" s="648"/>
      <c r="AI106" s="648"/>
      <c r="AJ106" s="648"/>
      <c r="AK106" s="648"/>
      <c r="AL106" s="648"/>
      <c r="AM106" s="724"/>
      <c r="AN106" s="726"/>
      <c r="AU106" s="261"/>
      <c r="AV106" s="261"/>
    </row>
    <row r="107" spans="1:48" ht="19.5" customHeight="1">
      <c r="A107" s="741"/>
      <c r="B107" s="733"/>
      <c r="C107" s="733"/>
      <c r="D107" s="593"/>
      <c r="E107" s="602"/>
      <c r="F107" s="602"/>
      <c r="G107" s="709"/>
      <c r="H107" s="602"/>
      <c r="I107" s="602"/>
      <c r="J107" s="704"/>
      <c r="K107" s="739"/>
      <c r="L107" s="253"/>
      <c r="M107" s="254"/>
      <c r="N107" s="254"/>
      <c r="O107" s="255"/>
      <c r="P107" s="256" t="str">
        <f ca="1">IF(O107=0," ",IFERROR(IF(DATEDIF(TODAY(),O107,"M")&lt;=5,"ROJO",IF(DATEDIF(TODAY(),O107,"M")&gt;=12,"VERDE",IF(AND(DATEDIF(TODAY(),O107,"M")&gt;=6,DATEDIF(TODAY(),O107,"M")&lt;=11),"AMARILLO"))),Q107))</f>
        <v xml:space="preserve"> </v>
      </c>
      <c r="Q107" s="262" t="str">
        <f>IF(O107=0," ",IF(O107&lt;=$L$6,"VENCIDO","NO VENCIDO"))</f>
        <v xml:space="preserve"> </v>
      </c>
      <c r="R107" s="257"/>
      <c r="S107" s="258"/>
      <c r="T107" s="258"/>
      <c r="U107" s="259"/>
      <c r="V107" s="259"/>
      <c r="W107" s="259"/>
      <c r="X107" s="260"/>
      <c r="Z107" s="648"/>
      <c r="AA107" s="648"/>
      <c r="AB107" s="737"/>
      <c r="AC107" s="648"/>
      <c r="AD107" s="648"/>
      <c r="AE107" s="648"/>
      <c r="AF107" s="648"/>
      <c r="AG107" s="648"/>
      <c r="AH107" s="648"/>
      <c r="AI107" s="648"/>
      <c r="AJ107" s="648"/>
      <c r="AK107" s="648"/>
      <c r="AL107" s="648"/>
      <c r="AM107" s="725"/>
      <c r="AN107" s="726"/>
      <c r="AU107" s="261"/>
      <c r="AV107" s="261"/>
    </row>
    <row r="108" spans="1:48" ht="19.5" customHeight="1">
      <c r="A108" s="741"/>
      <c r="B108" s="733"/>
      <c r="C108" s="733"/>
      <c r="D108" s="594"/>
      <c r="E108" s="603"/>
      <c r="F108" s="603"/>
      <c r="G108" s="710"/>
      <c r="H108" s="603"/>
      <c r="I108" s="603"/>
      <c r="J108" s="705"/>
      <c r="K108" s="447" t="b">
        <f>K103=L108</f>
        <v>1</v>
      </c>
      <c r="L108" s="491">
        <f>SUM(L103:L107)</f>
        <v>0</v>
      </c>
      <c r="M108" s="264" t="s">
        <v>1348</v>
      </c>
      <c r="N108" s="265"/>
      <c r="O108" s="266"/>
      <c r="P108" s="266"/>
      <c r="Q108" s="266"/>
      <c r="R108" s="267">
        <f>SUM(R103:R107)</f>
        <v>0</v>
      </c>
      <c r="S108" s="492"/>
      <c r="T108" s="492"/>
      <c r="U108" s="266"/>
      <c r="V108" s="266"/>
      <c r="W108" s="493"/>
      <c r="X108" s="268"/>
      <c r="Z108" s="498"/>
      <c r="AA108" s="270"/>
      <c r="AB108" s="267"/>
      <c r="AC108" s="270"/>
      <c r="AD108" s="270"/>
      <c r="AE108" s="270"/>
      <c r="AF108" s="270"/>
      <c r="AG108" s="270"/>
      <c r="AH108" s="270"/>
      <c r="AI108" s="270"/>
      <c r="AJ108" s="270"/>
      <c r="AK108" s="270"/>
      <c r="AL108" s="270"/>
      <c r="AM108" s="499"/>
      <c r="AN108" s="274"/>
      <c r="AU108" s="272"/>
      <c r="AV108" s="273"/>
    </row>
    <row r="109" spans="1:48" ht="19.5" customHeight="1">
      <c r="A109" s="741">
        <f>A103+1</f>
        <v>17</v>
      </c>
      <c r="B109" s="733" t="s">
        <v>1523</v>
      </c>
      <c r="C109" s="733"/>
      <c r="D109" s="592">
        <f>NOVIEMBRE!K109</f>
        <v>0</v>
      </c>
      <c r="E109" s="601"/>
      <c r="F109" s="601"/>
      <c r="G109" s="708">
        <f t="shared" ref="G109" si="15">E109+F109</f>
        <v>0</v>
      </c>
      <c r="H109" s="601"/>
      <c r="I109" s="601"/>
      <c r="J109" s="703">
        <f>AM109</f>
        <v>0</v>
      </c>
      <c r="K109" s="738">
        <f>+(D109+G109)-(H109+I109+J109)</f>
        <v>0</v>
      </c>
      <c r="L109" s="253"/>
      <c r="M109" s="254"/>
      <c r="N109" s="254"/>
      <c r="O109" s="255"/>
      <c r="P109" s="256" t="str">
        <f ca="1">IF(O109=0," ",IFERROR(IF(DATEDIF(TODAY(),O109,"M")&lt;=5,"ROJO",IF(DATEDIF(TODAY(),O109,"M")&gt;=12,"VERDE",IF(AND(DATEDIF(TODAY(),O109,"M")&gt;=6,DATEDIF(TODAY(),O109,"M")&lt;=11),"AMARILLO"))),Q109))</f>
        <v xml:space="preserve"> </v>
      </c>
      <c r="Q109" s="256" t="str">
        <f>IF(O109=0," ",IF(O109&lt;=$L$6,"VENCIDO","NO VENCIDO"))</f>
        <v xml:space="preserve"> </v>
      </c>
      <c r="R109" s="257"/>
      <c r="S109" s="258"/>
      <c r="T109" s="258"/>
      <c r="U109" s="259"/>
      <c r="V109" s="259"/>
      <c r="W109" s="434"/>
      <c r="X109" s="260"/>
      <c r="Z109" s="648"/>
      <c r="AA109" s="648"/>
      <c r="AB109" s="737">
        <f>+Z109+AA109</f>
        <v>0</v>
      </c>
      <c r="AC109" s="648"/>
      <c r="AD109" s="648"/>
      <c r="AE109" s="648"/>
      <c r="AF109" s="648"/>
      <c r="AG109" s="648"/>
      <c r="AH109" s="648"/>
      <c r="AI109" s="648"/>
      <c r="AJ109" s="648"/>
      <c r="AK109" s="648"/>
      <c r="AL109" s="648"/>
      <c r="AM109" s="723">
        <f>SUM(AB109:AL113)</f>
        <v>0</v>
      </c>
      <c r="AN109" s="726"/>
      <c r="AU109" s="261"/>
      <c r="AV109" s="261"/>
    </row>
    <row r="110" spans="1:48" ht="19.5" customHeight="1">
      <c r="A110" s="741"/>
      <c r="B110" s="733"/>
      <c r="C110" s="733"/>
      <c r="D110" s="593"/>
      <c r="E110" s="602"/>
      <c r="F110" s="602"/>
      <c r="G110" s="709"/>
      <c r="H110" s="602"/>
      <c r="I110" s="602"/>
      <c r="J110" s="704"/>
      <c r="K110" s="706"/>
      <c r="L110" s="253"/>
      <c r="M110" s="254"/>
      <c r="N110" s="254"/>
      <c r="O110" s="255"/>
      <c r="P110" s="256" t="str">
        <f ca="1">IF(O110=0," ",IFERROR(IF(DATEDIF(TODAY(),O110,"M")&lt;=5,"ROJO",IF(DATEDIF(TODAY(),O110,"M")&gt;=12,"VERDE",IF(AND(DATEDIF(TODAY(),O110,"M")&gt;=6,DATEDIF(TODAY(),O110,"M")&lt;=11),"AMARILLO"))),Q110))</f>
        <v xml:space="preserve"> </v>
      </c>
      <c r="Q110" s="262" t="str">
        <f>IF(O110=0," ",IF(O110&lt;=$L$6,"VENCIDO","NO VENCIDO"))</f>
        <v xml:space="preserve"> </v>
      </c>
      <c r="R110" s="257"/>
      <c r="S110" s="258"/>
      <c r="T110" s="258"/>
      <c r="U110" s="259"/>
      <c r="V110" s="259"/>
      <c r="W110" s="259"/>
      <c r="X110" s="260"/>
      <c r="Z110" s="648"/>
      <c r="AA110" s="648"/>
      <c r="AB110" s="737"/>
      <c r="AC110" s="648"/>
      <c r="AD110" s="648"/>
      <c r="AE110" s="648"/>
      <c r="AF110" s="648"/>
      <c r="AG110" s="648"/>
      <c r="AH110" s="648"/>
      <c r="AI110" s="648"/>
      <c r="AJ110" s="648"/>
      <c r="AK110" s="648"/>
      <c r="AL110" s="648"/>
      <c r="AM110" s="724"/>
      <c r="AN110" s="726"/>
      <c r="AU110" s="261"/>
      <c r="AV110" s="261"/>
    </row>
    <row r="111" spans="1:48" ht="19.5" customHeight="1">
      <c r="A111" s="741"/>
      <c r="B111" s="733"/>
      <c r="C111" s="733"/>
      <c r="D111" s="593"/>
      <c r="E111" s="602"/>
      <c r="F111" s="602"/>
      <c r="G111" s="709"/>
      <c r="H111" s="602"/>
      <c r="I111" s="602"/>
      <c r="J111" s="704"/>
      <c r="K111" s="706"/>
      <c r="L111" s="253"/>
      <c r="M111" s="254"/>
      <c r="N111" s="254"/>
      <c r="O111" s="255"/>
      <c r="P111" s="256" t="str">
        <f ca="1">IF(O111=0," ",IFERROR(IF(DATEDIF(TODAY(),O111,"M")&lt;=5,"ROJO",IF(DATEDIF(TODAY(),O111,"M")&gt;=12,"VERDE",IF(AND(DATEDIF(TODAY(),O111,"M")&gt;=6,DATEDIF(TODAY(),O111,"M")&lt;=11),"AMARILLO"))),Q111))</f>
        <v xml:space="preserve"> </v>
      </c>
      <c r="Q111" s="262" t="str">
        <f>IF(O111=0," ",IF(O111&lt;=$L$6,"VENCIDO","NO VENCIDO"))</f>
        <v xml:space="preserve"> </v>
      </c>
      <c r="R111" s="257"/>
      <c r="S111" s="258"/>
      <c r="T111" s="258"/>
      <c r="U111" s="259"/>
      <c r="V111" s="259"/>
      <c r="W111" s="259"/>
      <c r="X111" s="260"/>
      <c r="Z111" s="648"/>
      <c r="AA111" s="648"/>
      <c r="AB111" s="737"/>
      <c r="AC111" s="648"/>
      <c r="AD111" s="648"/>
      <c r="AE111" s="648"/>
      <c r="AF111" s="648"/>
      <c r="AG111" s="648"/>
      <c r="AH111" s="648"/>
      <c r="AI111" s="648"/>
      <c r="AJ111" s="648"/>
      <c r="AK111" s="648"/>
      <c r="AL111" s="648"/>
      <c r="AM111" s="724"/>
      <c r="AN111" s="726"/>
      <c r="AU111" s="261"/>
      <c r="AV111" s="261"/>
    </row>
    <row r="112" spans="1:48" ht="19.5" customHeight="1">
      <c r="A112" s="741"/>
      <c r="B112" s="733"/>
      <c r="C112" s="733"/>
      <c r="D112" s="593"/>
      <c r="E112" s="602"/>
      <c r="F112" s="602"/>
      <c r="G112" s="709"/>
      <c r="H112" s="602"/>
      <c r="I112" s="602"/>
      <c r="J112" s="704"/>
      <c r="K112" s="706"/>
      <c r="L112" s="253"/>
      <c r="M112" s="254"/>
      <c r="N112" s="254"/>
      <c r="O112" s="255"/>
      <c r="P112" s="256" t="str">
        <f ca="1">IF(O112=0," ",IFERROR(IF(DATEDIF(TODAY(),O112,"M")&lt;=5,"ROJO",IF(DATEDIF(TODAY(),O112,"M")&gt;=12,"VERDE",IF(AND(DATEDIF(TODAY(),O112,"M")&gt;=6,DATEDIF(TODAY(),O112,"M")&lt;=11),"AMARILLO"))),Q112))</f>
        <v xml:space="preserve"> </v>
      </c>
      <c r="Q112" s="262" t="str">
        <f>IF(O112=0," ",IF(O112&lt;=$L$6,"VENCIDO","NO VENCIDO"))</f>
        <v xml:space="preserve"> </v>
      </c>
      <c r="R112" s="257"/>
      <c r="S112" s="258"/>
      <c r="T112" s="258"/>
      <c r="U112" s="259"/>
      <c r="V112" s="259"/>
      <c r="W112" s="259"/>
      <c r="X112" s="260"/>
      <c r="Z112" s="648"/>
      <c r="AA112" s="648"/>
      <c r="AB112" s="737"/>
      <c r="AC112" s="648"/>
      <c r="AD112" s="648"/>
      <c r="AE112" s="648"/>
      <c r="AF112" s="648"/>
      <c r="AG112" s="648"/>
      <c r="AH112" s="648"/>
      <c r="AI112" s="648"/>
      <c r="AJ112" s="648"/>
      <c r="AK112" s="648"/>
      <c r="AL112" s="648"/>
      <c r="AM112" s="724"/>
      <c r="AN112" s="726"/>
      <c r="AU112" s="261"/>
      <c r="AV112" s="261"/>
    </row>
    <row r="113" spans="1:48" ht="19.5" customHeight="1">
      <c r="A113" s="741"/>
      <c r="B113" s="733"/>
      <c r="C113" s="733"/>
      <c r="D113" s="593"/>
      <c r="E113" s="602"/>
      <c r="F113" s="602"/>
      <c r="G113" s="709"/>
      <c r="H113" s="602"/>
      <c r="I113" s="602"/>
      <c r="J113" s="704"/>
      <c r="K113" s="739"/>
      <c r="L113" s="253"/>
      <c r="M113" s="254"/>
      <c r="N113" s="254"/>
      <c r="O113" s="255"/>
      <c r="P113" s="256" t="str">
        <f ca="1">IF(O113=0," ",IFERROR(IF(DATEDIF(TODAY(),O113,"M")&lt;=5,"ROJO",IF(DATEDIF(TODAY(),O113,"M")&gt;=12,"VERDE",IF(AND(DATEDIF(TODAY(),O113,"M")&gt;=6,DATEDIF(TODAY(),O113,"M")&lt;=11),"AMARILLO"))),Q113))</f>
        <v xml:space="preserve"> </v>
      </c>
      <c r="Q113" s="262" t="str">
        <f>IF(O113=0," ",IF(O113&lt;=$L$6,"VENCIDO","NO VENCIDO"))</f>
        <v xml:space="preserve"> </v>
      </c>
      <c r="R113" s="257"/>
      <c r="S113" s="258"/>
      <c r="T113" s="258"/>
      <c r="U113" s="259"/>
      <c r="V113" s="259"/>
      <c r="W113" s="259"/>
      <c r="X113" s="260"/>
      <c r="Z113" s="648"/>
      <c r="AA113" s="648"/>
      <c r="AB113" s="737"/>
      <c r="AC113" s="648"/>
      <c r="AD113" s="648"/>
      <c r="AE113" s="648"/>
      <c r="AF113" s="648"/>
      <c r="AG113" s="648"/>
      <c r="AH113" s="648"/>
      <c r="AI113" s="648"/>
      <c r="AJ113" s="648"/>
      <c r="AK113" s="648"/>
      <c r="AL113" s="648"/>
      <c r="AM113" s="725"/>
      <c r="AN113" s="726"/>
      <c r="AU113" s="261"/>
      <c r="AV113" s="261"/>
    </row>
    <row r="114" spans="1:48" ht="19.5" customHeight="1">
      <c r="A114" s="741"/>
      <c r="B114" s="733"/>
      <c r="C114" s="733"/>
      <c r="D114" s="594"/>
      <c r="E114" s="603"/>
      <c r="F114" s="603"/>
      <c r="G114" s="710"/>
      <c r="H114" s="603"/>
      <c r="I114" s="603"/>
      <c r="J114" s="705"/>
      <c r="K114" s="447" t="b">
        <f>K109=L114</f>
        <v>1</v>
      </c>
      <c r="L114" s="491">
        <f>SUM(L109:L113)</f>
        <v>0</v>
      </c>
      <c r="M114" s="264" t="s">
        <v>1348</v>
      </c>
      <c r="N114" s="265"/>
      <c r="O114" s="266"/>
      <c r="P114" s="266"/>
      <c r="Q114" s="266"/>
      <c r="R114" s="267">
        <f>SUM(R109:R113)</f>
        <v>0</v>
      </c>
      <c r="S114" s="492"/>
      <c r="T114" s="492"/>
      <c r="U114" s="266"/>
      <c r="V114" s="266"/>
      <c r="W114" s="493"/>
      <c r="X114" s="268"/>
      <c r="Z114" s="498"/>
      <c r="AA114" s="270"/>
      <c r="AB114" s="267"/>
      <c r="AC114" s="270"/>
      <c r="AD114" s="270"/>
      <c r="AE114" s="270"/>
      <c r="AF114" s="270"/>
      <c r="AG114" s="270"/>
      <c r="AH114" s="270"/>
      <c r="AI114" s="270"/>
      <c r="AJ114" s="270"/>
      <c r="AK114" s="270"/>
      <c r="AL114" s="270"/>
      <c r="AM114" s="499"/>
      <c r="AN114" s="274"/>
      <c r="AU114" s="272"/>
      <c r="AV114" s="273"/>
    </row>
    <row r="115" spans="1:48" ht="19.5" customHeight="1">
      <c r="A115" s="741">
        <f>A109+1</f>
        <v>18</v>
      </c>
      <c r="B115" s="733" t="s">
        <v>1509</v>
      </c>
      <c r="C115" s="733"/>
      <c r="D115" s="592">
        <f>NOVIEMBRE!K115</f>
        <v>0</v>
      </c>
      <c r="E115" s="601"/>
      <c r="F115" s="601"/>
      <c r="G115" s="708">
        <f t="shared" ref="G115" si="16">E115+F115</f>
        <v>0</v>
      </c>
      <c r="H115" s="601"/>
      <c r="I115" s="601"/>
      <c r="J115" s="703">
        <f>AM115</f>
        <v>0</v>
      </c>
      <c r="K115" s="738">
        <f>+(D115+G115)-(H115+I115+J115)</f>
        <v>0</v>
      </c>
      <c r="L115" s="253"/>
      <c r="M115" s="254"/>
      <c r="N115" s="254"/>
      <c r="O115" s="255"/>
      <c r="P115" s="256" t="str">
        <f ca="1">IF(O115=0," ",IFERROR(IF(DATEDIF(TODAY(),O115,"M")&lt;=5,"ROJO",IF(DATEDIF(TODAY(),O115,"M")&gt;=12,"VERDE",IF(AND(DATEDIF(TODAY(),O115,"M")&gt;=6,DATEDIF(TODAY(),O115,"M")&lt;=11),"AMARILLO"))),Q115))</f>
        <v xml:space="preserve"> </v>
      </c>
      <c r="Q115" s="256" t="str">
        <f>IF(O115=0," ",IF(O115&lt;=$L$6,"VENCIDO","NO VENCIDO"))</f>
        <v xml:space="preserve"> </v>
      </c>
      <c r="R115" s="257"/>
      <c r="S115" s="258"/>
      <c r="T115" s="258"/>
      <c r="U115" s="259"/>
      <c r="V115" s="259"/>
      <c r="W115" s="434"/>
      <c r="X115" s="260"/>
      <c r="Z115" s="648"/>
      <c r="AA115" s="648"/>
      <c r="AB115" s="737">
        <f>+Z115+AA115</f>
        <v>0</v>
      </c>
      <c r="AC115" s="648"/>
      <c r="AD115" s="648"/>
      <c r="AE115" s="648"/>
      <c r="AF115" s="648"/>
      <c r="AG115" s="648"/>
      <c r="AH115" s="648"/>
      <c r="AI115" s="648"/>
      <c r="AJ115" s="648"/>
      <c r="AK115" s="648"/>
      <c r="AL115" s="648"/>
      <c r="AM115" s="723">
        <f>SUM(AB115:AL119)</f>
        <v>0</v>
      </c>
      <c r="AN115" s="726"/>
      <c r="AU115" s="261"/>
      <c r="AV115" s="261"/>
    </row>
    <row r="116" spans="1:48" ht="19.5" customHeight="1">
      <c r="A116" s="741"/>
      <c r="B116" s="733"/>
      <c r="C116" s="733"/>
      <c r="D116" s="593"/>
      <c r="E116" s="602"/>
      <c r="F116" s="602"/>
      <c r="G116" s="709"/>
      <c r="H116" s="602"/>
      <c r="I116" s="602"/>
      <c r="J116" s="704"/>
      <c r="K116" s="706"/>
      <c r="L116" s="253"/>
      <c r="M116" s="254"/>
      <c r="N116" s="254"/>
      <c r="O116" s="255"/>
      <c r="P116" s="256" t="str">
        <f ca="1">IF(O116=0," ",IFERROR(IF(DATEDIF(TODAY(),O116,"M")&lt;=5,"ROJO",IF(DATEDIF(TODAY(),O116,"M")&gt;=12,"VERDE",IF(AND(DATEDIF(TODAY(),O116,"M")&gt;=6,DATEDIF(TODAY(),O116,"M")&lt;=11),"AMARILLO"))),Q116))</f>
        <v xml:space="preserve"> </v>
      </c>
      <c r="Q116" s="262" t="str">
        <f>IF(O116=0," ",IF(O116&lt;=$L$6,"VENCIDO","NO VENCIDO"))</f>
        <v xml:space="preserve"> </v>
      </c>
      <c r="R116" s="257"/>
      <c r="S116" s="258"/>
      <c r="T116" s="258"/>
      <c r="U116" s="259"/>
      <c r="V116" s="259"/>
      <c r="W116" s="259"/>
      <c r="X116" s="260"/>
      <c r="Z116" s="648"/>
      <c r="AA116" s="648"/>
      <c r="AB116" s="737"/>
      <c r="AC116" s="648"/>
      <c r="AD116" s="648"/>
      <c r="AE116" s="648"/>
      <c r="AF116" s="648"/>
      <c r="AG116" s="648"/>
      <c r="AH116" s="648"/>
      <c r="AI116" s="648"/>
      <c r="AJ116" s="648"/>
      <c r="AK116" s="648"/>
      <c r="AL116" s="648"/>
      <c r="AM116" s="724"/>
      <c r="AN116" s="726"/>
      <c r="AU116" s="261"/>
      <c r="AV116" s="261"/>
    </row>
    <row r="117" spans="1:48" ht="19.5" customHeight="1">
      <c r="A117" s="741"/>
      <c r="B117" s="733"/>
      <c r="C117" s="733"/>
      <c r="D117" s="593"/>
      <c r="E117" s="602"/>
      <c r="F117" s="602"/>
      <c r="G117" s="709"/>
      <c r="H117" s="602"/>
      <c r="I117" s="602"/>
      <c r="J117" s="704"/>
      <c r="K117" s="706"/>
      <c r="L117" s="253"/>
      <c r="M117" s="254"/>
      <c r="N117" s="254"/>
      <c r="O117" s="255"/>
      <c r="P117" s="256" t="str">
        <f ca="1">IF(O117=0," ",IFERROR(IF(DATEDIF(TODAY(),O117,"M")&lt;=5,"ROJO",IF(DATEDIF(TODAY(),O117,"M")&gt;=12,"VERDE",IF(AND(DATEDIF(TODAY(),O117,"M")&gt;=6,DATEDIF(TODAY(),O117,"M")&lt;=11),"AMARILLO"))),Q117))</f>
        <v xml:space="preserve"> </v>
      </c>
      <c r="Q117" s="262" t="str">
        <f>IF(O117=0," ",IF(O117&lt;=$L$6,"VENCIDO","NO VENCIDO"))</f>
        <v xml:space="preserve"> </v>
      </c>
      <c r="R117" s="257"/>
      <c r="S117" s="258"/>
      <c r="T117" s="258"/>
      <c r="U117" s="259"/>
      <c r="V117" s="259"/>
      <c r="W117" s="259"/>
      <c r="X117" s="260"/>
      <c r="Z117" s="648"/>
      <c r="AA117" s="648"/>
      <c r="AB117" s="737"/>
      <c r="AC117" s="648"/>
      <c r="AD117" s="648"/>
      <c r="AE117" s="648"/>
      <c r="AF117" s="648"/>
      <c r="AG117" s="648"/>
      <c r="AH117" s="648"/>
      <c r="AI117" s="648"/>
      <c r="AJ117" s="648"/>
      <c r="AK117" s="648"/>
      <c r="AL117" s="648"/>
      <c r="AM117" s="724"/>
      <c r="AN117" s="726"/>
      <c r="AU117" s="261"/>
      <c r="AV117" s="261"/>
    </row>
    <row r="118" spans="1:48" ht="19.5" customHeight="1">
      <c r="A118" s="741"/>
      <c r="B118" s="733"/>
      <c r="C118" s="733"/>
      <c r="D118" s="593"/>
      <c r="E118" s="602"/>
      <c r="F118" s="602"/>
      <c r="G118" s="709"/>
      <c r="H118" s="602"/>
      <c r="I118" s="602"/>
      <c r="J118" s="704"/>
      <c r="K118" s="706"/>
      <c r="L118" s="253"/>
      <c r="M118" s="254"/>
      <c r="N118" s="254"/>
      <c r="O118" s="255"/>
      <c r="P118" s="256" t="str">
        <f ca="1">IF(O118=0," ",IFERROR(IF(DATEDIF(TODAY(),O118,"M")&lt;=5,"ROJO",IF(DATEDIF(TODAY(),O118,"M")&gt;=12,"VERDE",IF(AND(DATEDIF(TODAY(),O118,"M")&gt;=6,DATEDIF(TODAY(),O118,"M")&lt;=11),"AMARILLO"))),Q118))</f>
        <v xml:space="preserve"> </v>
      </c>
      <c r="Q118" s="262" t="str">
        <f>IF(O118=0," ",IF(O118&lt;=$L$6,"VENCIDO","NO VENCIDO"))</f>
        <v xml:space="preserve"> </v>
      </c>
      <c r="R118" s="257"/>
      <c r="S118" s="258"/>
      <c r="T118" s="258"/>
      <c r="U118" s="259"/>
      <c r="V118" s="259"/>
      <c r="W118" s="259"/>
      <c r="X118" s="260"/>
      <c r="Z118" s="648"/>
      <c r="AA118" s="648"/>
      <c r="AB118" s="737"/>
      <c r="AC118" s="648"/>
      <c r="AD118" s="648"/>
      <c r="AE118" s="648"/>
      <c r="AF118" s="648"/>
      <c r="AG118" s="648"/>
      <c r="AH118" s="648"/>
      <c r="AI118" s="648"/>
      <c r="AJ118" s="648"/>
      <c r="AK118" s="648"/>
      <c r="AL118" s="648"/>
      <c r="AM118" s="724"/>
      <c r="AN118" s="726"/>
      <c r="AU118" s="261"/>
      <c r="AV118" s="261"/>
    </row>
    <row r="119" spans="1:48" ht="19.5" customHeight="1">
      <c r="A119" s="741"/>
      <c r="B119" s="733"/>
      <c r="C119" s="733"/>
      <c r="D119" s="593"/>
      <c r="E119" s="602"/>
      <c r="F119" s="602"/>
      <c r="G119" s="709"/>
      <c r="H119" s="602"/>
      <c r="I119" s="602"/>
      <c r="J119" s="704"/>
      <c r="K119" s="739"/>
      <c r="L119" s="253"/>
      <c r="M119" s="254"/>
      <c r="N119" s="254"/>
      <c r="O119" s="255"/>
      <c r="P119" s="256" t="str">
        <f ca="1">IF(O119=0," ",IFERROR(IF(DATEDIF(TODAY(),O119,"M")&lt;=5,"ROJO",IF(DATEDIF(TODAY(),O119,"M")&gt;=12,"VERDE",IF(AND(DATEDIF(TODAY(),O119,"M")&gt;=6,DATEDIF(TODAY(),O119,"M")&lt;=11),"AMARILLO"))),Q119))</f>
        <v xml:space="preserve"> </v>
      </c>
      <c r="Q119" s="262" t="str">
        <f>IF(O119=0," ",IF(O119&lt;=$L$6,"VENCIDO","NO VENCIDO"))</f>
        <v xml:space="preserve"> </v>
      </c>
      <c r="R119" s="257"/>
      <c r="S119" s="258"/>
      <c r="T119" s="258"/>
      <c r="U119" s="259"/>
      <c r="V119" s="259"/>
      <c r="W119" s="259"/>
      <c r="X119" s="260"/>
      <c r="Z119" s="648"/>
      <c r="AA119" s="648"/>
      <c r="AB119" s="737"/>
      <c r="AC119" s="648"/>
      <c r="AD119" s="648"/>
      <c r="AE119" s="648"/>
      <c r="AF119" s="648"/>
      <c r="AG119" s="648"/>
      <c r="AH119" s="648"/>
      <c r="AI119" s="648"/>
      <c r="AJ119" s="648"/>
      <c r="AK119" s="648"/>
      <c r="AL119" s="648"/>
      <c r="AM119" s="725"/>
      <c r="AN119" s="726"/>
      <c r="AU119" s="261"/>
      <c r="AV119" s="261"/>
    </row>
    <row r="120" spans="1:48" ht="19.5" customHeight="1">
      <c r="A120" s="741"/>
      <c r="B120" s="733"/>
      <c r="C120" s="733"/>
      <c r="D120" s="594"/>
      <c r="E120" s="603"/>
      <c r="F120" s="603"/>
      <c r="G120" s="710"/>
      <c r="H120" s="603"/>
      <c r="I120" s="603"/>
      <c r="J120" s="705"/>
      <c r="K120" s="447" t="b">
        <f>K115=L120</f>
        <v>1</v>
      </c>
      <c r="L120" s="491">
        <f>SUM(L115:L119)</f>
        <v>0</v>
      </c>
      <c r="M120" s="264" t="s">
        <v>1348</v>
      </c>
      <c r="N120" s="265"/>
      <c r="O120" s="266"/>
      <c r="P120" s="266"/>
      <c r="Q120" s="266"/>
      <c r="R120" s="267">
        <f>SUM(R115:R119)</f>
        <v>0</v>
      </c>
      <c r="S120" s="492"/>
      <c r="T120" s="492"/>
      <c r="U120" s="266"/>
      <c r="V120" s="266"/>
      <c r="W120" s="493"/>
      <c r="X120" s="268"/>
      <c r="Z120" s="498"/>
      <c r="AA120" s="270"/>
      <c r="AB120" s="267"/>
      <c r="AC120" s="270"/>
      <c r="AD120" s="270"/>
      <c r="AE120" s="270"/>
      <c r="AF120" s="270"/>
      <c r="AG120" s="270"/>
      <c r="AH120" s="270"/>
      <c r="AI120" s="270"/>
      <c r="AJ120" s="270"/>
      <c r="AK120" s="270"/>
      <c r="AL120" s="270"/>
      <c r="AM120" s="499"/>
      <c r="AN120" s="274"/>
      <c r="AU120" s="272"/>
      <c r="AV120" s="273"/>
    </row>
    <row r="121" spans="1:48" ht="19.5" customHeight="1">
      <c r="A121" s="741">
        <f>A115+1</f>
        <v>19</v>
      </c>
      <c r="B121" s="733" t="s">
        <v>1497</v>
      </c>
      <c r="C121" s="733"/>
      <c r="D121" s="592">
        <f>NOVIEMBRE!K121</f>
        <v>33740</v>
      </c>
      <c r="E121" s="601"/>
      <c r="F121" s="601"/>
      <c r="G121" s="708">
        <f t="shared" ref="G121" si="17">E121+F121</f>
        <v>0</v>
      </c>
      <c r="H121" s="601"/>
      <c r="I121" s="601"/>
      <c r="J121" s="703">
        <f>AM121</f>
        <v>0</v>
      </c>
      <c r="K121" s="738">
        <f>+(D121+G121)-(H121+I121+J121)</f>
        <v>33740</v>
      </c>
      <c r="L121" s="253"/>
      <c r="M121" s="254"/>
      <c r="N121" s="254"/>
      <c r="O121" s="255"/>
      <c r="P121" s="256" t="str">
        <f ca="1">IF(O121=0," ",IFERROR(IF(DATEDIF(TODAY(),O121,"M")&lt;=5,"ROJO",IF(DATEDIF(TODAY(),O121,"M")&gt;=12,"VERDE",IF(AND(DATEDIF(TODAY(),O121,"M")&gt;=6,DATEDIF(TODAY(),O121,"M")&lt;=11),"AMARILLO"))),Q121))</f>
        <v xml:space="preserve"> </v>
      </c>
      <c r="Q121" s="256" t="str">
        <f>IF(O121=0," ",IF(O121&lt;=$L$6,"VENCIDO","NO VENCIDO"))</f>
        <v xml:space="preserve"> </v>
      </c>
      <c r="R121" s="257"/>
      <c r="S121" s="258"/>
      <c r="T121" s="258"/>
      <c r="U121" s="259"/>
      <c r="V121" s="259"/>
      <c r="W121" s="434"/>
      <c r="X121" s="260"/>
      <c r="Z121" s="648"/>
      <c r="AA121" s="648"/>
      <c r="AB121" s="737">
        <f>+Z121+AA121</f>
        <v>0</v>
      </c>
      <c r="AC121" s="648"/>
      <c r="AD121" s="648"/>
      <c r="AE121" s="648"/>
      <c r="AF121" s="648"/>
      <c r="AG121" s="648"/>
      <c r="AH121" s="648"/>
      <c r="AI121" s="648"/>
      <c r="AJ121" s="648"/>
      <c r="AK121" s="648"/>
      <c r="AL121" s="648"/>
      <c r="AM121" s="723">
        <f>SUM(AB121:AL125)</f>
        <v>0</v>
      </c>
      <c r="AN121" s="726"/>
      <c r="AU121" s="261"/>
      <c r="AV121" s="261"/>
    </row>
    <row r="122" spans="1:48" ht="19.5" customHeight="1">
      <c r="A122" s="741"/>
      <c r="B122" s="733"/>
      <c r="C122" s="733"/>
      <c r="D122" s="593"/>
      <c r="E122" s="602"/>
      <c r="F122" s="602"/>
      <c r="G122" s="709"/>
      <c r="H122" s="602"/>
      <c r="I122" s="602"/>
      <c r="J122" s="704"/>
      <c r="K122" s="706"/>
      <c r="L122" s="253"/>
      <c r="M122" s="254"/>
      <c r="N122" s="254"/>
      <c r="O122" s="255"/>
      <c r="P122" s="256" t="str">
        <f ca="1">IF(O122=0," ",IFERROR(IF(DATEDIF(TODAY(),O122,"M")&lt;=5,"ROJO",IF(DATEDIF(TODAY(),O122,"M")&gt;=12,"VERDE",IF(AND(DATEDIF(TODAY(),O122,"M")&gt;=6,DATEDIF(TODAY(),O122,"M")&lt;=11),"AMARILLO"))),Q122))</f>
        <v xml:space="preserve"> </v>
      </c>
      <c r="Q122" s="262" t="str">
        <f>IF(O122=0," ",IF(O122&lt;=$L$6,"VENCIDO","NO VENCIDO"))</f>
        <v xml:space="preserve"> </v>
      </c>
      <c r="R122" s="257"/>
      <c r="S122" s="258"/>
      <c r="T122" s="258"/>
      <c r="U122" s="259"/>
      <c r="V122" s="259"/>
      <c r="W122" s="259"/>
      <c r="X122" s="260"/>
      <c r="Z122" s="648"/>
      <c r="AA122" s="648"/>
      <c r="AB122" s="737"/>
      <c r="AC122" s="648"/>
      <c r="AD122" s="648"/>
      <c r="AE122" s="648"/>
      <c r="AF122" s="648"/>
      <c r="AG122" s="648"/>
      <c r="AH122" s="648"/>
      <c r="AI122" s="648"/>
      <c r="AJ122" s="648"/>
      <c r="AK122" s="648"/>
      <c r="AL122" s="648"/>
      <c r="AM122" s="724"/>
      <c r="AN122" s="726"/>
      <c r="AU122" s="261"/>
      <c r="AV122" s="261"/>
    </row>
    <row r="123" spans="1:48" ht="19.5" customHeight="1">
      <c r="A123" s="741"/>
      <c r="B123" s="733"/>
      <c r="C123" s="733"/>
      <c r="D123" s="593"/>
      <c r="E123" s="602"/>
      <c r="F123" s="602"/>
      <c r="G123" s="709"/>
      <c r="H123" s="602"/>
      <c r="I123" s="602"/>
      <c r="J123" s="704"/>
      <c r="K123" s="706"/>
      <c r="L123" s="253"/>
      <c r="M123" s="254"/>
      <c r="N123" s="254"/>
      <c r="O123" s="255"/>
      <c r="P123" s="256" t="str">
        <f ca="1">IF(O123=0," ",IFERROR(IF(DATEDIF(TODAY(),O123,"M")&lt;=5,"ROJO",IF(DATEDIF(TODAY(),O123,"M")&gt;=12,"VERDE",IF(AND(DATEDIF(TODAY(),O123,"M")&gt;=6,DATEDIF(TODAY(),O123,"M")&lt;=11),"AMARILLO"))),Q123))</f>
        <v xml:space="preserve"> </v>
      </c>
      <c r="Q123" s="262" t="str">
        <f>IF(O123=0," ",IF(O123&lt;=$L$6,"VENCIDO","NO VENCIDO"))</f>
        <v xml:space="preserve"> </v>
      </c>
      <c r="R123" s="257"/>
      <c r="S123" s="258"/>
      <c r="T123" s="258"/>
      <c r="U123" s="259"/>
      <c r="V123" s="259"/>
      <c r="W123" s="259"/>
      <c r="X123" s="260"/>
      <c r="Z123" s="648"/>
      <c r="AA123" s="648"/>
      <c r="AB123" s="737"/>
      <c r="AC123" s="648"/>
      <c r="AD123" s="648"/>
      <c r="AE123" s="648"/>
      <c r="AF123" s="648"/>
      <c r="AG123" s="648"/>
      <c r="AH123" s="648"/>
      <c r="AI123" s="648"/>
      <c r="AJ123" s="648"/>
      <c r="AK123" s="648"/>
      <c r="AL123" s="648"/>
      <c r="AM123" s="724"/>
      <c r="AN123" s="726"/>
      <c r="AU123" s="261"/>
      <c r="AV123" s="261"/>
    </row>
    <row r="124" spans="1:48" ht="19.5" customHeight="1">
      <c r="A124" s="741"/>
      <c r="B124" s="733"/>
      <c r="C124" s="733"/>
      <c r="D124" s="593"/>
      <c r="E124" s="602"/>
      <c r="F124" s="602"/>
      <c r="G124" s="709"/>
      <c r="H124" s="602"/>
      <c r="I124" s="602"/>
      <c r="J124" s="704"/>
      <c r="K124" s="706"/>
      <c r="L124" s="253"/>
      <c r="M124" s="254"/>
      <c r="N124" s="254"/>
      <c r="O124" s="255"/>
      <c r="P124" s="256" t="str">
        <f ca="1">IF(O124=0," ",IFERROR(IF(DATEDIF(TODAY(),O124,"M")&lt;=5,"ROJO",IF(DATEDIF(TODAY(),O124,"M")&gt;=12,"VERDE",IF(AND(DATEDIF(TODAY(),O124,"M")&gt;=6,DATEDIF(TODAY(),O124,"M")&lt;=11),"AMARILLO"))),Q124))</f>
        <v xml:space="preserve"> </v>
      </c>
      <c r="Q124" s="262" t="str">
        <f>IF(O124=0," ",IF(O124&lt;=$L$6,"VENCIDO","NO VENCIDO"))</f>
        <v xml:space="preserve"> </v>
      </c>
      <c r="R124" s="257"/>
      <c r="S124" s="258"/>
      <c r="T124" s="258"/>
      <c r="U124" s="259"/>
      <c r="V124" s="259"/>
      <c r="W124" s="259"/>
      <c r="X124" s="260"/>
      <c r="Z124" s="648"/>
      <c r="AA124" s="648"/>
      <c r="AB124" s="737"/>
      <c r="AC124" s="648"/>
      <c r="AD124" s="648"/>
      <c r="AE124" s="648"/>
      <c r="AF124" s="648"/>
      <c r="AG124" s="648"/>
      <c r="AH124" s="648"/>
      <c r="AI124" s="648"/>
      <c r="AJ124" s="648"/>
      <c r="AK124" s="648"/>
      <c r="AL124" s="648"/>
      <c r="AM124" s="724"/>
      <c r="AN124" s="726"/>
      <c r="AU124" s="261"/>
      <c r="AV124" s="261"/>
    </row>
    <row r="125" spans="1:48" ht="19.5" customHeight="1">
      <c r="A125" s="741"/>
      <c r="B125" s="733"/>
      <c r="C125" s="733"/>
      <c r="D125" s="593"/>
      <c r="E125" s="602"/>
      <c r="F125" s="602"/>
      <c r="G125" s="709"/>
      <c r="H125" s="602"/>
      <c r="I125" s="602"/>
      <c r="J125" s="704"/>
      <c r="K125" s="739"/>
      <c r="L125" s="253"/>
      <c r="M125" s="254"/>
      <c r="N125" s="254"/>
      <c r="O125" s="255"/>
      <c r="P125" s="256" t="str">
        <f ca="1">IF(O125=0," ",IFERROR(IF(DATEDIF(TODAY(),O125,"M")&lt;=5,"ROJO",IF(DATEDIF(TODAY(),O125,"M")&gt;=12,"VERDE",IF(AND(DATEDIF(TODAY(),O125,"M")&gt;=6,DATEDIF(TODAY(),O125,"M")&lt;=11),"AMARILLO"))),Q125))</f>
        <v xml:space="preserve"> </v>
      </c>
      <c r="Q125" s="262" t="str">
        <f>IF(O125=0," ",IF(O125&lt;=$L$6,"VENCIDO","NO VENCIDO"))</f>
        <v xml:space="preserve"> </v>
      </c>
      <c r="R125" s="257"/>
      <c r="S125" s="258"/>
      <c r="T125" s="258"/>
      <c r="U125" s="259"/>
      <c r="V125" s="259"/>
      <c r="W125" s="259"/>
      <c r="X125" s="260"/>
      <c r="Z125" s="648"/>
      <c r="AA125" s="648"/>
      <c r="AB125" s="737"/>
      <c r="AC125" s="648"/>
      <c r="AD125" s="648"/>
      <c r="AE125" s="648"/>
      <c r="AF125" s="648"/>
      <c r="AG125" s="648"/>
      <c r="AH125" s="648"/>
      <c r="AI125" s="648"/>
      <c r="AJ125" s="648"/>
      <c r="AK125" s="648"/>
      <c r="AL125" s="648"/>
      <c r="AM125" s="725"/>
      <c r="AN125" s="726"/>
      <c r="AU125" s="261"/>
      <c r="AV125" s="261"/>
    </row>
    <row r="126" spans="1:48" ht="19.5" customHeight="1">
      <c r="A126" s="741"/>
      <c r="B126" s="733"/>
      <c r="C126" s="733"/>
      <c r="D126" s="594"/>
      <c r="E126" s="603"/>
      <c r="F126" s="603"/>
      <c r="G126" s="710"/>
      <c r="H126" s="603"/>
      <c r="I126" s="603"/>
      <c r="J126" s="705"/>
      <c r="K126" s="447" t="b">
        <f>K121=L126</f>
        <v>0</v>
      </c>
      <c r="L126" s="491">
        <f>SUM(L121:L125)</f>
        <v>0</v>
      </c>
      <c r="M126" s="264" t="s">
        <v>1348</v>
      </c>
      <c r="N126" s="265"/>
      <c r="O126" s="266"/>
      <c r="P126" s="266"/>
      <c r="Q126" s="266"/>
      <c r="R126" s="267">
        <f>SUM(R121:R125)</f>
        <v>0</v>
      </c>
      <c r="S126" s="492"/>
      <c r="T126" s="492"/>
      <c r="U126" s="266"/>
      <c r="V126" s="266"/>
      <c r="W126" s="493"/>
      <c r="X126" s="268"/>
      <c r="Z126" s="498"/>
      <c r="AA126" s="270"/>
      <c r="AB126" s="267"/>
      <c r="AC126" s="270"/>
      <c r="AD126" s="270"/>
      <c r="AE126" s="270"/>
      <c r="AF126" s="270"/>
      <c r="AG126" s="270"/>
      <c r="AH126" s="270"/>
      <c r="AI126" s="270"/>
      <c r="AJ126" s="270"/>
      <c r="AK126" s="270"/>
      <c r="AL126" s="270"/>
      <c r="AM126" s="499"/>
      <c r="AN126" s="274"/>
      <c r="AU126" s="272"/>
      <c r="AV126" s="273"/>
    </row>
    <row r="127" spans="1:48" ht="19.5" customHeight="1">
      <c r="A127" s="741">
        <f>A121+1</f>
        <v>20</v>
      </c>
      <c r="B127" s="733" t="s">
        <v>1498</v>
      </c>
      <c r="C127" s="733"/>
      <c r="D127" s="592">
        <f>NOVIEMBRE!K127</f>
        <v>1341</v>
      </c>
      <c r="E127" s="601"/>
      <c r="F127" s="601"/>
      <c r="G127" s="708">
        <f t="shared" ref="G127" si="18">E127+F127</f>
        <v>0</v>
      </c>
      <c r="H127" s="601"/>
      <c r="I127" s="601"/>
      <c r="J127" s="703">
        <f>AM127</f>
        <v>0</v>
      </c>
      <c r="K127" s="738">
        <f>+(D127+G127)-(H127+I127+J127)</f>
        <v>1341</v>
      </c>
      <c r="L127" s="253"/>
      <c r="M127" s="254"/>
      <c r="N127" s="254"/>
      <c r="O127" s="255"/>
      <c r="P127" s="256" t="str">
        <f ca="1">IF(O127=0," ",IFERROR(IF(DATEDIF(TODAY(),O127,"M")&lt;=5,"ROJO",IF(DATEDIF(TODAY(),O127,"M")&gt;=12,"VERDE",IF(AND(DATEDIF(TODAY(),O127,"M")&gt;=6,DATEDIF(TODAY(),O127,"M")&lt;=11),"AMARILLO"))),Q127))</f>
        <v xml:space="preserve"> </v>
      </c>
      <c r="Q127" s="256" t="str">
        <f>IF(O127=0," ",IF(O127&lt;=$L$6,"VENCIDO","NO VENCIDO"))</f>
        <v xml:space="preserve"> </v>
      </c>
      <c r="R127" s="257"/>
      <c r="S127" s="258"/>
      <c r="T127" s="258"/>
      <c r="U127" s="259"/>
      <c r="V127" s="259"/>
      <c r="W127" s="434"/>
      <c r="X127" s="260"/>
      <c r="Z127" s="648"/>
      <c r="AA127" s="648"/>
      <c r="AB127" s="737">
        <f>+Z127+AA127</f>
        <v>0</v>
      </c>
      <c r="AC127" s="648"/>
      <c r="AD127" s="648"/>
      <c r="AE127" s="648"/>
      <c r="AF127" s="648"/>
      <c r="AG127" s="648"/>
      <c r="AH127" s="648"/>
      <c r="AI127" s="648"/>
      <c r="AJ127" s="648"/>
      <c r="AK127" s="648"/>
      <c r="AL127" s="648"/>
      <c r="AM127" s="723">
        <f>SUM(AB127:AL131)</f>
        <v>0</v>
      </c>
      <c r="AN127" s="726"/>
      <c r="AU127" s="261"/>
      <c r="AV127" s="261"/>
    </row>
    <row r="128" spans="1:48" ht="19.5" customHeight="1">
      <c r="A128" s="741"/>
      <c r="B128" s="733"/>
      <c r="C128" s="733"/>
      <c r="D128" s="593"/>
      <c r="E128" s="602"/>
      <c r="F128" s="602"/>
      <c r="G128" s="709"/>
      <c r="H128" s="602"/>
      <c r="I128" s="602"/>
      <c r="J128" s="704"/>
      <c r="K128" s="706"/>
      <c r="L128" s="253"/>
      <c r="M128" s="254"/>
      <c r="N128" s="254"/>
      <c r="O128" s="255"/>
      <c r="P128" s="256" t="str">
        <f ca="1">IF(O128=0," ",IFERROR(IF(DATEDIF(TODAY(),O128,"M")&lt;=5,"ROJO",IF(DATEDIF(TODAY(),O128,"M")&gt;=12,"VERDE",IF(AND(DATEDIF(TODAY(),O128,"M")&gt;=6,DATEDIF(TODAY(),O128,"M")&lt;=11),"AMARILLO"))),Q128))</f>
        <v xml:space="preserve"> </v>
      </c>
      <c r="Q128" s="262" t="str">
        <f>IF(O128=0," ",IF(O128&lt;=$L$6,"VENCIDO","NO VENCIDO"))</f>
        <v xml:space="preserve"> </v>
      </c>
      <c r="R128" s="257"/>
      <c r="S128" s="258"/>
      <c r="T128" s="258"/>
      <c r="U128" s="259"/>
      <c r="V128" s="259"/>
      <c r="W128" s="259"/>
      <c r="X128" s="260"/>
      <c r="Z128" s="648"/>
      <c r="AA128" s="648"/>
      <c r="AB128" s="737"/>
      <c r="AC128" s="648"/>
      <c r="AD128" s="648"/>
      <c r="AE128" s="648"/>
      <c r="AF128" s="648"/>
      <c r="AG128" s="648"/>
      <c r="AH128" s="648"/>
      <c r="AI128" s="648"/>
      <c r="AJ128" s="648"/>
      <c r="AK128" s="648"/>
      <c r="AL128" s="648"/>
      <c r="AM128" s="724"/>
      <c r="AN128" s="726"/>
      <c r="AU128" s="261"/>
      <c r="AV128" s="261"/>
    </row>
    <row r="129" spans="1:48" ht="19.5" customHeight="1">
      <c r="A129" s="741"/>
      <c r="B129" s="733"/>
      <c r="C129" s="733"/>
      <c r="D129" s="593"/>
      <c r="E129" s="602"/>
      <c r="F129" s="602"/>
      <c r="G129" s="709"/>
      <c r="H129" s="602"/>
      <c r="I129" s="602"/>
      <c r="J129" s="704"/>
      <c r="K129" s="706"/>
      <c r="L129" s="253"/>
      <c r="M129" s="254"/>
      <c r="N129" s="254"/>
      <c r="O129" s="255"/>
      <c r="P129" s="256" t="str">
        <f ca="1">IF(O129=0," ",IFERROR(IF(DATEDIF(TODAY(),O129,"M")&lt;=5,"ROJO",IF(DATEDIF(TODAY(),O129,"M")&gt;=12,"VERDE",IF(AND(DATEDIF(TODAY(),O129,"M")&gt;=6,DATEDIF(TODAY(),O129,"M")&lt;=11),"AMARILLO"))),Q129))</f>
        <v xml:space="preserve"> </v>
      </c>
      <c r="Q129" s="262" t="str">
        <f>IF(O129=0," ",IF(O129&lt;=$L$6,"VENCIDO","NO VENCIDO"))</f>
        <v xml:space="preserve"> </v>
      </c>
      <c r="R129" s="257"/>
      <c r="S129" s="258"/>
      <c r="T129" s="258"/>
      <c r="U129" s="259"/>
      <c r="V129" s="259"/>
      <c r="W129" s="259"/>
      <c r="X129" s="260"/>
      <c r="Z129" s="648"/>
      <c r="AA129" s="648"/>
      <c r="AB129" s="737"/>
      <c r="AC129" s="648"/>
      <c r="AD129" s="648"/>
      <c r="AE129" s="648"/>
      <c r="AF129" s="648"/>
      <c r="AG129" s="648"/>
      <c r="AH129" s="648"/>
      <c r="AI129" s="648"/>
      <c r="AJ129" s="648"/>
      <c r="AK129" s="648"/>
      <c r="AL129" s="648"/>
      <c r="AM129" s="724"/>
      <c r="AN129" s="726"/>
      <c r="AU129" s="261"/>
      <c r="AV129" s="261"/>
    </row>
    <row r="130" spans="1:48" ht="19.5" customHeight="1">
      <c r="A130" s="741"/>
      <c r="B130" s="733"/>
      <c r="C130" s="733"/>
      <c r="D130" s="593"/>
      <c r="E130" s="602"/>
      <c r="F130" s="602"/>
      <c r="G130" s="709"/>
      <c r="H130" s="602"/>
      <c r="I130" s="602"/>
      <c r="J130" s="704"/>
      <c r="K130" s="706"/>
      <c r="L130" s="253"/>
      <c r="M130" s="254"/>
      <c r="N130" s="254"/>
      <c r="O130" s="255"/>
      <c r="P130" s="256" t="str">
        <f ca="1">IF(O130=0," ",IFERROR(IF(DATEDIF(TODAY(),O130,"M")&lt;=5,"ROJO",IF(DATEDIF(TODAY(),O130,"M")&gt;=12,"VERDE",IF(AND(DATEDIF(TODAY(),O130,"M")&gt;=6,DATEDIF(TODAY(),O130,"M")&lt;=11),"AMARILLO"))),Q130))</f>
        <v xml:space="preserve"> </v>
      </c>
      <c r="Q130" s="262" t="str">
        <f>IF(O130=0," ",IF(O130&lt;=$L$6,"VENCIDO","NO VENCIDO"))</f>
        <v xml:space="preserve"> </v>
      </c>
      <c r="R130" s="257"/>
      <c r="S130" s="258"/>
      <c r="T130" s="258"/>
      <c r="U130" s="259"/>
      <c r="V130" s="259"/>
      <c r="W130" s="259"/>
      <c r="X130" s="260"/>
      <c r="Z130" s="648"/>
      <c r="AA130" s="648"/>
      <c r="AB130" s="737"/>
      <c r="AC130" s="648"/>
      <c r="AD130" s="648"/>
      <c r="AE130" s="648"/>
      <c r="AF130" s="648"/>
      <c r="AG130" s="648"/>
      <c r="AH130" s="648"/>
      <c r="AI130" s="648"/>
      <c r="AJ130" s="648"/>
      <c r="AK130" s="648"/>
      <c r="AL130" s="648"/>
      <c r="AM130" s="724"/>
      <c r="AN130" s="726"/>
      <c r="AU130" s="261"/>
      <c r="AV130" s="261"/>
    </row>
    <row r="131" spans="1:48" ht="19.5" customHeight="1">
      <c r="A131" s="741"/>
      <c r="B131" s="733"/>
      <c r="C131" s="733"/>
      <c r="D131" s="593"/>
      <c r="E131" s="602"/>
      <c r="F131" s="602"/>
      <c r="G131" s="709"/>
      <c r="H131" s="602"/>
      <c r="I131" s="602"/>
      <c r="J131" s="704"/>
      <c r="K131" s="739"/>
      <c r="L131" s="253"/>
      <c r="M131" s="254"/>
      <c r="N131" s="254"/>
      <c r="O131" s="255"/>
      <c r="P131" s="256" t="str">
        <f ca="1">IF(O131=0," ",IFERROR(IF(DATEDIF(TODAY(),O131,"M")&lt;=5,"ROJO",IF(DATEDIF(TODAY(),O131,"M")&gt;=12,"VERDE",IF(AND(DATEDIF(TODAY(),O131,"M")&gt;=6,DATEDIF(TODAY(),O131,"M")&lt;=11),"AMARILLO"))),Q131))</f>
        <v xml:space="preserve"> </v>
      </c>
      <c r="Q131" s="262" t="str">
        <f>IF(O131=0," ",IF(O131&lt;=$L$6,"VENCIDO","NO VENCIDO"))</f>
        <v xml:space="preserve"> </v>
      </c>
      <c r="R131" s="257"/>
      <c r="S131" s="258"/>
      <c r="T131" s="258"/>
      <c r="U131" s="259"/>
      <c r="V131" s="259"/>
      <c r="W131" s="259"/>
      <c r="X131" s="260"/>
      <c r="Z131" s="648"/>
      <c r="AA131" s="648"/>
      <c r="AB131" s="737"/>
      <c r="AC131" s="648"/>
      <c r="AD131" s="648"/>
      <c r="AE131" s="648"/>
      <c r="AF131" s="648"/>
      <c r="AG131" s="648"/>
      <c r="AH131" s="648"/>
      <c r="AI131" s="648"/>
      <c r="AJ131" s="648"/>
      <c r="AK131" s="648"/>
      <c r="AL131" s="648"/>
      <c r="AM131" s="725"/>
      <c r="AN131" s="726"/>
      <c r="AU131" s="261"/>
      <c r="AV131" s="261"/>
    </row>
    <row r="132" spans="1:48" ht="19.5" customHeight="1">
      <c r="A132" s="741"/>
      <c r="B132" s="733"/>
      <c r="C132" s="733"/>
      <c r="D132" s="594"/>
      <c r="E132" s="603"/>
      <c r="F132" s="603"/>
      <c r="G132" s="710"/>
      <c r="H132" s="603"/>
      <c r="I132" s="603"/>
      <c r="J132" s="705"/>
      <c r="K132" s="447" t="b">
        <f>K127=L132</f>
        <v>0</v>
      </c>
      <c r="L132" s="491">
        <f>SUM(L127:L131)</f>
        <v>0</v>
      </c>
      <c r="M132" s="264" t="s">
        <v>1348</v>
      </c>
      <c r="N132" s="265"/>
      <c r="O132" s="266"/>
      <c r="P132" s="266"/>
      <c r="Q132" s="266"/>
      <c r="R132" s="267">
        <f>SUM(R127:R131)</f>
        <v>0</v>
      </c>
      <c r="S132" s="492"/>
      <c r="T132" s="492"/>
      <c r="U132" s="266"/>
      <c r="V132" s="266"/>
      <c r="W132" s="493"/>
      <c r="X132" s="268"/>
      <c r="Z132" s="498"/>
      <c r="AA132" s="270"/>
      <c r="AB132" s="267"/>
      <c r="AC132" s="270"/>
      <c r="AD132" s="270"/>
      <c r="AE132" s="270"/>
      <c r="AF132" s="270"/>
      <c r="AG132" s="270"/>
      <c r="AH132" s="270"/>
      <c r="AI132" s="270"/>
      <c r="AJ132" s="270"/>
      <c r="AK132" s="270"/>
      <c r="AL132" s="270"/>
      <c r="AM132" s="499"/>
      <c r="AN132" s="274"/>
      <c r="AU132" s="272"/>
      <c r="AV132" s="273"/>
    </row>
    <row r="133" spans="1:48" ht="19.5" customHeight="1">
      <c r="A133" s="741">
        <f>A127+1</f>
        <v>21</v>
      </c>
      <c r="B133" s="733" t="s">
        <v>1533</v>
      </c>
      <c r="C133" s="733"/>
      <c r="D133" s="592">
        <f>NOVIEMBRE!K133</f>
        <v>2520</v>
      </c>
      <c r="E133" s="601"/>
      <c r="F133" s="601"/>
      <c r="G133" s="708">
        <f t="shared" ref="G133" si="19">E133+F133</f>
        <v>0</v>
      </c>
      <c r="H133" s="601"/>
      <c r="I133" s="601"/>
      <c r="J133" s="703">
        <f>AM133</f>
        <v>0</v>
      </c>
      <c r="K133" s="738">
        <f>+(D133+G133)-(H133+I133+J133)</f>
        <v>2520</v>
      </c>
      <c r="L133" s="253"/>
      <c r="M133" s="254"/>
      <c r="N133" s="254"/>
      <c r="O133" s="255"/>
      <c r="P133" s="256" t="str">
        <f ca="1">IF(O133=0," ",IFERROR(IF(DATEDIF(TODAY(),O133,"M")&lt;=5,"ROJO",IF(DATEDIF(TODAY(),O133,"M")&gt;=12,"VERDE",IF(AND(DATEDIF(TODAY(),O133,"M")&gt;=6,DATEDIF(TODAY(),O133,"M")&lt;=11),"AMARILLO"))),Q133))</f>
        <v xml:space="preserve"> </v>
      </c>
      <c r="Q133" s="256" t="str">
        <f>IF(O133=0," ",IF(O133&lt;=$L$6,"VENCIDO","NO VENCIDO"))</f>
        <v xml:space="preserve"> </v>
      </c>
      <c r="R133" s="257"/>
      <c r="S133" s="258"/>
      <c r="T133" s="258"/>
      <c r="U133" s="259"/>
      <c r="V133" s="259"/>
      <c r="W133" s="434"/>
      <c r="X133" s="260"/>
      <c r="Z133" s="648"/>
      <c r="AA133" s="648"/>
      <c r="AB133" s="737">
        <f>+Z133+AA133</f>
        <v>0</v>
      </c>
      <c r="AC133" s="648"/>
      <c r="AD133" s="648"/>
      <c r="AE133" s="648"/>
      <c r="AF133" s="648"/>
      <c r="AG133" s="648"/>
      <c r="AH133" s="648"/>
      <c r="AI133" s="648"/>
      <c r="AJ133" s="648"/>
      <c r="AK133" s="648"/>
      <c r="AL133" s="648"/>
      <c r="AM133" s="723">
        <f>SUM(AB133:AL137)</f>
        <v>0</v>
      </c>
      <c r="AN133" s="726"/>
      <c r="AU133" s="261"/>
      <c r="AV133" s="261"/>
    </row>
    <row r="134" spans="1:48" ht="19.5" customHeight="1">
      <c r="A134" s="741"/>
      <c r="B134" s="733"/>
      <c r="C134" s="733"/>
      <c r="D134" s="593"/>
      <c r="E134" s="602"/>
      <c r="F134" s="602"/>
      <c r="G134" s="709"/>
      <c r="H134" s="602"/>
      <c r="I134" s="602"/>
      <c r="J134" s="704"/>
      <c r="K134" s="706"/>
      <c r="L134" s="253"/>
      <c r="M134" s="254"/>
      <c r="N134" s="254"/>
      <c r="O134" s="255"/>
      <c r="P134" s="256" t="str">
        <f ca="1">IF(O134=0," ",IFERROR(IF(DATEDIF(TODAY(),O134,"M")&lt;=5,"ROJO",IF(DATEDIF(TODAY(),O134,"M")&gt;=12,"VERDE",IF(AND(DATEDIF(TODAY(),O134,"M")&gt;=6,DATEDIF(TODAY(),O134,"M")&lt;=11),"AMARILLO"))),Q134))</f>
        <v xml:space="preserve"> </v>
      </c>
      <c r="Q134" s="262" t="str">
        <f>IF(O134=0," ",IF(O134&lt;=$L$6,"VENCIDO","NO VENCIDO"))</f>
        <v xml:space="preserve"> </v>
      </c>
      <c r="R134" s="257"/>
      <c r="S134" s="258"/>
      <c r="T134" s="258"/>
      <c r="U134" s="259"/>
      <c r="V134" s="259"/>
      <c r="W134" s="259"/>
      <c r="X134" s="260"/>
      <c r="Z134" s="648"/>
      <c r="AA134" s="648"/>
      <c r="AB134" s="737"/>
      <c r="AC134" s="648"/>
      <c r="AD134" s="648"/>
      <c r="AE134" s="648"/>
      <c r="AF134" s="648"/>
      <c r="AG134" s="648"/>
      <c r="AH134" s="648"/>
      <c r="AI134" s="648"/>
      <c r="AJ134" s="648"/>
      <c r="AK134" s="648"/>
      <c r="AL134" s="648"/>
      <c r="AM134" s="724"/>
      <c r="AN134" s="726"/>
      <c r="AU134" s="261"/>
      <c r="AV134" s="261"/>
    </row>
    <row r="135" spans="1:48" ht="19.5" customHeight="1">
      <c r="A135" s="741"/>
      <c r="B135" s="733"/>
      <c r="C135" s="733"/>
      <c r="D135" s="593"/>
      <c r="E135" s="602"/>
      <c r="F135" s="602"/>
      <c r="G135" s="709"/>
      <c r="H135" s="602"/>
      <c r="I135" s="602"/>
      <c r="J135" s="704"/>
      <c r="K135" s="706"/>
      <c r="L135" s="253"/>
      <c r="M135" s="254"/>
      <c r="N135" s="254"/>
      <c r="O135" s="255"/>
      <c r="P135" s="256" t="str">
        <f ca="1">IF(O135=0," ",IFERROR(IF(DATEDIF(TODAY(),O135,"M")&lt;=5,"ROJO",IF(DATEDIF(TODAY(),O135,"M")&gt;=12,"VERDE",IF(AND(DATEDIF(TODAY(),O135,"M")&gt;=6,DATEDIF(TODAY(),O135,"M")&lt;=11),"AMARILLO"))),Q135))</f>
        <v xml:space="preserve"> </v>
      </c>
      <c r="Q135" s="262" t="str">
        <f>IF(O135=0," ",IF(O135&lt;=$L$6,"VENCIDO","NO VENCIDO"))</f>
        <v xml:space="preserve"> </v>
      </c>
      <c r="R135" s="257"/>
      <c r="S135" s="258"/>
      <c r="T135" s="258"/>
      <c r="U135" s="259"/>
      <c r="V135" s="259"/>
      <c r="W135" s="259"/>
      <c r="X135" s="260"/>
      <c r="Z135" s="648"/>
      <c r="AA135" s="648"/>
      <c r="AB135" s="737"/>
      <c r="AC135" s="648"/>
      <c r="AD135" s="648"/>
      <c r="AE135" s="648"/>
      <c r="AF135" s="648"/>
      <c r="AG135" s="648"/>
      <c r="AH135" s="648"/>
      <c r="AI135" s="648"/>
      <c r="AJ135" s="648"/>
      <c r="AK135" s="648"/>
      <c r="AL135" s="648"/>
      <c r="AM135" s="724"/>
      <c r="AN135" s="726"/>
      <c r="AU135" s="261"/>
      <c r="AV135" s="261"/>
    </row>
    <row r="136" spans="1:48" ht="19.5" customHeight="1">
      <c r="A136" s="741"/>
      <c r="B136" s="733"/>
      <c r="C136" s="733"/>
      <c r="D136" s="593"/>
      <c r="E136" s="602"/>
      <c r="F136" s="602"/>
      <c r="G136" s="709"/>
      <c r="H136" s="602"/>
      <c r="I136" s="602"/>
      <c r="J136" s="704"/>
      <c r="K136" s="706"/>
      <c r="L136" s="253"/>
      <c r="M136" s="254"/>
      <c r="N136" s="254"/>
      <c r="O136" s="255"/>
      <c r="P136" s="256" t="str">
        <f ca="1">IF(O136=0," ",IFERROR(IF(DATEDIF(TODAY(),O136,"M")&lt;=5,"ROJO",IF(DATEDIF(TODAY(),O136,"M")&gt;=12,"VERDE",IF(AND(DATEDIF(TODAY(),O136,"M")&gt;=6,DATEDIF(TODAY(),O136,"M")&lt;=11),"AMARILLO"))),Q136))</f>
        <v xml:space="preserve"> </v>
      </c>
      <c r="Q136" s="262" t="str">
        <f>IF(O136=0," ",IF(O136&lt;=$L$6,"VENCIDO","NO VENCIDO"))</f>
        <v xml:space="preserve"> </v>
      </c>
      <c r="R136" s="257"/>
      <c r="S136" s="258"/>
      <c r="T136" s="258"/>
      <c r="U136" s="259"/>
      <c r="V136" s="259"/>
      <c r="W136" s="259"/>
      <c r="X136" s="260"/>
      <c r="Z136" s="648"/>
      <c r="AA136" s="648"/>
      <c r="AB136" s="737"/>
      <c r="AC136" s="648"/>
      <c r="AD136" s="648"/>
      <c r="AE136" s="648"/>
      <c r="AF136" s="648"/>
      <c r="AG136" s="648"/>
      <c r="AH136" s="648"/>
      <c r="AI136" s="648"/>
      <c r="AJ136" s="648"/>
      <c r="AK136" s="648"/>
      <c r="AL136" s="648"/>
      <c r="AM136" s="724"/>
      <c r="AN136" s="726"/>
      <c r="AU136" s="261"/>
      <c r="AV136" s="261"/>
    </row>
    <row r="137" spans="1:48" ht="19.5" customHeight="1">
      <c r="A137" s="741"/>
      <c r="B137" s="733"/>
      <c r="C137" s="733"/>
      <c r="D137" s="593"/>
      <c r="E137" s="602"/>
      <c r="F137" s="602"/>
      <c r="G137" s="709"/>
      <c r="H137" s="602"/>
      <c r="I137" s="602"/>
      <c r="J137" s="704"/>
      <c r="K137" s="739"/>
      <c r="L137" s="253"/>
      <c r="M137" s="254"/>
      <c r="N137" s="254"/>
      <c r="O137" s="255"/>
      <c r="P137" s="256" t="str">
        <f ca="1">IF(O137=0," ",IFERROR(IF(DATEDIF(TODAY(),O137,"M")&lt;=5,"ROJO",IF(DATEDIF(TODAY(),O137,"M")&gt;=12,"VERDE",IF(AND(DATEDIF(TODAY(),O137,"M")&gt;=6,DATEDIF(TODAY(),O137,"M")&lt;=11),"AMARILLO"))),Q137))</f>
        <v xml:space="preserve"> </v>
      </c>
      <c r="Q137" s="262" t="str">
        <f>IF(O137=0," ",IF(O137&lt;=$L$6,"VENCIDO","NO VENCIDO"))</f>
        <v xml:space="preserve"> </v>
      </c>
      <c r="R137" s="257"/>
      <c r="S137" s="258"/>
      <c r="T137" s="258"/>
      <c r="U137" s="259"/>
      <c r="V137" s="259"/>
      <c r="W137" s="259"/>
      <c r="X137" s="260"/>
      <c r="Z137" s="648"/>
      <c r="AA137" s="648"/>
      <c r="AB137" s="737"/>
      <c r="AC137" s="648"/>
      <c r="AD137" s="648"/>
      <c r="AE137" s="648"/>
      <c r="AF137" s="648"/>
      <c r="AG137" s="648"/>
      <c r="AH137" s="648"/>
      <c r="AI137" s="648"/>
      <c r="AJ137" s="648"/>
      <c r="AK137" s="648"/>
      <c r="AL137" s="648"/>
      <c r="AM137" s="725"/>
      <c r="AN137" s="726"/>
      <c r="AU137" s="261"/>
      <c r="AV137" s="261"/>
    </row>
    <row r="138" spans="1:48" ht="19.5" customHeight="1">
      <c r="A138" s="741"/>
      <c r="B138" s="733"/>
      <c r="C138" s="733"/>
      <c r="D138" s="594"/>
      <c r="E138" s="603"/>
      <c r="F138" s="603"/>
      <c r="G138" s="710"/>
      <c r="H138" s="603"/>
      <c r="I138" s="603"/>
      <c r="J138" s="705"/>
      <c r="K138" s="447" t="b">
        <f>K133=L138</f>
        <v>0</v>
      </c>
      <c r="L138" s="491">
        <f>SUM(L133:L137)</f>
        <v>0</v>
      </c>
      <c r="M138" s="264" t="s">
        <v>1348</v>
      </c>
      <c r="N138" s="265"/>
      <c r="O138" s="266"/>
      <c r="P138" s="266"/>
      <c r="Q138" s="266"/>
      <c r="R138" s="267">
        <f>SUM(R133:R137)</f>
        <v>0</v>
      </c>
      <c r="S138" s="492"/>
      <c r="T138" s="492"/>
      <c r="U138" s="266"/>
      <c r="V138" s="266"/>
      <c r="W138" s="493"/>
      <c r="X138" s="268"/>
      <c r="Z138" s="498"/>
      <c r="AA138" s="270"/>
      <c r="AB138" s="267"/>
      <c r="AC138" s="270"/>
      <c r="AD138" s="270"/>
      <c r="AE138" s="270"/>
      <c r="AF138" s="270"/>
      <c r="AG138" s="270"/>
      <c r="AH138" s="270"/>
      <c r="AI138" s="270"/>
      <c r="AJ138" s="270"/>
      <c r="AK138" s="270"/>
      <c r="AL138" s="270"/>
      <c r="AM138" s="499"/>
      <c r="AN138" s="274"/>
      <c r="AU138" s="272"/>
      <c r="AV138" s="273"/>
    </row>
    <row r="139" spans="1:48" ht="19.5" customHeight="1">
      <c r="A139" s="741">
        <f>A133+1</f>
        <v>22</v>
      </c>
      <c r="B139" s="733" t="s">
        <v>1499</v>
      </c>
      <c r="C139" s="733"/>
      <c r="D139" s="592">
        <f>NOVIEMBRE!K139</f>
        <v>0</v>
      </c>
      <c r="E139" s="601"/>
      <c r="F139" s="601"/>
      <c r="G139" s="708">
        <f t="shared" ref="G139" si="20">E139+F139</f>
        <v>0</v>
      </c>
      <c r="H139" s="601"/>
      <c r="I139" s="601"/>
      <c r="J139" s="703">
        <f>AM139</f>
        <v>0</v>
      </c>
      <c r="K139" s="738">
        <f>+(D139+G139)-(H139+I139+J139)</f>
        <v>0</v>
      </c>
      <c r="L139" s="253"/>
      <c r="M139" s="254"/>
      <c r="N139" s="254"/>
      <c r="O139" s="255"/>
      <c r="P139" s="256" t="str">
        <f ca="1">IF(O139=0," ",IFERROR(IF(DATEDIF(TODAY(),O139,"M")&lt;=5,"ROJO",IF(DATEDIF(TODAY(),O139,"M")&gt;=12,"VERDE",IF(AND(DATEDIF(TODAY(),O139,"M")&gt;=6,DATEDIF(TODAY(),O139,"M")&lt;=11),"AMARILLO"))),Q139))</f>
        <v xml:space="preserve"> </v>
      </c>
      <c r="Q139" s="256" t="str">
        <f>IF(O139=0," ",IF(O139&lt;=$L$6,"VENCIDO","NO VENCIDO"))</f>
        <v xml:space="preserve"> </v>
      </c>
      <c r="R139" s="257"/>
      <c r="S139" s="258"/>
      <c r="T139" s="258"/>
      <c r="U139" s="259"/>
      <c r="V139" s="259"/>
      <c r="W139" s="434"/>
      <c r="X139" s="260"/>
      <c r="Z139" s="648"/>
      <c r="AA139" s="648"/>
      <c r="AB139" s="737">
        <f>+Z139+AA139</f>
        <v>0</v>
      </c>
      <c r="AC139" s="648"/>
      <c r="AD139" s="648"/>
      <c r="AE139" s="648"/>
      <c r="AF139" s="648"/>
      <c r="AG139" s="648"/>
      <c r="AH139" s="648"/>
      <c r="AI139" s="648"/>
      <c r="AJ139" s="648"/>
      <c r="AK139" s="648"/>
      <c r="AL139" s="648"/>
      <c r="AM139" s="723">
        <f>SUM(AB139:AL143)</f>
        <v>0</v>
      </c>
      <c r="AN139" s="726"/>
      <c r="AU139" s="261"/>
      <c r="AV139" s="261"/>
    </row>
    <row r="140" spans="1:48" ht="19.5" customHeight="1">
      <c r="A140" s="741"/>
      <c r="B140" s="733"/>
      <c r="C140" s="733"/>
      <c r="D140" s="593"/>
      <c r="E140" s="602"/>
      <c r="F140" s="602"/>
      <c r="G140" s="709"/>
      <c r="H140" s="602"/>
      <c r="I140" s="602"/>
      <c r="J140" s="704"/>
      <c r="K140" s="706"/>
      <c r="L140" s="253"/>
      <c r="M140" s="254"/>
      <c r="N140" s="254"/>
      <c r="O140" s="255"/>
      <c r="P140" s="256" t="str">
        <f ca="1">IF(O140=0," ",IFERROR(IF(DATEDIF(TODAY(),O140,"M")&lt;=5,"ROJO",IF(DATEDIF(TODAY(),O140,"M")&gt;=12,"VERDE",IF(AND(DATEDIF(TODAY(),O140,"M")&gt;=6,DATEDIF(TODAY(),O140,"M")&lt;=11),"AMARILLO"))),Q140))</f>
        <v xml:space="preserve"> </v>
      </c>
      <c r="Q140" s="262" t="str">
        <f>IF(O140=0," ",IF(O140&lt;=$L$6,"VENCIDO","NO VENCIDO"))</f>
        <v xml:space="preserve"> </v>
      </c>
      <c r="R140" s="257"/>
      <c r="S140" s="258"/>
      <c r="T140" s="258"/>
      <c r="U140" s="259"/>
      <c r="V140" s="259"/>
      <c r="W140" s="259"/>
      <c r="X140" s="260"/>
      <c r="Z140" s="648"/>
      <c r="AA140" s="648"/>
      <c r="AB140" s="737"/>
      <c r="AC140" s="648"/>
      <c r="AD140" s="648"/>
      <c r="AE140" s="648"/>
      <c r="AF140" s="648"/>
      <c r="AG140" s="648"/>
      <c r="AH140" s="648"/>
      <c r="AI140" s="648"/>
      <c r="AJ140" s="648"/>
      <c r="AK140" s="648"/>
      <c r="AL140" s="648"/>
      <c r="AM140" s="724"/>
      <c r="AN140" s="726"/>
      <c r="AU140" s="261"/>
      <c r="AV140" s="261"/>
    </row>
    <row r="141" spans="1:48" ht="19.5" customHeight="1">
      <c r="A141" s="741"/>
      <c r="B141" s="733"/>
      <c r="C141" s="733"/>
      <c r="D141" s="593"/>
      <c r="E141" s="602"/>
      <c r="F141" s="602"/>
      <c r="G141" s="709"/>
      <c r="H141" s="602"/>
      <c r="I141" s="602"/>
      <c r="J141" s="704"/>
      <c r="K141" s="706"/>
      <c r="L141" s="253"/>
      <c r="M141" s="254"/>
      <c r="N141" s="254"/>
      <c r="O141" s="255"/>
      <c r="P141" s="256" t="str">
        <f ca="1">IF(O141=0," ",IFERROR(IF(DATEDIF(TODAY(),O141,"M")&lt;=5,"ROJO",IF(DATEDIF(TODAY(),O141,"M")&gt;=12,"VERDE",IF(AND(DATEDIF(TODAY(),O141,"M")&gt;=6,DATEDIF(TODAY(),O141,"M")&lt;=11),"AMARILLO"))),Q141))</f>
        <v xml:space="preserve"> </v>
      </c>
      <c r="Q141" s="262" t="str">
        <f>IF(O141=0," ",IF(O141&lt;=$L$6,"VENCIDO","NO VENCIDO"))</f>
        <v xml:space="preserve"> </v>
      </c>
      <c r="R141" s="257"/>
      <c r="S141" s="258"/>
      <c r="T141" s="258"/>
      <c r="U141" s="259"/>
      <c r="V141" s="259"/>
      <c r="W141" s="259"/>
      <c r="X141" s="260"/>
      <c r="Z141" s="648"/>
      <c r="AA141" s="648"/>
      <c r="AB141" s="737"/>
      <c r="AC141" s="648"/>
      <c r="AD141" s="648"/>
      <c r="AE141" s="648"/>
      <c r="AF141" s="648"/>
      <c r="AG141" s="648"/>
      <c r="AH141" s="648"/>
      <c r="AI141" s="648"/>
      <c r="AJ141" s="648"/>
      <c r="AK141" s="648"/>
      <c r="AL141" s="648"/>
      <c r="AM141" s="724"/>
      <c r="AN141" s="726"/>
      <c r="AU141" s="261"/>
      <c r="AV141" s="261"/>
    </row>
    <row r="142" spans="1:48" ht="19.5" customHeight="1">
      <c r="A142" s="741"/>
      <c r="B142" s="733"/>
      <c r="C142" s="733"/>
      <c r="D142" s="593"/>
      <c r="E142" s="602"/>
      <c r="F142" s="602"/>
      <c r="G142" s="709"/>
      <c r="H142" s="602"/>
      <c r="I142" s="602"/>
      <c r="J142" s="704"/>
      <c r="K142" s="706"/>
      <c r="L142" s="253"/>
      <c r="M142" s="254"/>
      <c r="N142" s="254"/>
      <c r="O142" s="255"/>
      <c r="P142" s="256" t="str">
        <f ca="1">IF(O142=0," ",IFERROR(IF(DATEDIF(TODAY(),O142,"M")&lt;=5,"ROJO",IF(DATEDIF(TODAY(),O142,"M")&gt;=12,"VERDE",IF(AND(DATEDIF(TODAY(),O142,"M")&gt;=6,DATEDIF(TODAY(),O142,"M")&lt;=11),"AMARILLO"))),Q142))</f>
        <v xml:space="preserve"> </v>
      </c>
      <c r="Q142" s="262" t="str">
        <f>IF(O142=0," ",IF(O142&lt;=$L$6,"VENCIDO","NO VENCIDO"))</f>
        <v xml:space="preserve"> </v>
      </c>
      <c r="R142" s="257"/>
      <c r="S142" s="258"/>
      <c r="T142" s="258"/>
      <c r="U142" s="259"/>
      <c r="V142" s="259"/>
      <c r="W142" s="259"/>
      <c r="X142" s="260"/>
      <c r="Z142" s="648"/>
      <c r="AA142" s="648"/>
      <c r="AB142" s="737"/>
      <c r="AC142" s="648"/>
      <c r="AD142" s="648"/>
      <c r="AE142" s="648"/>
      <c r="AF142" s="648"/>
      <c r="AG142" s="648"/>
      <c r="AH142" s="648"/>
      <c r="AI142" s="648"/>
      <c r="AJ142" s="648"/>
      <c r="AK142" s="648"/>
      <c r="AL142" s="648"/>
      <c r="AM142" s="724"/>
      <c r="AN142" s="726"/>
      <c r="AU142" s="261"/>
      <c r="AV142" s="261"/>
    </row>
    <row r="143" spans="1:48" ht="19.5" customHeight="1">
      <c r="A143" s="741"/>
      <c r="B143" s="733"/>
      <c r="C143" s="733"/>
      <c r="D143" s="593"/>
      <c r="E143" s="602"/>
      <c r="F143" s="602"/>
      <c r="G143" s="709"/>
      <c r="H143" s="602"/>
      <c r="I143" s="602"/>
      <c r="J143" s="704"/>
      <c r="K143" s="739"/>
      <c r="L143" s="253"/>
      <c r="M143" s="254"/>
      <c r="N143" s="254"/>
      <c r="O143" s="255"/>
      <c r="P143" s="256" t="str">
        <f ca="1">IF(O143=0," ",IFERROR(IF(DATEDIF(TODAY(),O143,"M")&lt;=5,"ROJO",IF(DATEDIF(TODAY(),O143,"M")&gt;=12,"VERDE",IF(AND(DATEDIF(TODAY(),O143,"M")&gt;=6,DATEDIF(TODAY(),O143,"M")&lt;=11),"AMARILLO"))),Q143))</f>
        <v xml:space="preserve"> </v>
      </c>
      <c r="Q143" s="262" t="str">
        <f>IF(O143=0," ",IF(O143&lt;=$L$6,"VENCIDO","NO VENCIDO"))</f>
        <v xml:space="preserve"> </v>
      </c>
      <c r="R143" s="257"/>
      <c r="S143" s="258"/>
      <c r="T143" s="258"/>
      <c r="U143" s="259"/>
      <c r="V143" s="259"/>
      <c r="W143" s="259"/>
      <c r="X143" s="260"/>
      <c r="Z143" s="648"/>
      <c r="AA143" s="648"/>
      <c r="AB143" s="737"/>
      <c r="AC143" s="648"/>
      <c r="AD143" s="648"/>
      <c r="AE143" s="648"/>
      <c r="AF143" s="648"/>
      <c r="AG143" s="648"/>
      <c r="AH143" s="648"/>
      <c r="AI143" s="648"/>
      <c r="AJ143" s="648"/>
      <c r="AK143" s="648"/>
      <c r="AL143" s="648"/>
      <c r="AM143" s="725"/>
      <c r="AN143" s="726"/>
      <c r="AU143" s="261"/>
      <c r="AV143" s="261"/>
    </row>
    <row r="144" spans="1:48" ht="19.5" customHeight="1">
      <c r="A144" s="741"/>
      <c r="B144" s="733"/>
      <c r="C144" s="733"/>
      <c r="D144" s="594"/>
      <c r="E144" s="603"/>
      <c r="F144" s="603"/>
      <c r="G144" s="710"/>
      <c r="H144" s="603"/>
      <c r="I144" s="603"/>
      <c r="J144" s="705"/>
      <c r="K144" s="447" t="b">
        <f>K139=L144</f>
        <v>1</v>
      </c>
      <c r="L144" s="491">
        <f>SUM(L139:L143)</f>
        <v>0</v>
      </c>
      <c r="M144" s="264" t="s">
        <v>1348</v>
      </c>
      <c r="N144" s="265"/>
      <c r="O144" s="266"/>
      <c r="P144" s="266"/>
      <c r="Q144" s="266"/>
      <c r="R144" s="267">
        <f>SUM(R139:R143)</f>
        <v>0</v>
      </c>
      <c r="S144" s="492"/>
      <c r="T144" s="492"/>
      <c r="U144" s="266"/>
      <c r="V144" s="266"/>
      <c r="W144" s="493"/>
      <c r="X144" s="268"/>
      <c r="Z144" s="498"/>
      <c r="AA144" s="270"/>
      <c r="AB144" s="267"/>
      <c r="AC144" s="270"/>
      <c r="AD144" s="270"/>
      <c r="AE144" s="270"/>
      <c r="AF144" s="270"/>
      <c r="AG144" s="270"/>
      <c r="AH144" s="270"/>
      <c r="AI144" s="270"/>
      <c r="AJ144" s="270"/>
      <c r="AK144" s="270"/>
      <c r="AL144" s="270"/>
      <c r="AM144" s="499"/>
      <c r="AN144" s="274"/>
      <c r="AU144" s="272"/>
      <c r="AV144" s="273"/>
    </row>
    <row r="145" spans="1:48" ht="19.5" customHeight="1">
      <c r="A145" s="741">
        <f>A139+1</f>
        <v>23</v>
      </c>
      <c r="B145" s="733" t="s">
        <v>1500</v>
      </c>
      <c r="C145" s="733"/>
      <c r="D145" s="592">
        <f>NOVIEMBRE!K145</f>
        <v>4600</v>
      </c>
      <c r="E145" s="601"/>
      <c r="F145" s="601"/>
      <c r="G145" s="708">
        <f t="shared" ref="G145" si="21">E145+F145</f>
        <v>0</v>
      </c>
      <c r="H145" s="601"/>
      <c r="I145" s="601"/>
      <c r="J145" s="703">
        <f>AM145</f>
        <v>0</v>
      </c>
      <c r="K145" s="738">
        <f>+(D145+G145)-(H145+I145+J145)</f>
        <v>4600</v>
      </c>
      <c r="L145" s="253"/>
      <c r="M145" s="254"/>
      <c r="N145" s="254"/>
      <c r="O145" s="255"/>
      <c r="P145" s="256" t="str">
        <f ca="1">IF(O145=0," ",IFERROR(IF(DATEDIF(TODAY(),O145,"M")&lt;=5,"ROJO",IF(DATEDIF(TODAY(),O145,"M")&gt;=12,"VERDE",IF(AND(DATEDIF(TODAY(),O145,"M")&gt;=6,DATEDIF(TODAY(),O145,"M")&lt;=11),"AMARILLO"))),Q145))</f>
        <v xml:space="preserve"> </v>
      </c>
      <c r="Q145" s="256" t="str">
        <f>IF(O145=0," ",IF(O145&lt;=$L$6,"VENCIDO","NO VENCIDO"))</f>
        <v xml:space="preserve"> </v>
      </c>
      <c r="R145" s="257"/>
      <c r="S145" s="258"/>
      <c r="T145" s="258"/>
      <c r="U145" s="259"/>
      <c r="V145" s="259"/>
      <c r="W145" s="434"/>
      <c r="X145" s="260"/>
      <c r="Z145" s="648"/>
      <c r="AA145" s="648"/>
      <c r="AB145" s="737">
        <f>+Z145+AA145</f>
        <v>0</v>
      </c>
      <c r="AC145" s="648"/>
      <c r="AD145" s="648"/>
      <c r="AE145" s="648"/>
      <c r="AF145" s="648"/>
      <c r="AG145" s="648"/>
      <c r="AH145" s="648"/>
      <c r="AI145" s="648"/>
      <c r="AJ145" s="648"/>
      <c r="AK145" s="648"/>
      <c r="AL145" s="648"/>
      <c r="AM145" s="723">
        <f>SUM(AB145:AL149)</f>
        <v>0</v>
      </c>
      <c r="AN145" s="726"/>
      <c r="AU145" s="261"/>
      <c r="AV145" s="261"/>
    </row>
    <row r="146" spans="1:48" ht="19.5" customHeight="1">
      <c r="A146" s="741"/>
      <c r="B146" s="733"/>
      <c r="C146" s="733"/>
      <c r="D146" s="593"/>
      <c r="E146" s="602"/>
      <c r="F146" s="602"/>
      <c r="G146" s="709"/>
      <c r="H146" s="602"/>
      <c r="I146" s="602"/>
      <c r="J146" s="704"/>
      <c r="K146" s="706"/>
      <c r="L146" s="253"/>
      <c r="M146" s="254"/>
      <c r="N146" s="254"/>
      <c r="O146" s="255"/>
      <c r="P146" s="256" t="str">
        <f ca="1">IF(O146=0," ",IFERROR(IF(DATEDIF(TODAY(),O146,"M")&lt;=5,"ROJO",IF(DATEDIF(TODAY(),O146,"M")&gt;=12,"VERDE",IF(AND(DATEDIF(TODAY(),O146,"M")&gt;=6,DATEDIF(TODAY(),O146,"M")&lt;=11),"AMARILLO"))),Q146))</f>
        <v xml:space="preserve"> </v>
      </c>
      <c r="Q146" s="262" t="str">
        <f>IF(O146=0," ",IF(O146&lt;=$L$6,"VENCIDO","NO VENCIDO"))</f>
        <v xml:space="preserve"> </v>
      </c>
      <c r="R146" s="257"/>
      <c r="S146" s="258"/>
      <c r="T146" s="258"/>
      <c r="U146" s="259"/>
      <c r="V146" s="259"/>
      <c r="W146" s="259"/>
      <c r="X146" s="260"/>
      <c r="Z146" s="648"/>
      <c r="AA146" s="648"/>
      <c r="AB146" s="737"/>
      <c r="AC146" s="648"/>
      <c r="AD146" s="648"/>
      <c r="AE146" s="648"/>
      <c r="AF146" s="648"/>
      <c r="AG146" s="648"/>
      <c r="AH146" s="648"/>
      <c r="AI146" s="648"/>
      <c r="AJ146" s="648"/>
      <c r="AK146" s="648"/>
      <c r="AL146" s="648"/>
      <c r="AM146" s="724"/>
      <c r="AN146" s="726"/>
      <c r="AU146" s="261"/>
      <c r="AV146" s="261"/>
    </row>
    <row r="147" spans="1:48" ht="19.5" customHeight="1">
      <c r="A147" s="741"/>
      <c r="B147" s="733"/>
      <c r="C147" s="733"/>
      <c r="D147" s="593"/>
      <c r="E147" s="602"/>
      <c r="F147" s="602"/>
      <c r="G147" s="709"/>
      <c r="H147" s="602"/>
      <c r="I147" s="602"/>
      <c r="J147" s="704"/>
      <c r="K147" s="706"/>
      <c r="L147" s="253"/>
      <c r="M147" s="254"/>
      <c r="N147" s="254"/>
      <c r="O147" s="255"/>
      <c r="P147" s="256" t="str">
        <f ca="1">IF(O147=0," ",IFERROR(IF(DATEDIF(TODAY(),O147,"M")&lt;=5,"ROJO",IF(DATEDIF(TODAY(),O147,"M")&gt;=12,"VERDE",IF(AND(DATEDIF(TODAY(),O147,"M")&gt;=6,DATEDIF(TODAY(),O147,"M")&lt;=11),"AMARILLO"))),Q147))</f>
        <v xml:space="preserve"> </v>
      </c>
      <c r="Q147" s="262" t="str">
        <f>IF(O147=0," ",IF(O147&lt;=$L$6,"VENCIDO","NO VENCIDO"))</f>
        <v xml:space="preserve"> </v>
      </c>
      <c r="R147" s="257"/>
      <c r="S147" s="258"/>
      <c r="T147" s="258"/>
      <c r="U147" s="259"/>
      <c r="V147" s="259"/>
      <c r="W147" s="259"/>
      <c r="X147" s="260"/>
      <c r="Z147" s="648"/>
      <c r="AA147" s="648"/>
      <c r="AB147" s="737"/>
      <c r="AC147" s="648"/>
      <c r="AD147" s="648"/>
      <c r="AE147" s="648"/>
      <c r="AF147" s="648"/>
      <c r="AG147" s="648"/>
      <c r="AH147" s="648"/>
      <c r="AI147" s="648"/>
      <c r="AJ147" s="648"/>
      <c r="AK147" s="648"/>
      <c r="AL147" s="648"/>
      <c r="AM147" s="724"/>
      <c r="AN147" s="726"/>
      <c r="AU147" s="261"/>
      <c r="AV147" s="261"/>
    </row>
    <row r="148" spans="1:48" ht="19.5" customHeight="1">
      <c r="A148" s="741"/>
      <c r="B148" s="733"/>
      <c r="C148" s="733"/>
      <c r="D148" s="593"/>
      <c r="E148" s="602"/>
      <c r="F148" s="602"/>
      <c r="G148" s="709"/>
      <c r="H148" s="602"/>
      <c r="I148" s="602"/>
      <c r="J148" s="704"/>
      <c r="K148" s="706"/>
      <c r="L148" s="253"/>
      <c r="M148" s="254"/>
      <c r="N148" s="254"/>
      <c r="O148" s="255"/>
      <c r="P148" s="256" t="str">
        <f ca="1">IF(O148=0," ",IFERROR(IF(DATEDIF(TODAY(),O148,"M")&lt;=5,"ROJO",IF(DATEDIF(TODAY(),O148,"M")&gt;=12,"VERDE",IF(AND(DATEDIF(TODAY(),O148,"M")&gt;=6,DATEDIF(TODAY(),O148,"M")&lt;=11),"AMARILLO"))),Q148))</f>
        <v xml:space="preserve"> </v>
      </c>
      <c r="Q148" s="262" t="str">
        <f>IF(O148=0," ",IF(O148&lt;=$L$6,"VENCIDO","NO VENCIDO"))</f>
        <v xml:space="preserve"> </v>
      </c>
      <c r="R148" s="257"/>
      <c r="S148" s="258"/>
      <c r="T148" s="258"/>
      <c r="U148" s="259"/>
      <c r="V148" s="259"/>
      <c r="W148" s="259"/>
      <c r="X148" s="260"/>
      <c r="Z148" s="648"/>
      <c r="AA148" s="648"/>
      <c r="AB148" s="737"/>
      <c r="AC148" s="648"/>
      <c r="AD148" s="648"/>
      <c r="AE148" s="648"/>
      <c r="AF148" s="648"/>
      <c r="AG148" s="648"/>
      <c r="AH148" s="648"/>
      <c r="AI148" s="648"/>
      <c r="AJ148" s="648"/>
      <c r="AK148" s="648"/>
      <c r="AL148" s="648"/>
      <c r="AM148" s="724"/>
      <c r="AN148" s="726"/>
      <c r="AU148" s="261"/>
      <c r="AV148" s="261"/>
    </row>
    <row r="149" spans="1:48" ht="19.5" customHeight="1">
      <c r="A149" s="741"/>
      <c r="B149" s="733"/>
      <c r="C149" s="733"/>
      <c r="D149" s="593"/>
      <c r="E149" s="602"/>
      <c r="F149" s="602"/>
      <c r="G149" s="709"/>
      <c r="H149" s="602"/>
      <c r="I149" s="602"/>
      <c r="J149" s="704"/>
      <c r="K149" s="739"/>
      <c r="L149" s="253"/>
      <c r="M149" s="254"/>
      <c r="N149" s="254"/>
      <c r="O149" s="255"/>
      <c r="P149" s="256" t="str">
        <f ca="1">IF(O149=0," ",IFERROR(IF(DATEDIF(TODAY(),O149,"M")&lt;=5,"ROJO",IF(DATEDIF(TODAY(),O149,"M")&gt;=12,"VERDE",IF(AND(DATEDIF(TODAY(),O149,"M")&gt;=6,DATEDIF(TODAY(),O149,"M")&lt;=11),"AMARILLO"))),Q149))</f>
        <v xml:space="preserve"> </v>
      </c>
      <c r="Q149" s="262" t="str">
        <f>IF(O149=0," ",IF(O149&lt;=$L$6,"VENCIDO","NO VENCIDO"))</f>
        <v xml:space="preserve"> </v>
      </c>
      <c r="R149" s="257"/>
      <c r="S149" s="258"/>
      <c r="T149" s="258"/>
      <c r="U149" s="259"/>
      <c r="V149" s="259"/>
      <c r="W149" s="259"/>
      <c r="X149" s="260"/>
      <c r="Z149" s="648"/>
      <c r="AA149" s="648"/>
      <c r="AB149" s="737"/>
      <c r="AC149" s="648"/>
      <c r="AD149" s="648"/>
      <c r="AE149" s="648"/>
      <c r="AF149" s="648"/>
      <c r="AG149" s="648"/>
      <c r="AH149" s="648"/>
      <c r="AI149" s="648"/>
      <c r="AJ149" s="648"/>
      <c r="AK149" s="648"/>
      <c r="AL149" s="648"/>
      <c r="AM149" s="725"/>
      <c r="AN149" s="726"/>
      <c r="AU149" s="261"/>
      <c r="AV149" s="261"/>
    </row>
    <row r="150" spans="1:48" ht="19.5" customHeight="1">
      <c r="A150" s="741"/>
      <c r="B150" s="733"/>
      <c r="C150" s="733"/>
      <c r="D150" s="594"/>
      <c r="E150" s="603"/>
      <c r="F150" s="603"/>
      <c r="G150" s="710"/>
      <c r="H150" s="603"/>
      <c r="I150" s="603"/>
      <c r="J150" s="705"/>
      <c r="K150" s="447" t="b">
        <f>K145=L150</f>
        <v>0</v>
      </c>
      <c r="L150" s="491">
        <f>SUM(L145:L149)</f>
        <v>0</v>
      </c>
      <c r="M150" s="264" t="s">
        <v>1348</v>
      </c>
      <c r="N150" s="265"/>
      <c r="O150" s="266"/>
      <c r="P150" s="266"/>
      <c r="Q150" s="266"/>
      <c r="R150" s="267">
        <f>SUM(R145:R149)</f>
        <v>0</v>
      </c>
      <c r="S150" s="492"/>
      <c r="T150" s="492"/>
      <c r="U150" s="266"/>
      <c r="V150" s="266"/>
      <c r="W150" s="493"/>
      <c r="X150" s="268"/>
      <c r="Z150" s="498"/>
      <c r="AA150" s="270"/>
      <c r="AB150" s="267"/>
      <c r="AC150" s="270"/>
      <c r="AD150" s="270"/>
      <c r="AE150" s="270"/>
      <c r="AF150" s="270"/>
      <c r="AG150" s="270"/>
      <c r="AH150" s="270"/>
      <c r="AI150" s="270"/>
      <c r="AJ150" s="270"/>
      <c r="AK150" s="270"/>
      <c r="AL150" s="270"/>
      <c r="AM150" s="499"/>
      <c r="AN150" s="274"/>
      <c r="AU150" s="272"/>
      <c r="AV150" s="273"/>
    </row>
    <row r="151" spans="1:48" ht="19.5" customHeight="1">
      <c r="A151" s="741">
        <f>A145+1</f>
        <v>24</v>
      </c>
      <c r="B151" s="733" t="s">
        <v>1501</v>
      </c>
      <c r="C151" s="733"/>
      <c r="D151" s="592">
        <f>NOVIEMBRE!K151</f>
        <v>1414</v>
      </c>
      <c r="E151" s="601"/>
      <c r="F151" s="601"/>
      <c r="G151" s="708">
        <f t="shared" ref="G151" si="22">E151+F151</f>
        <v>0</v>
      </c>
      <c r="H151" s="601"/>
      <c r="I151" s="601"/>
      <c r="J151" s="703">
        <f>AM151</f>
        <v>0</v>
      </c>
      <c r="K151" s="738">
        <f>+(D151+G151)-(H151+I151+J151)</f>
        <v>1414</v>
      </c>
      <c r="L151" s="253"/>
      <c r="M151" s="254"/>
      <c r="N151" s="254"/>
      <c r="O151" s="255"/>
      <c r="P151" s="256" t="str">
        <f ca="1">IF(O151=0," ",IFERROR(IF(DATEDIF(TODAY(),O151,"M")&lt;=5,"ROJO",IF(DATEDIF(TODAY(),O151,"M")&gt;=12,"VERDE",IF(AND(DATEDIF(TODAY(),O151,"M")&gt;=6,DATEDIF(TODAY(),O151,"M")&lt;=11),"AMARILLO"))),Q151))</f>
        <v xml:space="preserve"> </v>
      </c>
      <c r="Q151" s="256" t="str">
        <f>IF(O151=0," ",IF(O151&lt;=$L$6,"VENCIDO","NO VENCIDO"))</f>
        <v xml:space="preserve"> </v>
      </c>
      <c r="R151" s="257"/>
      <c r="S151" s="258"/>
      <c r="T151" s="258"/>
      <c r="U151" s="259"/>
      <c r="V151" s="259"/>
      <c r="W151" s="434"/>
      <c r="X151" s="260"/>
      <c r="Z151" s="648"/>
      <c r="AA151" s="648"/>
      <c r="AB151" s="737">
        <f>+Z151+AA151</f>
        <v>0</v>
      </c>
      <c r="AC151" s="648"/>
      <c r="AD151" s="648"/>
      <c r="AE151" s="648"/>
      <c r="AF151" s="648"/>
      <c r="AG151" s="648"/>
      <c r="AH151" s="648"/>
      <c r="AI151" s="648"/>
      <c r="AJ151" s="648"/>
      <c r="AK151" s="648"/>
      <c r="AL151" s="648"/>
      <c r="AM151" s="723">
        <f>SUM(AB151:AL155)</f>
        <v>0</v>
      </c>
      <c r="AN151" s="726"/>
      <c r="AU151" s="261"/>
      <c r="AV151" s="261"/>
    </row>
    <row r="152" spans="1:48" ht="19.5" customHeight="1">
      <c r="A152" s="741"/>
      <c r="B152" s="733"/>
      <c r="C152" s="733"/>
      <c r="D152" s="593"/>
      <c r="E152" s="602"/>
      <c r="F152" s="602"/>
      <c r="G152" s="709"/>
      <c r="H152" s="602"/>
      <c r="I152" s="602"/>
      <c r="J152" s="704"/>
      <c r="K152" s="706"/>
      <c r="L152" s="253"/>
      <c r="M152" s="254"/>
      <c r="N152" s="254"/>
      <c r="O152" s="255"/>
      <c r="P152" s="256" t="str">
        <f ca="1">IF(O152=0," ",IFERROR(IF(DATEDIF(TODAY(),O152,"M")&lt;=5,"ROJO",IF(DATEDIF(TODAY(),O152,"M")&gt;=12,"VERDE",IF(AND(DATEDIF(TODAY(),O152,"M")&gt;=6,DATEDIF(TODAY(),O152,"M")&lt;=11),"AMARILLO"))),Q152))</f>
        <v xml:space="preserve"> </v>
      </c>
      <c r="Q152" s="262" t="str">
        <f>IF(O152=0," ",IF(O152&lt;=$L$6,"VENCIDO","NO VENCIDO"))</f>
        <v xml:space="preserve"> </v>
      </c>
      <c r="R152" s="257"/>
      <c r="S152" s="258"/>
      <c r="T152" s="258"/>
      <c r="U152" s="259"/>
      <c r="V152" s="259"/>
      <c r="W152" s="259"/>
      <c r="X152" s="260"/>
      <c r="Z152" s="648"/>
      <c r="AA152" s="648"/>
      <c r="AB152" s="737"/>
      <c r="AC152" s="648"/>
      <c r="AD152" s="648"/>
      <c r="AE152" s="648"/>
      <c r="AF152" s="648"/>
      <c r="AG152" s="648"/>
      <c r="AH152" s="648"/>
      <c r="AI152" s="648"/>
      <c r="AJ152" s="648"/>
      <c r="AK152" s="648"/>
      <c r="AL152" s="648"/>
      <c r="AM152" s="724"/>
      <c r="AN152" s="726"/>
      <c r="AU152" s="261"/>
      <c r="AV152" s="261"/>
    </row>
    <row r="153" spans="1:48" ht="19.5" customHeight="1">
      <c r="A153" s="741"/>
      <c r="B153" s="733"/>
      <c r="C153" s="733"/>
      <c r="D153" s="593"/>
      <c r="E153" s="602"/>
      <c r="F153" s="602"/>
      <c r="G153" s="709"/>
      <c r="H153" s="602"/>
      <c r="I153" s="602"/>
      <c r="J153" s="704"/>
      <c r="K153" s="706"/>
      <c r="L153" s="253"/>
      <c r="M153" s="254"/>
      <c r="N153" s="254"/>
      <c r="O153" s="255"/>
      <c r="P153" s="256" t="str">
        <f ca="1">IF(O153=0," ",IFERROR(IF(DATEDIF(TODAY(),O153,"M")&lt;=5,"ROJO",IF(DATEDIF(TODAY(),O153,"M")&gt;=12,"VERDE",IF(AND(DATEDIF(TODAY(),O153,"M")&gt;=6,DATEDIF(TODAY(),O153,"M")&lt;=11),"AMARILLO"))),Q153))</f>
        <v xml:space="preserve"> </v>
      </c>
      <c r="Q153" s="262" t="str">
        <f>IF(O153=0," ",IF(O153&lt;=$L$6,"VENCIDO","NO VENCIDO"))</f>
        <v xml:space="preserve"> </v>
      </c>
      <c r="R153" s="257"/>
      <c r="S153" s="258"/>
      <c r="T153" s="258"/>
      <c r="U153" s="259"/>
      <c r="V153" s="259"/>
      <c r="W153" s="259"/>
      <c r="X153" s="260"/>
      <c r="Z153" s="648"/>
      <c r="AA153" s="648"/>
      <c r="AB153" s="737"/>
      <c r="AC153" s="648"/>
      <c r="AD153" s="648"/>
      <c r="AE153" s="648"/>
      <c r="AF153" s="648"/>
      <c r="AG153" s="648"/>
      <c r="AH153" s="648"/>
      <c r="AI153" s="648"/>
      <c r="AJ153" s="648"/>
      <c r="AK153" s="648"/>
      <c r="AL153" s="648"/>
      <c r="AM153" s="724"/>
      <c r="AN153" s="726"/>
      <c r="AU153" s="261"/>
      <c r="AV153" s="261"/>
    </row>
    <row r="154" spans="1:48" ht="19.5" customHeight="1">
      <c r="A154" s="741"/>
      <c r="B154" s="733"/>
      <c r="C154" s="733"/>
      <c r="D154" s="593"/>
      <c r="E154" s="602"/>
      <c r="F154" s="602"/>
      <c r="G154" s="709"/>
      <c r="H154" s="602"/>
      <c r="I154" s="602"/>
      <c r="J154" s="704"/>
      <c r="K154" s="706"/>
      <c r="L154" s="253"/>
      <c r="M154" s="254"/>
      <c r="N154" s="254"/>
      <c r="O154" s="255"/>
      <c r="P154" s="256" t="str">
        <f ca="1">IF(O154=0," ",IFERROR(IF(DATEDIF(TODAY(),O154,"M")&lt;=5,"ROJO",IF(DATEDIF(TODAY(),O154,"M")&gt;=12,"VERDE",IF(AND(DATEDIF(TODAY(),O154,"M")&gt;=6,DATEDIF(TODAY(),O154,"M")&lt;=11),"AMARILLO"))),Q154))</f>
        <v xml:space="preserve"> </v>
      </c>
      <c r="Q154" s="262" t="str">
        <f>IF(O154=0," ",IF(O154&lt;=$L$6,"VENCIDO","NO VENCIDO"))</f>
        <v xml:space="preserve"> </v>
      </c>
      <c r="R154" s="257"/>
      <c r="S154" s="258"/>
      <c r="T154" s="258"/>
      <c r="U154" s="259"/>
      <c r="V154" s="259"/>
      <c r="W154" s="259"/>
      <c r="X154" s="260"/>
      <c r="Z154" s="648"/>
      <c r="AA154" s="648"/>
      <c r="AB154" s="737"/>
      <c r="AC154" s="648"/>
      <c r="AD154" s="648"/>
      <c r="AE154" s="648"/>
      <c r="AF154" s="648"/>
      <c r="AG154" s="648"/>
      <c r="AH154" s="648"/>
      <c r="AI154" s="648"/>
      <c r="AJ154" s="648"/>
      <c r="AK154" s="648"/>
      <c r="AL154" s="648"/>
      <c r="AM154" s="724"/>
      <c r="AN154" s="726"/>
      <c r="AU154" s="261"/>
      <c r="AV154" s="261"/>
    </row>
    <row r="155" spans="1:48" ht="19.5" customHeight="1">
      <c r="A155" s="741"/>
      <c r="B155" s="733"/>
      <c r="C155" s="733"/>
      <c r="D155" s="593"/>
      <c r="E155" s="602"/>
      <c r="F155" s="602"/>
      <c r="G155" s="709"/>
      <c r="H155" s="602"/>
      <c r="I155" s="602"/>
      <c r="J155" s="704"/>
      <c r="K155" s="739"/>
      <c r="L155" s="253"/>
      <c r="M155" s="254"/>
      <c r="N155" s="254"/>
      <c r="O155" s="255"/>
      <c r="P155" s="256" t="str">
        <f ca="1">IF(O155=0," ",IFERROR(IF(DATEDIF(TODAY(),O155,"M")&lt;=5,"ROJO",IF(DATEDIF(TODAY(),O155,"M")&gt;=12,"VERDE",IF(AND(DATEDIF(TODAY(),O155,"M")&gt;=6,DATEDIF(TODAY(),O155,"M")&lt;=11),"AMARILLO"))),Q155))</f>
        <v xml:space="preserve"> </v>
      </c>
      <c r="Q155" s="262" t="str">
        <f>IF(O155=0," ",IF(O155&lt;=$L$6,"VENCIDO","NO VENCIDO"))</f>
        <v xml:space="preserve"> </v>
      </c>
      <c r="R155" s="257"/>
      <c r="S155" s="258"/>
      <c r="T155" s="258"/>
      <c r="U155" s="259"/>
      <c r="V155" s="259"/>
      <c r="W155" s="259"/>
      <c r="X155" s="260"/>
      <c r="Z155" s="648"/>
      <c r="AA155" s="648"/>
      <c r="AB155" s="737"/>
      <c r="AC155" s="648"/>
      <c r="AD155" s="648"/>
      <c r="AE155" s="648"/>
      <c r="AF155" s="648"/>
      <c r="AG155" s="648"/>
      <c r="AH155" s="648"/>
      <c r="AI155" s="648"/>
      <c r="AJ155" s="648"/>
      <c r="AK155" s="648"/>
      <c r="AL155" s="648"/>
      <c r="AM155" s="725"/>
      <c r="AN155" s="726"/>
      <c r="AU155" s="261"/>
      <c r="AV155" s="261"/>
    </row>
    <row r="156" spans="1:48" ht="19.5" customHeight="1">
      <c r="A156" s="741"/>
      <c r="B156" s="733"/>
      <c r="C156" s="733"/>
      <c r="D156" s="594"/>
      <c r="E156" s="603"/>
      <c r="F156" s="603"/>
      <c r="G156" s="710"/>
      <c r="H156" s="603"/>
      <c r="I156" s="603"/>
      <c r="J156" s="705"/>
      <c r="K156" s="447" t="b">
        <f>K151=L156</f>
        <v>0</v>
      </c>
      <c r="L156" s="491">
        <f>SUM(L151:L155)</f>
        <v>0</v>
      </c>
      <c r="M156" s="264" t="s">
        <v>1348</v>
      </c>
      <c r="N156" s="265"/>
      <c r="O156" s="266"/>
      <c r="P156" s="266"/>
      <c r="Q156" s="266"/>
      <c r="R156" s="267">
        <f>SUM(R151:R155)</f>
        <v>0</v>
      </c>
      <c r="S156" s="492"/>
      <c r="T156" s="492"/>
      <c r="U156" s="266"/>
      <c r="V156" s="266"/>
      <c r="W156" s="493"/>
      <c r="X156" s="268"/>
      <c r="Z156" s="498"/>
      <c r="AA156" s="270"/>
      <c r="AB156" s="267"/>
      <c r="AC156" s="270"/>
      <c r="AD156" s="270"/>
      <c r="AE156" s="270"/>
      <c r="AF156" s="270"/>
      <c r="AG156" s="270"/>
      <c r="AH156" s="270"/>
      <c r="AI156" s="270"/>
      <c r="AJ156" s="270"/>
      <c r="AK156" s="270"/>
      <c r="AL156" s="270"/>
      <c r="AM156" s="499"/>
      <c r="AN156" s="274"/>
      <c r="AU156" s="272"/>
      <c r="AV156" s="273"/>
    </row>
    <row r="157" spans="1:48" ht="19.5" customHeight="1">
      <c r="A157" s="741">
        <f>A151+1</f>
        <v>25</v>
      </c>
      <c r="B157" s="733" t="s">
        <v>1505</v>
      </c>
      <c r="C157" s="733"/>
      <c r="D157" s="592">
        <f>NOVIEMBRE!K157</f>
        <v>480</v>
      </c>
      <c r="E157" s="601"/>
      <c r="F157" s="601"/>
      <c r="G157" s="708">
        <f t="shared" ref="G157" si="23">E157+F157</f>
        <v>0</v>
      </c>
      <c r="H157" s="601"/>
      <c r="I157" s="601"/>
      <c r="J157" s="703">
        <f>AM157</f>
        <v>0</v>
      </c>
      <c r="K157" s="738">
        <f>+(D157+G157)-(H157+I157+J157)</f>
        <v>480</v>
      </c>
      <c r="L157" s="253"/>
      <c r="M157" s="254"/>
      <c r="N157" s="254"/>
      <c r="O157" s="255"/>
      <c r="P157" s="256" t="str">
        <f ca="1">IF(O157=0," ",IFERROR(IF(DATEDIF(TODAY(),O157,"M")&lt;=5,"ROJO",IF(DATEDIF(TODAY(),O157,"M")&gt;=12,"VERDE",IF(AND(DATEDIF(TODAY(),O157,"M")&gt;=6,DATEDIF(TODAY(),O157,"M")&lt;=11),"AMARILLO"))),Q157))</f>
        <v xml:space="preserve"> </v>
      </c>
      <c r="Q157" s="256" t="str">
        <f>IF(O157=0," ",IF(O157&lt;=$L$6,"VENCIDO","NO VENCIDO"))</f>
        <v xml:space="preserve"> </v>
      </c>
      <c r="R157" s="257"/>
      <c r="S157" s="258"/>
      <c r="T157" s="258"/>
      <c r="U157" s="259"/>
      <c r="V157" s="259"/>
      <c r="W157" s="434"/>
      <c r="X157" s="260"/>
      <c r="Z157" s="648"/>
      <c r="AA157" s="648"/>
      <c r="AB157" s="737">
        <f>+Z157+AA157</f>
        <v>0</v>
      </c>
      <c r="AC157" s="648"/>
      <c r="AD157" s="648"/>
      <c r="AE157" s="648"/>
      <c r="AF157" s="648"/>
      <c r="AG157" s="648"/>
      <c r="AH157" s="648"/>
      <c r="AI157" s="648"/>
      <c r="AJ157" s="648"/>
      <c r="AK157" s="648"/>
      <c r="AL157" s="648"/>
      <c r="AM157" s="723">
        <f>SUM(AB157:AL161)</f>
        <v>0</v>
      </c>
      <c r="AN157" s="726"/>
      <c r="AU157" s="261"/>
      <c r="AV157" s="261"/>
    </row>
    <row r="158" spans="1:48" ht="19.5" customHeight="1">
      <c r="A158" s="741"/>
      <c r="B158" s="733"/>
      <c r="C158" s="733"/>
      <c r="D158" s="593"/>
      <c r="E158" s="602"/>
      <c r="F158" s="602"/>
      <c r="G158" s="709"/>
      <c r="H158" s="602"/>
      <c r="I158" s="602"/>
      <c r="J158" s="704"/>
      <c r="K158" s="706"/>
      <c r="L158" s="253"/>
      <c r="M158" s="254"/>
      <c r="N158" s="254"/>
      <c r="O158" s="255"/>
      <c r="P158" s="256" t="str">
        <f ca="1">IF(O158=0," ",IFERROR(IF(DATEDIF(TODAY(),O158,"M")&lt;=5,"ROJO",IF(DATEDIF(TODAY(),O158,"M")&gt;=12,"VERDE",IF(AND(DATEDIF(TODAY(),O158,"M")&gt;=6,DATEDIF(TODAY(),O158,"M")&lt;=11),"AMARILLO"))),Q158))</f>
        <v xml:space="preserve"> </v>
      </c>
      <c r="Q158" s="262" t="str">
        <f>IF(O158=0," ",IF(O158&lt;=$L$6,"VENCIDO","NO VENCIDO"))</f>
        <v xml:space="preserve"> </v>
      </c>
      <c r="R158" s="257"/>
      <c r="S158" s="258"/>
      <c r="T158" s="258"/>
      <c r="U158" s="259"/>
      <c r="V158" s="259"/>
      <c r="W158" s="259"/>
      <c r="X158" s="260"/>
      <c r="Z158" s="648"/>
      <c r="AA158" s="648"/>
      <c r="AB158" s="737"/>
      <c r="AC158" s="648"/>
      <c r="AD158" s="648"/>
      <c r="AE158" s="648"/>
      <c r="AF158" s="648"/>
      <c r="AG158" s="648"/>
      <c r="AH158" s="648"/>
      <c r="AI158" s="648"/>
      <c r="AJ158" s="648"/>
      <c r="AK158" s="648"/>
      <c r="AL158" s="648"/>
      <c r="AM158" s="724"/>
      <c r="AN158" s="726"/>
      <c r="AU158" s="261"/>
      <c r="AV158" s="261"/>
    </row>
    <row r="159" spans="1:48" ht="19.5" customHeight="1">
      <c r="A159" s="741"/>
      <c r="B159" s="733"/>
      <c r="C159" s="733"/>
      <c r="D159" s="593"/>
      <c r="E159" s="602"/>
      <c r="F159" s="602"/>
      <c r="G159" s="709"/>
      <c r="H159" s="602"/>
      <c r="I159" s="602"/>
      <c r="J159" s="704"/>
      <c r="K159" s="706"/>
      <c r="L159" s="253"/>
      <c r="M159" s="254"/>
      <c r="N159" s="254"/>
      <c r="O159" s="255"/>
      <c r="P159" s="256" t="str">
        <f ca="1">IF(O159=0," ",IFERROR(IF(DATEDIF(TODAY(),O159,"M")&lt;=5,"ROJO",IF(DATEDIF(TODAY(),O159,"M")&gt;=12,"VERDE",IF(AND(DATEDIF(TODAY(),O159,"M")&gt;=6,DATEDIF(TODAY(),O159,"M")&lt;=11),"AMARILLO"))),Q159))</f>
        <v xml:space="preserve"> </v>
      </c>
      <c r="Q159" s="262" t="str">
        <f>IF(O159=0," ",IF(O159&lt;=$L$6,"VENCIDO","NO VENCIDO"))</f>
        <v xml:space="preserve"> </v>
      </c>
      <c r="R159" s="257"/>
      <c r="S159" s="258"/>
      <c r="T159" s="258"/>
      <c r="U159" s="259"/>
      <c r="V159" s="259"/>
      <c r="W159" s="259"/>
      <c r="X159" s="260"/>
      <c r="Z159" s="648"/>
      <c r="AA159" s="648"/>
      <c r="AB159" s="737"/>
      <c r="AC159" s="648"/>
      <c r="AD159" s="648"/>
      <c r="AE159" s="648"/>
      <c r="AF159" s="648"/>
      <c r="AG159" s="648"/>
      <c r="AH159" s="648"/>
      <c r="AI159" s="648"/>
      <c r="AJ159" s="648"/>
      <c r="AK159" s="648"/>
      <c r="AL159" s="648"/>
      <c r="AM159" s="724"/>
      <c r="AN159" s="726"/>
      <c r="AU159" s="261"/>
      <c r="AV159" s="261"/>
    </row>
    <row r="160" spans="1:48" ht="19.5" customHeight="1">
      <c r="A160" s="741"/>
      <c r="B160" s="733"/>
      <c r="C160" s="733"/>
      <c r="D160" s="593"/>
      <c r="E160" s="602"/>
      <c r="F160" s="602"/>
      <c r="G160" s="709"/>
      <c r="H160" s="602"/>
      <c r="I160" s="602"/>
      <c r="J160" s="704"/>
      <c r="K160" s="706"/>
      <c r="L160" s="253"/>
      <c r="M160" s="254"/>
      <c r="N160" s="254"/>
      <c r="O160" s="255"/>
      <c r="P160" s="256" t="str">
        <f ca="1">IF(O160=0," ",IFERROR(IF(DATEDIF(TODAY(),O160,"M")&lt;=5,"ROJO",IF(DATEDIF(TODAY(),O160,"M")&gt;=12,"VERDE",IF(AND(DATEDIF(TODAY(),O160,"M")&gt;=6,DATEDIF(TODAY(),O160,"M")&lt;=11),"AMARILLO"))),Q160))</f>
        <v xml:space="preserve"> </v>
      </c>
      <c r="Q160" s="262" t="str">
        <f>IF(O160=0," ",IF(O160&lt;=$L$6,"VENCIDO","NO VENCIDO"))</f>
        <v xml:space="preserve"> </v>
      </c>
      <c r="R160" s="257"/>
      <c r="S160" s="258"/>
      <c r="T160" s="258"/>
      <c r="U160" s="259"/>
      <c r="V160" s="259"/>
      <c r="W160" s="259"/>
      <c r="X160" s="260"/>
      <c r="Z160" s="648"/>
      <c r="AA160" s="648"/>
      <c r="AB160" s="737"/>
      <c r="AC160" s="648"/>
      <c r="AD160" s="648"/>
      <c r="AE160" s="648"/>
      <c r="AF160" s="648"/>
      <c r="AG160" s="648"/>
      <c r="AH160" s="648"/>
      <c r="AI160" s="648"/>
      <c r="AJ160" s="648"/>
      <c r="AK160" s="648"/>
      <c r="AL160" s="648"/>
      <c r="AM160" s="724"/>
      <c r="AN160" s="726"/>
      <c r="AU160" s="261"/>
      <c r="AV160" s="261"/>
    </row>
    <row r="161" spans="1:48" ht="19.5" customHeight="1">
      <c r="A161" s="741"/>
      <c r="B161" s="733"/>
      <c r="C161" s="733"/>
      <c r="D161" s="593"/>
      <c r="E161" s="602"/>
      <c r="F161" s="602"/>
      <c r="G161" s="709"/>
      <c r="H161" s="602"/>
      <c r="I161" s="602"/>
      <c r="J161" s="704"/>
      <c r="K161" s="739"/>
      <c r="L161" s="253"/>
      <c r="M161" s="254"/>
      <c r="N161" s="254"/>
      <c r="O161" s="255"/>
      <c r="P161" s="256" t="str">
        <f ca="1">IF(O161=0," ",IFERROR(IF(DATEDIF(TODAY(),O161,"M")&lt;=5,"ROJO",IF(DATEDIF(TODAY(),O161,"M")&gt;=12,"VERDE",IF(AND(DATEDIF(TODAY(),O161,"M")&gt;=6,DATEDIF(TODAY(),O161,"M")&lt;=11),"AMARILLO"))),Q161))</f>
        <v xml:space="preserve"> </v>
      </c>
      <c r="Q161" s="262" t="str">
        <f>IF(O161=0," ",IF(O161&lt;=$L$6,"VENCIDO","NO VENCIDO"))</f>
        <v xml:space="preserve"> </v>
      </c>
      <c r="R161" s="257"/>
      <c r="S161" s="258"/>
      <c r="T161" s="258"/>
      <c r="U161" s="259"/>
      <c r="V161" s="259"/>
      <c r="W161" s="259"/>
      <c r="X161" s="260"/>
      <c r="Z161" s="648"/>
      <c r="AA161" s="648"/>
      <c r="AB161" s="737"/>
      <c r="AC161" s="648"/>
      <c r="AD161" s="648"/>
      <c r="AE161" s="648"/>
      <c r="AF161" s="648"/>
      <c r="AG161" s="648"/>
      <c r="AH161" s="648"/>
      <c r="AI161" s="648"/>
      <c r="AJ161" s="648"/>
      <c r="AK161" s="648"/>
      <c r="AL161" s="648"/>
      <c r="AM161" s="725"/>
      <c r="AN161" s="726"/>
      <c r="AU161" s="261"/>
      <c r="AV161" s="261"/>
    </row>
    <row r="162" spans="1:48" ht="19.5" customHeight="1">
      <c r="A162" s="741"/>
      <c r="B162" s="733"/>
      <c r="C162" s="733"/>
      <c r="D162" s="594"/>
      <c r="E162" s="603"/>
      <c r="F162" s="603"/>
      <c r="G162" s="710"/>
      <c r="H162" s="603"/>
      <c r="I162" s="603"/>
      <c r="J162" s="705"/>
      <c r="K162" s="447" t="b">
        <f>K157=L162</f>
        <v>0</v>
      </c>
      <c r="L162" s="491">
        <f>SUM(L157:L161)</f>
        <v>0</v>
      </c>
      <c r="M162" s="264" t="s">
        <v>1348</v>
      </c>
      <c r="N162" s="265"/>
      <c r="O162" s="266"/>
      <c r="P162" s="266"/>
      <c r="Q162" s="266"/>
      <c r="R162" s="267">
        <f>SUM(R157:R161)</f>
        <v>0</v>
      </c>
      <c r="S162" s="492"/>
      <c r="T162" s="492"/>
      <c r="U162" s="266"/>
      <c r="V162" s="266"/>
      <c r="W162" s="493"/>
      <c r="X162" s="268"/>
      <c r="Z162" s="498"/>
      <c r="AA162" s="270"/>
      <c r="AB162" s="267"/>
      <c r="AC162" s="270"/>
      <c r="AD162" s="270"/>
      <c r="AE162" s="270"/>
      <c r="AF162" s="270"/>
      <c r="AG162" s="270"/>
      <c r="AH162" s="270"/>
      <c r="AI162" s="270"/>
      <c r="AJ162" s="270"/>
      <c r="AK162" s="270"/>
      <c r="AL162" s="270"/>
      <c r="AM162" s="499"/>
      <c r="AN162" s="274"/>
      <c r="AU162" s="272"/>
      <c r="AV162" s="273"/>
    </row>
    <row r="163" spans="1:48" ht="19.5" customHeight="1">
      <c r="A163" s="741">
        <f>A157+1</f>
        <v>26</v>
      </c>
      <c r="B163" s="733" t="s">
        <v>1506</v>
      </c>
      <c r="C163" s="733"/>
      <c r="D163" s="592">
        <f>NOVIEMBRE!K163</f>
        <v>22270</v>
      </c>
      <c r="E163" s="601"/>
      <c r="F163" s="601"/>
      <c r="G163" s="708">
        <f t="shared" ref="G163" si="24">E163+F163</f>
        <v>0</v>
      </c>
      <c r="H163" s="601"/>
      <c r="I163" s="601"/>
      <c r="J163" s="703">
        <f>AM163</f>
        <v>0</v>
      </c>
      <c r="K163" s="738">
        <f>+(D163+G163)-(H163+I163+J163)</f>
        <v>22270</v>
      </c>
      <c r="L163" s="253"/>
      <c r="M163" s="254"/>
      <c r="N163" s="254"/>
      <c r="O163" s="255"/>
      <c r="P163" s="256" t="str">
        <f ca="1">IF(O163=0," ",IFERROR(IF(DATEDIF(TODAY(),O163,"M")&lt;=5,"ROJO",IF(DATEDIF(TODAY(),O163,"M")&gt;=12,"VERDE",IF(AND(DATEDIF(TODAY(),O163,"M")&gt;=6,DATEDIF(TODAY(),O163,"M")&lt;=11),"AMARILLO"))),Q163))</f>
        <v xml:space="preserve"> </v>
      </c>
      <c r="Q163" s="256" t="str">
        <f>IF(O163=0," ",IF(O163&lt;=$L$6,"VENCIDO","NO VENCIDO"))</f>
        <v xml:space="preserve"> </v>
      </c>
      <c r="R163" s="257"/>
      <c r="S163" s="258"/>
      <c r="T163" s="258"/>
      <c r="U163" s="259"/>
      <c r="V163" s="259"/>
      <c r="W163" s="434"/>
      <c r="X163" s="260"/>
      <c r="Z163" s="648"/>
      <c r="AA163" s="648"/>
      <c r="AB163" s="737">
        <f>+Z163+AA163</f>
        <v>0</v>
      </c>
      <c r="AC163" s="648"/>
      <c r="AD163" s="648"/>
      <c r="AE163" s="648"/>
      <c r="AF163" s="648"/>
      <c r="AG163" s="648"/>
      <c r="AH163" s="648"/>
      <c r="AI163" s="648"/>
      <c r="AJ163" s="648"/>
      <c r="AK163" s="648"/>
      <c r="AL163" s="648"/>
      <c r="AM163" s="723">
        <f>SUM(AB163:AL167)</f>
        <v>0</v>
      </c>
      <c r="AN163" s="726"/>
      <c r="AU163" s="261"/>
      <c r="AV163" s="261"/>
    </row>
    <row r="164" spans="1:48" ht="19.5" customHeight="1">
      <c r="A164" s="741"/>
      <c r="B164" s="733"/>
      <c r="C164" s="733"/>
      <c r="D164" s="593"/>
      <c r="E164" s="602"/>
      <c r="F164" s="602"/>
      <c r="G164" s="709"/>
      <c r="H164" s="602"/>
      <c r="I164" s="602"/>
      <c r="J164" s="704"/>
      <c r="K164" s="706"/>
      <c r="L164" s="253"/>
      <c r="M164" s="254"/>
      <c r="N164" s="254"/>
      <c r="O164" s="255"/>
      <c r="P164" s="256" t="str">
        <f ca="1">IF(O164=0," ",IFERROR(IF(DATEDIF(TODAY(),O164,"M")&lt;=5,"ROJO",IF(DATEDIF(TODAY(),O164,"M")&gt;=12,"VERDE",IF(AND(DATEDIF(TODAY(),O164,"M")&gt;=6,DATEDIF(TODAY(),O164,"M")&lt;=11),"AMARILLO"))),Q164))</f>
        <v xml:space="preserve"> </v>
      </c>
      <c r="Q164" s="262" t="str">
        <f>IF(O164=0," ",IF(O164&lt;=$L$6,"VENCIDO","NO VENCIDO"))</f>
        <v xml:space="preserve"> </v>
      </c>
      <c r="R164" s="257"/>
      <c r="S164" s="258"/>
      <c r="T164" s="258"/>
      <c r="U164" s="259"/>
      <c r="V164" s="259"/>
      <c r="W164" s="259"/>
      <c r="X164" s="260"/>
      <c r="Z164" s="648"/>
      <c r="AA164" s="648"/>
      <c r="AB164" s="737"/>
      <c r="AC164" s="648"/>
      <c r="AD164" s="648"/>
      <c r="AE164" s="648"/>
      <c r="AF164" s="648"/>
      <c r="AG164" s="648"/>
      <c r="AH164" s="648"/>
      <c r="AI164" s="648"/>
      <c r="AJ164" s="648"/>
      <c r="AK164" s="648"/>
      <c r="AL164" s="648"/>
      <c r="AM164" s="724"/>
      <c r="AN164" s="726"/>
      <c r="AU164" s="261"/>
      <c r="AV164" s="261"/>
    </row>
    <row r="165" spans="1:48" ht="19.5" customHeight="1">
      <c r="A165" s="741"/>
      <c r="B165" s="733"/>
      <c r="C165" s="733"/>
      <c r="D165" s="593"/>
      <c r="E165" s="602"/>
      <c r="F165" s="602"/>
      <c r="G165" s="709"/>
      <c r="H165" s="602"/>
      <c r="I165" s="602"/>
      <c r="J165" s="704"/>
      <c r="K165" s="706"/>
      <c r="L165" s="253"/>
      <c r="M165" s="254"/>
      <c r="N165" s="254"/>
      <c r="O165" s="255"/>
      <c r="P165" s="256" t="str">
        <f ca="1">IF(O165=0," ",IFERROR(IF(DATEDIF(TODAY(),O165,"M")&lt;=5,"ROJO",IF(DATEDIF(TODAY(),O165,"M")&gt;=12,"VERDE",IF(AND(DATEDIF(TODAY(),O165,"M")&gt;=6,DATEDIF(TODAY(),O165,"M")&lt;=11),"AMARILLO"))),Q165))</f>
        <v xml:space="preserve"> </v>
      </c>
      <c r="Q165" s="262" t="str">
        <f>IF(O165=0," ",IF(O165&lt;=$L$6,"VENCIDO","NO VENCIDO"))</f>
        <v xml:space="preserve"> </v>
      </c>
      <c r="R165" s="257"/>
      <c r="S165" s="258"/>
      <c r="T165" s="258"/>
      <c r="U165" s="259"/>
      <c r="V165" s="259"/>
      <c r="W165" s="259"/>
      <c r="X165" s="260"/>
      <c r="Z165" s="648"/>
      <c r="AA165" s="648"/>
      <c r="AB165" s="737"/>
      <c r="AC165" s="648"/>
      <c r="AD165" s="648"/>
      <c r="AE165" s="648"/>
      <c r="AF165" s="648"/>
      <c r="AG165" s="648"/>
      <c r="AH165" s="648"/>
      <c r="AI165" s="648"/>
      <c r="AJ165" s="648"/>
      <c r="AK165" s="648"/>
      <c r="AL165" s="648"/>
      <c r="AM165" s="724"/>
      <c r="AN165" s="726"/>
      <c r="AU165" s="261"/>
      <c r="AV165" s="261"/>
    </row>
    <row r="166" spans="1:48" ht="19.5" customHeight="1">
      <c r="A166" s="741"/>
      <c r="B166" s="733"/>
      <c r="C166" s="733"/>
      <c r="D166" s="593"/>
      <c r="E166" s="602"/>
      <c r="F166" s="602"/>
      <c r="G166" s="709"/>
      <c r="H166" s="602"/>
      <c r="I166" s="602"/>
      <c r="J166" s="704"/>
      <c r="K166" s="706"/>
      <c r="L166" s="253"/>
      <c r="M166" s="254"/>
      <c r="N166" s="254"/>
      <c r="O166" s="255"/>
      <c r="P166" s="256" t="str">
        <f ca="1">IF(O166=0," ",IFERROR(IF(DATEDIF(TODAY(),O166,"M")&lt;=5,"ROJO",IF(DATEDIF(TODAY(),O166,"M")&gt;=12,"VERDE",IF(AND(DATEDIF(TODAY(),O166,"M")&gt;=6,DATEDIF(TODAY(),O166,"M")&lt;=11),"AMARILLO"))),Q166))</f>
        <v xml:space="preserve"> </v>
      </c>
      <c r="Q166" s="262" t="str">
        <f>IF(O166=0," ",IF(O166&lt;=$L$6,"VENCIDO","NO VENCIDO"))</f>
        <v xml:space="preserve"> </v>
      </c>
      <c r="R166" s="257"/>
      <c r="S166" s="258"/>
      <c r="T166" s="258"/>
      <c r="U166" s="259"/>
      <c r="V166" s="259"/>
      <c r="W166" s="259"/>
      <c r="X166" s="260"/>
      <c r="Z166" s="648"/>
      <c r="AA166" s="648"/>
      <c r="AB166" s="737"/>
      <c r="AC166" s="648"/>
      <c r="AD166" s="648"/>
      <c r="AE166" s="648"/>
      <c r="AF166" s="648"/>
      <c r="AG166" s="648"/>
      <c r="AH166" s="648"/>
      <c r="AI166" s="648"/>
      <c r="AJ166" s="648"/>
      <c r="AK166" s="648"/>
      <c r="AL166" s="648"/>
      <c r="AM166" s="724"/>
      <c r="AN166" s="726"/>
      <c r="AU166" s="261"/>
      <c r="AV166" s="261"/>
    </row>
    <row r="167" spans="1:48" ht="19.5" customHeight="1">
      <c r="A167" s="741"/>
      <c r="B167" s="733"/>
      <c r="C167" s="733"/>
      <c r="D167" s="593"/>
      <c r="E167" s="602"/>
      <c r="F167" s="602"/>
      <c r="G167" s="709"/>
      <c r="H167" s="602"/>
      <c r="I167" s="602"/>
      <c r="J167" s="704"/>
      <c r="K167" s="739"/>
      <c r="L167" s="253"/>
      <c r="M167" s="254"/>
      <c r="N167" s="254"/>
      <c r="O167" s="255"/>
      <c r="P167" s="256" t="str">
        <f ca="1">IF(O167=0," ",IFERROR(IF(DATEDIF(TODAY(),O167,"M")&lt;=5,"ROJO",IF(DATEDIF(TODAY(),O167,"M")&gt;=12,"VERDE",IF(AND(DATEDIF(TODAY(),O167,"M")&gt;=6,DATEDIF(TODAY(),O167,"M")&lt;=11),"AMARILLO"))),Q167))</f>
        <v xml:space="preserve"> </v>
      </c>
      <c r="Q167" s="262" t="str">
        <f>IF(O167=0," ",IF(O167&lt;=$L$6,"VENCIDO","NO VENCIDO"))</f>
        <v xml:space="preserve"> </v>
      </c>
      <c r="R167" s="257"/>
      <c r="S167" s="258"/>
      <c r="T167" s="258"/>
      <c r="U167" s="259"/>
      <c r="V167" s="259"/>
      <c r="W167" s="259"/>
      <c r="X167" s="260"/>
      <c r="Z167" s="648"/>
      <c r="AA167" s="648"/>
      <c r="AB167" s="737"/>
      <c r="AC167" s="648"/>
      <c r="AD167" s="648"/>
      <c r="AE167" s="648"/>
      <c r="AF167" s="648"/>
      <c r="AG167" s="648"/>
      <c r="AH167" s="648"/>
      <c r="AI167" s="648"/>
      <c r="AJ167" s="648"/>
      <c r="AK167" s="648"/>
      <c r="AL167" s="648"/>
      <c r="AM167" s="725"/>
      <c r="AN167" s="726"/>
      <c r="AU167" s="261"/>
      <c r="AV167" s="261"/>
    </row>
    <row r="168" spans="1:48" ht="19.5" customHeight="1">
      <c r="A168" s="741"/>
      <c r="B168" s="733"/>
      <c r="C168" s="733"/>
      <c r="D168" s="594"/>
      <c r="E168" s="603"/>
      <c r="F168" s="603"/>
      <c r="G168" s="710"/>
      <c r="H168" s="603"/>
      <c r="I168" s="603"/>
      <c r="J168" s="705"/>
      <c r="K168" s="447" t="b">
        <f>K163=L168</f>
        <v>0</v>
      </c>
      <c r="L168" s="491">
        <f>SUM(L163:L167)</f>
        <v>0</v>
      </c>
      <c r="M168" s="264" t="s">
        <v>1348</v>
      </c>
      <c r="N168" s="265"/>
      <c r="O168" s="266"/>
      <c r="P168" s="266"/>
      <c r="Q168" s="266"/>
      <c r="R168" s="267">
        <f>SUM(R163:R167)</f>
        <v>0</v>
      </c>
      <c r="S168" s="492"/>
      <c r="T168" s="492"/>
      <c r="U168" s="266"/>
      <c r="V168" s="266"/>
      <c r="W168" s="493"/>
      <c r="X168" s="268"/>
      <c r="Z168" s="498"/>
      <c r="AA168" s="270"/>
      <c r="AB168" s="267"/>
      <c r="AC168" s="270"/>
      <c r="AD168" s="270"/>
      <c r="AE168" s="270"/>
      <c r="AF168" s="270"/>
      <c r="AG168" s="270"/>
      <c r="AH168" s="270"/>
      <c r="AI168" s="270"/>
      <c r="AJ168" s="270"/>
      <c r="AK168" s="270"/>
      <c r="AL168" s="270"/>
      <c r="AM168" s="499"/>
      <c r="AN168" s="274"/>
      <c r="AU168" s="272"/>
      <c r="AV168" s="273"/>
    </row>
    <row r="169" spans="1:48" ht="19.5" customHeight="1">
      <c r="A169" s="741">
        <f>A163+1</f>
        <v>27</v>
      </c>
      <c r="B169" s="733" t="s">
        <v>1507</v>
      </c>
      <c r="C169" s="733"/>
      <c r="D169" s="592">
        <f>NOVIEMBRE!K169</f>
        <v>510</v>
      </c>
      <c r="E169" s="601"/>
      <c r="F169" s="601"/>
      <c r="G169" s="708">
        <f t="shared" ref="G169" si="25">E169+F169</f>
        <v>0</v>
      </c>
      <c r="H169" s="601"/>
      <c r="I169" s="601"/>
      <c r="J169" s="703">
        <f>AM169</f>
        <v>0</v>
      </c>
      <c r="K169" s="738">
        <f>+(D169+G169)-(H169+I169+J169)</f>
        <v>510</v>
      </c>
      <c r="L169" s="253"/>
      <c r="M169" s="254"/>
      <c r="N169" s="254"/>
      <c r="O169" s="255"/>
      <c r="P169" s="256" t="str">
        <f ca="1">IF(O169=0," ",IFERROR(IF(DATEDIF(TODAY(),O169,"M")&lt;=5,"ROJO",IF(DATEDIF(TODAY(),O169,"M")&gt;=12,"VERDE",IF(AND(DATEDIF(TODAY(),O169,"M")&gt;=6,DATEDIF(TODAY(),O169,"M")&lt;=11),"AMARILLO"))),Q169))</f>
        <v xml:space="preserve"> </v>
      </c>
      <c r="Q169" s="256" t="str">
        <f>IF(O169=0," ",IF(O169&lt;=$L$6,"VENCIDO","NO VENCIDO"))</f>
        <v xml:space="preserve"> </v>
      </c>
      <c r="R169" s="257"/>
      <c r="S169" s="258"/>
      <c r="T169" s="258"/>
      <c r="U169" s="259"/>
      <c r="V169" s="259"/>
      <c r="W169" s="434"/>
      <c r="X169" s="260"/>
      <c r="Z169" s="648"/>
      <c r="AA169" s="648"/>
      <c r="AB169" s="737">
        <f>+Z169+AA169</f>
        <v>0</v>
      </c>
      <c r="AC169" s="648"/>
      <c r="AD169" s="648"/>
      <c r="AE169" s="648"/>
      <c r="AF169" s="648"/>
      <c r="AG169" s="648"/>
      <c r="AH169" s="648"/>
      <c r="AI169" s="648"/>
      <c r="AJ169" s="648"/>
      <c r="AK169" s="648"/>
      <c r="AL169" s="648"/>
      <c r="AM169" s="723">
        <f>SUM(AB169:AL173)</f>
        <v>0</v>
      </c>
      <c r="AN169" s="726"/>
      <c r="AU169" s="261"/>
      <c r="AV169" s="261"/>
    </row>
    <row r="170" spans="1:48" ht="19.5" customHeight="1">
      <c r="A170" s="741"/>
      <c r="B170" s="733"/>
      <c r="C170" s="733"/>
      <c r="D170" s="593"/>
      <c r="E170" s="602"/>
      <c r="F170" s="602"/>
      <c r="G170" s="709"/>
      <c r="H170" s="602"/>
      <c r="I170" s="602"/>
      <c r="J170" s="704"/>
      <c r="K170" s="706"/>
      <c r="L170" s="253"/>
      <c r="M170" s="254"/>
      <c r="N170" s="254"/>
      <c r="O170" s="255"/>
      <c r="P170" s="256" t="str">
        <f ca="1">IF(O170=0," ",IFERROR(IF(DATEDIF(TODAY(),O170,"M")&lt;=5,"ROJO",IF(DATEDIF(TODAY(),O170,"M")&gt;=12,"VERDE",IF(AND(DATEDIF(TODAY(),O170,"M")&gt;=6,DATEDIF(TODAY(),O170,"M")&lt;=11),"AMARILLO"))),Q170))</f>
        <v xml:space="preserve"> </v>
      </c>
      <c r="Q170" s="262" t="str">
        <f>IF(O170=0," ",IF(O170&lt;=$L$6,"VENCIDO","NO VENCIDO"))</f>
        <v xml:space="preserve"> </v>
      </c>
      <c r="R170" s="257"/>
      <c r="S170" s="258"/>
      <c r="T170" s="258"/>
      <c r="U170" s="259"/>
      <c r="V170" s="259"/>
      <c r="W170" s="259"/>
      <c r="X170" s="260"/>
      <c r="Z170" s="648"/>
      <c r="AA170" s="648"/>
      <c r="AB170" s="737"/>
      <c r="AC170" s="648"/>
      <c r="AD170" s="648"/>
      <c r="AE170" s="648"/>
      <c r="AF170" s="648"/>
      <c r="AG170" s="648"/>
      <c r="AH170" s="648"/>
      <c r="AI170" s="648"/>
      <c r="AJ170" s="648"/>
      <c r="AK170" s="648"/>
      <c r="AL170" s="648"/>
      <c r="AM170" s="724"/>
      <c r="AN170" s="726"/>
      <c r="AU170" s="261"/>
      <c r="AV170" s="261"/>
    </row>
    <row r="171" spans="1:48" ht="19.5" customHeight="1">
      <c r="A171" s="741"/>
      <c r="B171" s="733"/>
      <c r="C171" s="733"/>
      <c r="D171" s="593"/>
      <c r="E171" s="602"/>
      <c r="F171" s="602"/>
      <c r="G171" s="709"/>
      <c r="H171" s="602"/>
      <c r="I171" s="602"/>
      <c r="J171" s="704"/>
      <c r="K171" s="706"/>
      <c r="L171" s="253"/>
      <c r="M171" s="254"/>
      <c r="N171" s="254"/>
      <c r="O171" s="255"/>
      <c r="P171" s="256" t="str">
        <f ca="1">IF(O171=0," ",IFERROR(IF(DATEDIF(TODAY(),O171,"M")&lt;=5,"ROJO",IF(DATEDIF(TODAY(),O171,"M")&gt;=12,"VERDE",IF(AND(DATEDIF(TODAY(),O171,"M")&gt;=6,DATEDIF(TODAY(),O171,"M")&lt;=11),"AMARILLO"))),Q171))</f>
        <v xml:space="preserve"> </v>
      </c>
      <c r="Q171" s="262" t="str">
        <f>IF(O171=0," ",IF(O171&lt;=$L$6,"VENCIDO","NO VENCIDO"))</f>
        <v xml:space="preserve"> </v>
      </c>
      <c r="R171" s="257"/>
      <c r="S171" s="258"/>
      <c r="T171" s="258"/>
      <c r="U171" s="259"/>
      <c r="V171" s="259"/>
      <c r="W171" s="259"/>
      <c r="X171" s="260"/>
      <c r="Z171" s="648"/>
      <c r="AA171" s="648"/>
      <c r="AB171" s="737"/>
      <c r="AC171" s="648"/>
      <c r="AD171" s="648"/>
      <c r="AE171" s="648"/>
      <c r="AF171" s="648"/>
      <c r="AG171" s="648"/>
      <c r="AH171" s="648"/>
      <c r="AI171" s="648"/>
      <c r="AJ171" s="648"/>
      <c r="AK171" s="648"/>
      <c r="AL171" s="648"/>
      <c r="AM171" s="724"/>
      <c r="AN171" s="726"/>
      <c r="AU171" s="261"/>
      <c r="AV171" s="261"/>
    </row>
    <row r="172" spans="1:48" ht="19.5" customHeight="1">
      <c r="A172" s="741"/>
      <c r="B172" s="733"/>
      <c r="C172" s="733"/>
      <c r="D172" s="593"/>
      <c r="E172" s="602"/>
      <c r="F172" s="602"/>
      <c r="G172" s="709"/>
      <c r="H172" s="602"/>
      <c r="I172" s="602"/>
      <c r="J172" s="704"/>
      <c r="K172" s="706"/>
      <c r="L172" s="253"/>
      <c r="M172" s="254"/>
      <c r="N172" s="254"/>
      <c r="O172" s="255"/>
      <c r="P172" s="256" t="str">
        <f ca="1">IF(O172=0," ",IFERROR(IF(DATEDIF(TODAY(),O172,"M")&lt;=5,"ROJO",IF(DATEDIF(TODAY(),O172,"M")&gt;=12,"VERDE",IF(AND(DATEDIF(TODAY(),O172,"M")&gt;=6,DATEDIF(TODAY(),O172,"M")&lt;=11),"AMARILLO"))),Q172))</f>
        <v xml:space="preserve"> </v>
      </c>
      <c r="Q172" s="262" t="str">
        <f>IF(O172=0," ",IF(O172&lt;=$L$6,"VENCIDO","NO VENCIDO"))</f>
        <v xml:space="preserve"> </v>
      </c>
      <c r="R172" s="257"/>
      <c r="S172" s="258"/>
      <c r="T172" s="258"/>
      <c r="U172" s="259"/>
      <c r="V172" s="259"/>
      <c r="W172" s="259"/>
      <c r="X172" s="260"/>
      <c r="Z172" s="648"/>
      <c r="AA172" s="648"/>
      <c r="AB172" s="737"/>
      <c r="AC172" s="648"/>
      <c r="AD172" s="648"/>
      <c r="AE172" s="648"/>
      <c r="AF172" s="648"/>
      <c r="AG172" s="648"/>
      <c r="AH172" s="648"/>
      <c r="AI172" s="648"/>
      <c r="AJ172" s="648"/>
      <c r="AK172" s="648"/>
      <c r="AL172" s="648"/>
      <c r="AM172" s="724"/>
      <c r="AN172" s="726"/>
      <c r="AU172" s="261"/>
      <c r="AV172" s="261"/>
    </row>
    <row r="173" spans="1:48" ht="19.5" customHeight="1">
      <c r="A173" s="741"/>
      <c r="B173" s="733"/>
      <c r="C173" s="733"/>
      <c r="D173" s="593"/>
      <c r="E173" s="602"/>
      <c r="F173" s="602"/>
      <c r="G173" s="709"/>
      <c r="H173" s="602"/>
      <c r="I173" s="602"/>
      <c r="J173" s="704"/>
      <c r="K173" s="739"/>
      <c r="L173" s="253"/>
      <c r="M173" s="254"/>
      <c r="N173" s="254"/>
      <c r="O173" s="255"/>
      <c r="P173" s="256" t="str">
        <f ca="1">IF(O173=0," ",IFERROR(IF(DATEDIF(TODAY(),O173,"M")&lt;=5,"ROJO",IF(DATEDIF(TODAY(),O173,"M")&gt;=12,"VERDE",IF(AND(DATEDIF(TODAY(),O173,"M")&gt;=6,DATEDIF(TODAY(),O173,"M")&lt;=11),"AMARILLO"))),Q173))</f>
        <v xml:space="preserve"> </v>
      </c>
      <c r="Q173" s="262" t="str">
        <f>IF(O173=0," ",IF(O173&lt;=$L$6,"VENCIDO","NO VENCIDO"))</f>
        <v xml:space="preserve"> </v>
      </c>
      <c r="R173" s="257"/>
      <c r="S173" s="258"/>
      <c r="T173" s="258"/>
      <c r="U173" s="259"/>
      <c r="V173" s="259"/>
      <c r="W173" s="259"/>
      <c r="X173" s="260"/>
      <c r="Z173" s="648"/>
      <c r="AA173" s="648"/>
      <c r="AB173" s="737"/>
      <c r="AC173" s="648"/>
      <c r="AD173" s="648"/>
      <c r="AE173" s="648"/>
      <c r="AF173" s="648"/>
      <c r="AG173" s="648"/>
      <c r="AH173" s="648"/>
      <c r="AI173" s="648"/>
      <c r="AJ173" s="648"/>
      <c r="AK173" s="648"/>
      <c r="AL173" s="648"/>
      <c r="AM173" s="725"/>
      <c r="AN173" s="726"/>
      <c r="AU173" s="261"/>
      <c r="AV173" s="261"/>
    </row>
    <row r="174" spans="1:48" ht="19.5" customHeight="1">
      <c r="A174" s="741"/>
      <c r="B174" s="733"/>
      <c r="C174" s="733"/>
      <c r="D174" s="594"/>
      <c r="E174" s="603"/>
      <c r="F174" s="603"/>
      <c r="G174" s="710"/>
      <c r="H174" s="603"/>
      <c r="I174" s="603"/>
      <c r="J174" s="705"/>
      <c r="K174" s="447" t="b">
        <f>K169=L174</f>
        <v>0</v>
      </c>
      <c r="L174" s="491">
        <f>SUM(L169:L173)</f>
        <v>0</v>
      </c>
      <c r="M174" s="264" t="s">
        <v>1348</v>
      </c>
      <c r="N174" s="265"/>
      <c r="O174" s="266"/>
      <c r="P174" s="266"/>
      <c r="Q174" s="266"/>
      <c r="R174" s="267">
        <f>SUM(R169:R173)</f>
        <v>0</v>
      </c>
      <c r="S174" s="492"/>
      <c r="T174" s="492"/>
      <c r="U174" s="266"/>
      <c r="V174" s="266"/>
      <c r="W174" s="493"/>
      <c r="X174" s="268"/>
      <c r="Z174" s="498"/>
      <c r="AA174" s="270"/>
      <c r="AB174" s="267"/>
      <c r="AC174" s="270"/>
      <c r="AD174" s="270"/>
      <c r="AE174" s="270"/>
      <c r="AF174" s="270"/>
      <c r="AG174" s="270"/>
      <c r="AH174" s="270"/>
      <c r="AI174" s="270"/>
      <c r="AJ174" s="270"/>
      <c r="AK174" s="270"/>
      <c r="AL174" s="270"/>
      <c r="AM174" s="499"/>
      <c r="AN174" s="274"/>
      <c r="AU174" s="272"/>
      <c r="AV174" s="273"/>
    </row>
    <row r="175" spans="1:48" ht="19.5" customHeight="1">
      <c r="A175" s="741">
        <f>A169+1</f>
        <v>28</v>
      </c>
      <c r="B175" s="733" t="s">
        <v>1503</v>
      </c>
      <c r="C175" s="733"/>
      <c r="D175" s="592">
        <f>NOVIEMBRE!K175</f>
        <v>2623</v>
      </c>
      <c r="E175" s="601"/>
      <c r="F175" s="601"/>
      <c r="G175" s="708">
        <f t="shared" ref="G175" si="26">E175+F175</f>
        <v>0</v>
      </c>
      <c r="H175" s="601"/>
      <c r="I175" s="601"/>
      <c r="J175" s="703">
        <f>AM175</f>
        <v>0</v>
      </c>
      <c r="K175" s="738">
        <f>+(D175+G175)-(H175+I175+J175)</f>
        <v>2623</v>
      </c>
      <c r="L175" s="253"/>
      <c r="M175" s="254"/>
      <c r="N175" s="254"/>
      <c r="O175" s="255"/>
      <c r="P175" s="256" t="str">
        <f ca="1">IF(O175=0," ",IFERROR(IF(DATEDIF(TODAY(),O175,"M")&lt;=5,"ROJO",IF(DATEDIF(TODAY(),O175,"M")&gt;=12,"VERDE",IF(AND(DATEDIF(TODAY(),O175,"M")&gt;=6,DATEDIF(TODAY(),O175,"M")&lt;=11),"AMARILLO"))),Q175))</f>
        <v xml:space="preserve"> </v>
      </c>
      <c r="Q175" s="256" t="str">
        <f>IF(O175=0," ",IF(O175&lt;=$L$6,"VENCIDO","NO VENCIDO"))</f>
        <v xml:space="preserve"> </v>
      </c>
      <c r="R175" s="257"/>
      <c r="S175" s="258"/>
      <c r="T175" s="258"/>
      <c r="U175" s="259"/>
      <c r="V175" s="259"/>
      <c r="W175" s="434"/>
      <c r="X175" s="260"/>
      <c r="Z175" s="648"/>
      <c r="AA175" s="648"/>
      <c r="AB175" s="737">
        <f>+Z175+AA175</f>
        <v>0</v>
      </c>
      <c r="AC175" s="648"/>
      <c r="AD175" s="648"/>
      <c r="AE175" s="648"/>
      <c r="AF175" s="648"/>
      <c r="AG175" s="648"/>
      <c r="AH175" s="648"/>
      <c r="AI175" s="648"/>
      <c r="AJ175" s="648"/>
      <c r="AK175" s="648"/>
      <c r="AL175" s="648"/>
      <c r="AM175" s="723">
        <f>SUM(AB175:AL179)</f>
        <v>0</v>
      </c>
      <c r="AN175" s="726"/>
      <c r="AU175" s="261"/>
      <c r="AV175" s="261"/>
    </row>
    <row r="176" spans="1:48" ht="19.5" customHeight="1">
      <c r="A176" s="741"/>
      <c r="B176" s="733"/>
      <c r="C176" s="733"/>
      <c r="D176" s="593"/>
      <c r="E176" s="602"/>
      <c r="F176" s="602"/>
      <c r="G176" s="709"/>
      <c r="H176" s="602"/>
      <c r="I176" s="602"/>
      <c r="J176" s="704"/>
      <c r="K176" s="706"/>
      <c r="L176" s="253"/>
      <c r="M176" s="254"/>
      <c r="N176" s="254"/>
      <c r="O176" s="255"/>
      <c r="P176" s="256" t="str">
        <f ca="1">IF(O176=0," ",IFERROR(IF(DATEDIF(TODAY(),O176,"M")&lt;=5,"ROJO",IF(DATEDIF(TODAY(),O176,"M")&gt;=12,"VERDE",IF(AND(DATEDIF(TODAY(),O176,"M")&gt;=6,DATEDIF(TODAY(),O176,"M")&lt;=11),"AMARILLO"))),Q176))</f>
        <v xml:space="preserve"> </v>
      </c>
      <c r="Q176" s="262" t="str">
        <f>IF(O176=0," ",IF(O176&lt;=$L$6,"VENCIDO","NO VENCIDO"))</f>
        <v xml:space="preserve"> </v>
      </c>
      <c r="R176" s="257"/>
      <c r="S176" s="258"/>
      <c r="T176" s="258"/>
      <c r="U176" s="259"/>
      <c r="V176" s="259"/>
      <c r="W176" s="259"/>
      <c r="X176" s="260"/>
      <c r="Z176" s="648"/>
      <c r="AA176" s="648"/>
      <c r="AB176" s="737"/>
      <c r="AC176" s="648"/>
      <c r="AD176" s="648"/>
      <c r="AE176" s="648"/>
      <c r="AF176" s="648"/>
      <c r="AG176" s="648"/>
      <c r="AH176" s="648"/>
      <c r="AI176" s="648"/>
      <c r="AJ176" s="648"/>
      <c r="AK176" s="648"/>
      <c r="AL176" s="648"/>
      <c r="AM176" s="724"/>
      <c r="AN176" s="726"/>
      <c r="AU176" s="261"/>
      <c r="AV176" s="261"/>
    </row>
    <row r="177" spans="1:48" ht="19.5" customHeight="1">
      <c r="A177" s="741"/>
      <c r="B177" s="733"/>
      <c r="C177" s="733"/>
      <c r="D177" s="593"/>
      <c r="E177" s="602"/>
      <c r="F177" s="602"/>
      <c r="G177" s="709"/>
      <c r="H177" s="602"/>
      <c r="I177" s="602"/>
      <c r="J177" s="704"/>
      <c r="K177" s="706"/>
      <c r="L177" s="253"/>
      <c r="M177" s="254"/>
      <c r="N177" s="254"/>
      <c r="O177" s="255"/>
      <c r="P177" s="256" t="str">
        <f ca="1">IF(O177=0," ",IFERROR(IF(DATEDIF(TODAY(),O177,"M")&lt;=5,"ROJO",IF(DATEDIF(TODAY(),O177,"M")&gt;=12,"VERDE",IF(AND(DATEDIF(TODAY(),O177,"M")&gt;=6,DATEDIF(TODAY(),O177,"M")&lt;=11),"AMARILLO"))),Q177))</f>
        <v xml:space="preserve"> </v>
      </c>
      <c r="Q177" s="262" t="str">
        <f>IF(O177=0," ",IF(O177&lt;=$L$6,"VENCIDO","NO VENCIDO"))</f>
        <v xml:space="preserve"> </v>
      </c>
      <c r="R177" s="257"/>
      <c r="S177" s="258"/>
      <c r="T177" s="258"/>
      <c r="U177" s="259"/>
      <c r="V177" s="259"/>
      <c r="W177" s="259"/>
      <c r="X177" s="260"/>
      <c r="Z177" s="648"/>
      <c r="AA177" s="648"/>
      <c r="AB177" s="737"/>
      <c r="AC177" s="648"/>
      <c r="AD177" s="648"/>
      <c r="AE177" s="648"/>
      <c r="AF177" s="648"/>
      <c r="AG177" s="648"/>
      <c r="AH177" s="648"/>
      <c r="AI177" s="648"/>
      <c r="AJ177" s="648"/>
      <c r="AK177" s="648"/>
      <c r="AL177" s="648"/>
      <c r="AM177" s="724"/>
      <c r="AN177" s="726"/>
      <c r="AU177" s="261"/>
      <c r="AV177" s="261"/>
    </row>
    <row r="178" spans="1:48" ht="19.5" customHeight="1">
      <c r="A178" s="741"/>
      <c r="B178" s="733"/>
      <c r="C178" s="733"/>
      <c r="D178" s="593"/>
      <c r="E178" s="602"/>
      <c r="F178" s="602"/>
      <c r="G178" s="709"/>
      <c r="H178" s="602"/>
      <c r="I178" s="602"/>
      <c r="J178" s="704"/>
      <c r="K178" s="706"/>
      <c r="L178" s="253"/>
      <c r="M178" s="254"/>
      <c r="N178" s="254"/>
      <c r="O178" s="255"/>
      <c r="P178" s="256" t="str">
        <f ca="1">IF(O178=0," ",IFERROR(IF(DATEDIF(TODAY(),O178,"M")&lt;=5,"ROJO",IF(DATEDIF(TODAY(),O178,"M")&gt;=12,"VERDE",IF(AND(DATEDIF(TODAY(),O178,"M")&gt;=6,DATEDIF(TODAY(),O178,"M")&lt;=11),"AMARILLO"))),Q178))</f>
        <v xml:space="preserve"> </v>
      </c>
      <c r="Q178" s="262" t="str">
        <f>IF(O178=0," ",IF(O178&lt;=$L$6,"VENCIDO","NO VENCIDO"))</f>
        <v xml:space="preserve"> </v>
      </c>
      <c r="R178" s="257"/>
      <c r="S178" s="258"/>
      <c r="T178" s="258"/>
      <c r="U178" s="259"/>
      <c r="V178" s="259"/>
      <c r="W178" s="259"/>
      <c r="X178" s="260"/>
      <c r="Z178" s="648"/>
      <c r="AA178" s="648"/>
      <c r="AB178" s="737"/>
      <c r="AC178" s="648"/>
      <c r="AD178" s="648"/>
      <c r="AE178" s="648"/>
      <c r="AF178" s="648"/>
      <c r="AG178" s="648"/>
      <c r="AH178" s="648"/>
      <c r="AI178" s="648"/>
      <c r="AJ178" s="648"/>
      <c r="AK178" s="648"/>
      <c r="AL178" s="648"/>
      <c r="AM178" s="724"/>
      <c r="AN178" s="726"/>
      <c r="AU178" s="261"/>
      <c r="AV178" s="261"/>
    </row>
    <row r="179" spans="1:48" ht="19.5" customHeight="1">
      <c r="A179" s="741"/>
      <c r="B179" s="733"/>
      <c r="C179" s="733"/>
      <c r="D179" s="593"/>
      <c r="E179" s="602"/>
      <c r="F179" s="602"/>
      <c r="G179" s="709"/>
      <c r="H179" s="602"/>
      <c r="I179" s="602"/>
      <c r="J179" s="704"/>
      <c r="K179" s="739"/>
      <c r="L179" s="253"/>
      <c r="M179" s="254"/>
      <c r="N179" s="254"/>
      <c r="O179" s="255"/>
      <c r="P179" s="256" t="str">
        <f ca="1">IF(O179=0," ",IFERROR(IF(DATEDIF(TODAY(),O179,"M")&lt;=5,"ROJO",IF(DATEDIF(TODAY(),O179,"M")&gt;=12,"VERDE",IF(AND(DATEDIF(TODAY(),O179,"M")&gt;=6,DATEDIF(TODAY(),O179,"M")&lt;=11),"AMARILLO"))),Q179))</f>
        <v xml:space="preserve"> </v>
      </c>
      <c r="Q179" s="262" t="str">
        <f>IF(O179=0," ",IF(O179&lt;=$L$6,"VENCIDO","NO VENCIDO"))</f>
        <v xml:space="preserve"> </v>
      </c>
      <c r="R179" s="257"/>
      <c r="S179" s="258"/>
      <c r="T179" s="258"/>
      <c r="U179" s="259"/>
      <c r="V179" s="259"/>
      <c r="W179" s="259"/>
      <c r="X179" s="260"/>
      <c r="Z179" s="648"/>
      <c r="AA179" s="648"/>
      <c r="AB179" s="737"/>
      <c r="AC179" s="648"/>
      <c r="AD179" s="648"/>
      <c r="AE179" s="648"/>
      <c r="AF179" s="648"/>
      <c r="AG179" s="648"/>
      <c r="AH179" s="648"/>
      <c r="AI179" s="648"/>
      <c r="AJ179" s="648"/>
      <c r="AK179" s="648"/>
      <c r="AL179" s="648"/>
      <c r="AM179" s="725"/>
      <c r="AN179" s="726"/>
      <c r="AU179" s="261"/>
      <c r="AV179" s="261"/>
    </row>
    <row r="180" spans="1:48" ht="19.5" customHeight="1">
      <c r="A180" s="741"/>
      <c r="B180" s="733"/>
      <c r="C180" s="733"/>
      <c r="D180" s="594"/>
      <c r="E180" s="603"/>
      <c r="F180" s="603"/>
      <c r="G180" s="710"/>
      <c r="H180" s="603"/>
      <c r="I180" s="603"/>
      <c r="J180" s="705"/>
      <c r="K180" s="447" t="b">
        <f>K175=L180</f>
        <v>0</v>
      </c>
      <c r="L180" s="491">
        <f>SUM(L175:L179)</f>
        <v>0</v>
      </c>
      <c r="M180" s="264" t="s">
        <v>1348</v>
      </c>
      <c r="N180" s="265"/>
      <c r="O180" s="266"/>
      <c r="P180" s="266"/>
      <c r="Q180" s="266"/>
      <c r="R180" s="267">
        <f>SUM(R175:R179)</f>
        <v>0</v>
      </c>
      <c r="S180" s="492"/>
      <c r="T180" s="492"/>
      <c r="U180" s="266"/>
      <c r="V180" s="266"/>
      <c r="W180" s="493"/>
      <c r="X180" s="268"/>
      <c r="Z180" s="498"/>
      <c r="AA180" s="270"/>
      <c r="AB180" s="267"/>
      <c r="AC180" s="270"/>
      <c r="AD180" s="270"/>
      <c r="AE180" s="270"/>
      <c r="AF180" s="270"/>
      <c r="AG180" s="270"/>
      <c r="AH180" s="270"/>
      <c r="AI180" s="270"/>
      <c r="AJ180" s="270"/>
      <c r="AK180" s="270"/>
      <c r="AL180" s="270"/>
      <c r="AM180" s="499"/>
      <c r="AN180" s="274"/>
      <c r="AU180" s="272"/>
      <c r="AV180" s="273"/>
    </row>
    <row r="181" spans="1:48" ht="19.5" customHeight="1">
      <c r="A181" s="741">
        <f>A175+1</f>
        <v>29</v>
      </c>
      <c r="B181" s="733" t="s">
        <v>1502</v>
      </c>
      <c r="C181" s="733"/>
      <c r="D181" s="592">
        <f>NOVIEMBRE!K181</f>
        <v>0</v>
      </c>
      <c r="E181" s="601"/>
      <c r="F181" s="601"/>
      <c r="G181" s="708">
        <f t="shared" ref="G181" si="27">E181+F181</f>
        <v>0</v>
      </c>
      <c r="H181" s="601"/>
      <c r="I181" s="601"/>
      <c r="J181" s="703">
        <f>AM181</f>
        <v>0</v>
      </c>
      <c r="K181" s="738">
        <f>+(D181+G181)-(H181+I181+J181)</f>
        <v>0</v>
      </c>
      <c r="L181" s="253"/>
      <c r="M181" s="254"/>
      <c r="N181" s="254"/>
      <c r="O181" s="255"/>
      <c r="P181" s="256" t="str">
        <f ca="1">IF(O181=0," ",IFERROR(IF(DATEDIF(TODAY(),O181,"M")&lt;=5,"ROJO",IF(DATEDIF(TODAY(),O181,"M")&gt;=12,"VERDE",IF(AND(DATEDIF(TODAY(),O181,"M")&gt;=6,DATEDIF(TODAY(),O181,"M")&lt;=11),"AMARILLO"))),Q181))</f>
        <v xml:space="preserve"> </v>
      </c>
      <c r="Q181" s="256" t="str">
        <f>IF(O181=0," ",IF(O181&lt;=$L$6,"VENCIDO","NO VENCIDO"))</f>
        <v xml:space="preserve"> </v>
      </c>
      <c r="R181" s="257"/>
      <c r="S181" s="258"/>
      <c r="T181" s="258"/>
      <c r="U181" s="259"/>
      <c r="V181" s="259"/>
      <c r="W181" s="434"/>
      <c r="X181" s="260"/>
      <c r="Z181" s="648"/>
      <c r="AA181" s="648"/>
      <c r="AB181" s="737">
        <f>+Z181+AA181</f>
        <v>0</v>
      </c>
      <c r="AC181" s="648"/>
      <c r="AD181" s="648"/>
      <c r="AE181" s="648"/>
      <c r="AF181" s="648"/>
      <c r="AG181" s="648"/>
      <c r="AH181" s="648"/>
      <c r="AI181" s="648"/>
      <c r="AJ181" s="648"/>
      <c r="AK181" s="648"/>
      <c r="AL181" s="648"/>
      <c r="AM181" s="723">
        <f>SUM(AB181:AL185)</f>
        <v>0</v>
      </c>
      <c r="AN181" s="726"/>
      <c r="AU181" s="261"/>
      <c r="AV181" s="261"/>
    </row>
    <row r="182" spans="1:48" ht="19.5" customHeight="1">
      <c r="A182" s="741"/>
      <c r="B182" s="733"/>
      <c r="C182" s="733"/>
      <c r="D182" s="593"/>
      <c r="E182" s="602"/>
      <c r="F182" s="602"/>
      <c r="G182" s="709"/>
      <c r="H182" s="602"/>
      <c r="I182" s="602"/>
      <c r="J182" s="704"/>
      <c r="K182" s="706"/>
      <c r="L182" s="253"/>
      <c r="M182" s="254"/>
      <c r="N182" s="254"/>
      <c r="O182" s="255"/>
      <c r="P182" s="256" t="str">
        <f ca="1">IF(O182=0," ",IFERROR(IF(DATEDIF(TODAY(),O182,"M")&lt;=5,"ROJO",IF(DATEDIF(TODAY(),O182,"M")&gt;=12,"VERDE",IF(AND(DATEDIF(TODAY(),O182,"M")&gt;=6,DATEDIF(TODAY(),O182,"M")&lt;=11),"AMARILLO"))),Q182))</f>
        <v xml:space="preserve"> </v>
      </c>
      <c r="Q182" s="262" t="str">
        <f>IF(O182=0," ",IF(O182&lt;=$L$6,"VENCIDO","NO VENCIDO"))</f>
        <v xml:space="preserve"> </v>
      </c>
      <c r="R182" s="257"/>
      <c r="S182" s="258"/>
      <c r="T182" s="258"/>
      <c r="U182" s="259"/>
      <c r="V182" s="259"/>
      <c r="W182" s="259"/>
      <c r="X182" s="260"/>
      <c r="Z182" s="648"/>
      <c r="AA182" s="648"/>
      <c r="AB182" s="737"/>
      <c r="AC182" s="648"/>
      <c r="AD182" s="648"/>
      <c r="AE182" s="648"/>
      <c r="AF182" s="648"/>
      <c r="AG182" s="648"/>
      <c r="AH182" s="648"/>
      <c r="AI182" s="648"/>
      <c r="AJ182" s="648"/>
      <c r="AK182" s="648"/>
      <c r="AL182" s="648"/>
      <c r="AM182" s="724"/>
      <c r="AN182" s="726"/>
      <c r="AU182" s="261"/>
      <c r="AV182" s="261"/>
    </row>
    <row r="183" spans="1:48" ht="19.5" customHeight="1">
      <c r="A183" s="741"/>
      <c r="B183" s="733"/>
      <c r="C183" s="733"/>
      <c r="D183" s="593"/>
      <c r="E183" s="602"/>
      <c r="F183" s="602"/>
      <c r="G183" s="709"/>
      <c r="H183" s="602"/>
      <c r="I183" s="602"/>
      <c r="J183" s="704"/>
      <c r="K183" s="706"/>
      <c r="L183" s="253"/>
      <c r="M183" s="254"/>
      <c r="N183" s="254"/>
      <c r="O183" s="255"/>
      <c r="P183" s="256" t="str">
        <f ca="1">IF(O183=0," ",IFERROR(IF(DATEDIF(TODAY(),O183,"M")&lt;=5,"ROJO",IF(DATEDIF(TODAY(),O183,"M")&gt;=12,"VERDE",IF(AND(DATEDIF(TODAY(),O183,"M")&gt;=6,DATEDIF(TODAY(),O183,"M")&lt;=11),"AMARILLO"))),Q183))</f>
        <v xml:space="preserve"> </v>
      </c>
      <c r="Q183" s="262" t="str">
        <f>IF(O183=0," ",IF(O183&lt;=$L$6,"VENCIDO","NO VENCIDO"))</f>
        <v xml:space="preserve"> </v>
      </c>
      <c r="R183" s="257"/>
      <c r="S183" s="258"/>
      <c r="T183" s="258"/>
      <c r="U183" s="259"/>
      <c r="V183" s="259"/>
      <c r="W183" s="259"/>
      <c r="X183" s="260"/>
      <c r="Z183" s="648"/>
      <c r="AA183" s="648"/>
      <c r="AB183" s="737"/>
      <c r="AC183" s="648"/>
      <c r="AD183" s="648"/>
      <c r="AE183" s="648"/>
      <c r="AF183" s="648"/>
      <c r="AG183" s="648"/>
      <c r="AH183" s="648"/>
      <c r="AI183" s="648"/>
      <c r="AJ183" s="648"/>
      <c r="AK183" s="648"/>
      <c r="AL183" s="648"/>
      <c r="AM183" s="724"/>
      <c r="AN183" s="726"/>
      <c r="AU183" s="261"/>
      <c r="AV183" s="261"/>
    </row>
    <row r="184" spans="1:48" ht="19.5" customHeight="1">
      <c r="A184" s="741"/>
      <c r="B184" s="733"/>
      <c r="C184" s="733"/>
      <c r="D184" s="593"/>
      <c r="E184" s="602"/>
      <c r="F184" s="602"/>
      <c r="G184" s="709"/>
      <c r="H184" s="602"/>
      <c r="I184" s="602"/>
      <c r="J184" s="704"/>
      <c r="K184" s="706"/>
      <c r="L184" s="253"/>
      <c r="M184" s="254"/>
      <c r="N184" s="254"/>
      <c r="O184" s="255"/>
      <c r="P184" s="256" t="str">
        <f ca="1">IF(O184=0," ",IFERROR(IF(DATEDIF(TODAY(),O184,"M")&lt;=5,"ROJO",IF(DATEDIF(TODAY(),O184,"M")&gt;=12,"VERDE",IF(AND(DATEDIF(TODAY(),O184,"M")&gt;=6,DATEDIF(TODAY(),O184,"M")&lt;=11),"AMARILLO"))),Q184))</f>
        <v xml:space="preserve"> </v>
      </c>
      <c r="Q184" s="262" t="str">
        <f>IF(O184=0," ",IF(O184&lt;=$L$6,"VENCIDO","NO VENCIDO"))</f>
        <v xml:space="preserve"> </v>
      </c>
      <c r="R184" s="257"/>
      <c r="S184" s="258"/>
      <c r="T184" s="258"/>
      <c r="U184" s="259"/>
      <c r="V184" s="259"/>
      <c r="W184" s="259"/>
      <c r="X184" s="260"/>
      <c r="Z184" s="648"/>
      <c r="AA184" s="648"/>
      <c r="AB184" s="737"/>
      <c r="AC184" s="648"/>
      <c r="AD184" s="648"/>
      <c r="AE184" s="648"/>
      <c r="AF184" s="648"/>
      <c r="AG184" s="648"/>
      <c r="AH184" s="648"/>
      <c r="AI184" s="648"/>
      <c r="AJ184" s="648"/>
      <c r="AK184" s="648"/>
      <c r="AL184" s="648"/>
      <c r="AM184" s="724"/>
      <c r="AN184" s="726"/>
      <c r="AU184" s="261"/>
      <c r="AV184" s="261"/>
    </row>
    <row r="185" spans="1:48" ht="19.5" customHeight="1">
      <c r="A185" s="741"/>
      <c r="B185" s="733"/>
      <c r="C185" s="733"/>
      <c r="D185" s="593"/>
      <c r="E185" s="602"/>
      <c r="F185" s="602"/>
      <c r="G185" s="709"/>
      <c r="H185" s="602"/>
      <c r="I185" s="602"/>
      <c r="J185" s="704"/>
      <c r="K185" s="739"/>
      <c r="L185" s="253"/>
      <c r="M185" s="254"/>
      <c r="N185" s="254"/>
      <c r="O185" s="255"/>
      <c r="P185" s="256" t="str">
        <f ca="1">IF(O185=0," ",IFERROR(IF(DATEDIF(TODAY(),O185,"M")&lt;=5,"ROJO",IF(DATEDIF(TODAY(),O185,"M")&gt;=12,"VERDE",IF(AND(DATEDIF(TODAY(),O185,"M")&gt;=6,DATEDIF(TODAY(),O185,"M")&lt;=11),"AMARILLO"))),Q185))</f>
        <v xml:space="preserve"> </v>
      </c>
      <c r="Q185" s="262" t="str">
        <f>IF(O185=0," ",IF(O185&lt;=$L$6,"VENCIDO","NO VENCIDO"))</f>
        <v xml:space="preserve"> </v>
      </c>
      <c r="R185" s="257"/>
      <c r="S185" s="258"/>
      <c r="T185" s="258"/>
      <c r="U185" s="259"/>
      <c r="V185" s="259"/>
      <c r="W185" s="259"/>
      <c r="X185" s="260"/>
      <c r="Z185" s="648"/>
      <c r="AA185" s="648"/>
      <c r="AB185" s="737"/>
      <c r="AC185" s="648"/>
      <c r="AD185" s="648"/>
      <c r="AE185" s="648"/>
      <c r="AF185" s="648"/>
      <c r="AG185" s="648"/>
      <c r="AH185" s="648"/>
      <c r="AI185" s="648"/>
      <c r="AJ185" s="648"/>
      <c r="AK185" s="648"/>
      <c r="AL185" s="648"/>
      <c r="AM185" s="725"/>
      <c r="AN185" s="726"/>
      <c r="AU185" s="261"/>
      <c r="AV185" s="261"/>
    </row>
    <row r="186" spans="1:48" ht="19.5" customHeight="1">
      <c r="A186" s="741"/>
      <c r="B186" s="733"/>
      <c r="C186" s="733"/>
      <c r="D186" s="594"/>
      <c r="E186" s="603"/>
      <c r="F186" s="603"/>
      <c r="G186" s="710"/>
      <c r="H186" s="603"/>
      <c r="I186" s="603"/>
      <c r="J186" s="705"/>
      <c r="K186" s="447" t="b">
        <f>K181=L186</f>
        <v>1</v>
      </c>
      <c r="L186" s="491">
        <f>SUM(L181:L185)</f>
        <v>0</v>
      </c>
      <c r="M186" s="264" t="s">
        <v>1348</v>
      </c>
      <c r="N186" s="265"/>
      <c r="O186" s="266"/>
      <c r="P186" s="266"/>
      <c r="Q186" s="266"/>
      <c r="R186" s="267">
        <f>SUM(R181:R185)</f>
        <v>0</v>
      </c>
      <c r="S186" s="492"/>
      <c r="T186" s="492"/>
      <c r="U186" s="266"/>
      <c r="V186" s="266"/>
      <c r="W186" s="493"/>
      <c r="X186" s="268"/>
      <c r="Z186" s="498"/>
      <c r="AA186" s="270"/>
      <c r="AB186" s="267"/>
      <c r="AC186" s="270"/>
      <c r="AD186" s="270"/>
      <c r="AE186" s="270"/>
      <c r="AF186" s="270"/>
      <c r="AG186" s="270"/>
      <c r="AH186" s="270"/>
      <c r="AI186" s="270"/>
      <c r="AJ186" s="270"/>
      <c r="AK186" s="270"/>
      <c r="AL186" s="270"/>
      <c r="AM186" s="499"/>
      <c r="AN186" s="274"/>
      <c r="AU186" s="272"/>
      <c r="AV186" s="273"/>
    </row>
    <row r="187" spans="1:48" ht="19.5" customHeight="1">
      <c r="A187" s="741">
        <f>A181+1</f>
        <v>30</v>
      </c>
      <c r="B187" s="733" t="s">
        <v>1504</v>
      </c>
      <c r="C187" s="733"/>
      <c r="D187" s="592">
        <f>NOVIEMBRE!K187</f>
        <v>728</v>
      </c>
      <c r="E187" s="601"/>
      <c r="F187" s="601"/>
      <c r="G187" s="708">
        <f t="shared" ref="G187" si="28">E187+F187</f>
        <v>0</v>
      </c>
      <c r="H187" s="601"/>
      <c r="I187" s="601"/>
      <c r="J187" s="703">
        <f>AM187</f>
        <v>0</v>
      </c>
      <c r="K187" s="738">
        <f>+(D187+G187)-(H187+I187+J187)</f>
        <v>728</v>
      </c>
      <c r="L187" s="253"/>
      <c r="M187" s="254"/>
      <c r="N187" s="254"/>
      <c r="O187" s="255"/>
      <c r="P187" s="256" t="str">
        <f ca="1">IF(O187=0," ",IFERROR(IF(DATEDIF(TODAY(),O187,"M")&lt;=5,"ROJO",IF(DATEDIF(TODAY(),O187,"M")&gt;=12,"VERDE",IF(AND(DATEDIF(TODAY(),O187,"M")&gt;=6,DATEDIF(TODAY(),O187,"M")&lt;=11),"AMARILLO"))),Q187))</f>
        <v xml:space="preserve"> </v>
      </c>
      <c r="Q187" s="256" t="str">
        <f>IF(O187=0," ",IF(O187&lt;=$L$6,"VENCIDO","NO VENCIDO"))</f>
        <v xml:space="preserve"> </v>
      </c>
      <c r="R187" s="257"/>
      <c r="S187" s="258"/>
      <c r="T187" s="258"/>
      <c r="U187" s="259"/>
      <c r="V187" s="259"/>
      <c r="W187" s="434"/>
      <c r="X187" s="260"/>
      <c r="Z187" s="648"/>
      <c r="AA187" s="648"/>
      <c r="AB187" s="737">
        <f>+Z187+AA187</f>
        <v>0</v>
      </c>
      <c r="AC187" s="648"/>
      <c r="AD187" s="648"/>
      <c r="AE187" s="648"/>
      <c r="AF187" s="648"/>
      <c r="AG187" s="648"/>
      <c r="AH187" s="648"/>
      <c r="AI187" s="648"/>
      <c r="AJ187" s="648"/>
      <c r="AK187" s="648"/>
      <c r="AL187" s="648"/>
      <c r="AM187" s="723">
        <f>SUM(AB187:AL191)</f>
        <v>0</v>
      </c>
      <c r="AN187" s="726"/>
      <c r="AU187" s="261"/>
      <c r="AV187" s="261"/>
    </row>
    <row r="188" spans="1:48" ht="19.5" customHeight="1">
      <c r="A188" s="741"/>
      <c r="B188" s="733"/>
      <c r="C188" s="733"/>
      <c r="D188" s="593"/>
      <c r="E188" s="602"/>
      <c r="F188" s="602"/>
      <c r="G188" s="709"/>
      <c r="H188" s="602"/>
      <c r="I188" s="602"/>
      <c r="J188" s="704"/>
      <c r="K188" s="706"/>
      <c r="L188" s="253"/>
      <c r="M188" s="254"/>
      <c r="N188" s="254"/>
      <c r="O188" s="255"/>
      <c r="P188" s="256" t="str">
        <f ca="1">IF(O188=0," ",IFERROR(IF(DATEDIF(TODAY(),O188,"M")&lt;=5,"ROJO",IF(DATEDIF(TODAY(),O188,"M")&gt;=12,"VERDE",IF(AND(DATEDIF(TODAY(),O188,"M")&gt;=6,DATEDIF(TODAY(),O188,"M")&lt;=11),"AMARILLO"))),Q188))</f>
        <v xml:space="preserve"> </v>
      </c>
      <c r="Q188" s="262" t="str">
        <f>IF(O188=0," ",IF(O188&lt;=$L$6,"VENCIDO","NO VENCIDO"))</f>
        <v xml:space="preserve"> </v>
      </c>
      <c r="R188" s="257"/>
      <c r="S188" s="258"/>
      <c r="T188" s="258"/>
      <c r="U188" s="259"/>
      <c r="V188" s="259"/>
      <c r="W188" s="259"/>
      <c r="X188" s="260"/>
      <c r="Z188" s="648"/>
      <c r="AA188" s="648"/>
      <c r="AB188" s="737"/>
      <c r="AC188" s="648"/>
      <c r="AD188" s="648"/>
      <c r="AE188" s="648"/>
      <c r="AF188" s="648"/>
      <c r="AG188" s="648"/>
      <c r="AH188" s="648"/>
      <c r="AI188" s="648"/>
      <c r="AJ188" s="648"/>
      <c r="AK188" s="648"/>
      <c r="AL188" s="648"/>
      <c r="AM188" s="724"/>
      <c r="AN188" s="726"/>
      <c r="AU188" s="261"/>
      <c r="AV188" s="261"/>
    </row>
    <row r="189" spans="1:48" ht="19.5" customHeight="1">
      <c r="A189" s="741"/>
      <c r="B189" s="733"/>
      <c r="C189" s="733"/>
      <c r="D189" s="593"/>
      <c r="E189" s="602"/>
      <c r="F189" s="602"/>
      <c r="G189" s="709"/>
      <c r="H189" s="602"/>
      <c r="I189" s="602"/>
      <c r="J189" s="704"/>
      <c r="K189" s="706"/>
      <c r="L189" s="253"/>
      <c r="M189" s="254"/>
      <c r="N189" s="254"/>
      <c r="O189" s="255"/>
      <c r="P189" s="256" t="str">
        <f ca="1">IF(O189=0," ",IFERROR(IF(DATEDIF(TODAY(),O189,"M")&lt;=5,"ROJO",IF(DATEDIF(TODAY(),O189,"M")&gt;=12,"VERDE",IF(AND(DATEDIF(TODAY(),O189,"M")&gt;=6,DATEDIF(TODAY(),O189,"M")&lt;=11),"AMARILLO"))),Q189))</f>
        <v xml:space="preserve"> </v>
      </c>
      <c r="Q189" s="262" t="str">
        <f>IF(O189=0," ",IF(O189&lt;=$L$6,"VENCIDO","NO VENCIDO"))</f>
        <v xml:space="preserve"> </v>
      </c>
      <c r="R189" s="257"/>
      <c r="S189" s="258"/>
      <c r="T189" s="258"/>
      <c r="U189" s="259"/>
      <c r="V189" s="259"/>
      <c r="W189" s="259"/>
      <c r="X189" s="260"/>
      <c r="Z189" s="648"/>
      <c r="AA189" s="648"/>
      <c r="AB189" s="737"/>
      <c r="AC189" s="648"/>
      <c r="AD189" s="648"/>
      <c r="AE189" s="648"/>
      <c r="AF189" s="648"/>
      <c r="AG189" s="648"/>
      <c r="AH189" s="648"/>
      <c r="AI189" s="648"/>
      <c r="AJ189" s="648"/>
      <c r="AK189" s="648"/>
      <c r="AL189" s="648"/>
      <c r="AM189" s="724"/>
      <c r="AN189" s="726"/>
      <c r="AU189" s="261"/>
      <c r="AV189" s="261"/>
    </row>
    <row r="190" spans="1:48" ht="19.5" customHeight="1">
      <c r="A190" s="741"/>
      <c r="B190" s="733"/>
      <c r="C190" s="733"/>
      <c r="D190" s="593"/>
      <c r="E190" s="602"/>
      <c r="F190" s="602"/>
      <c r="G190" s="709"/>
      <c r="H190" s="602"/>
      <c r="I190" s="602"/>
      <c r="J190" s="704"/>
      <c r="K190" s="706"/>
      <c r="L190" s="253"/>
      <c r="M190" s="254"/>
      <c r="N190" s="254"/>
      <c r="O190" s="255"/>
      <c r="P190" s="256" t="str">
        <f ca="1">IF(O190=0," ",IFERROR(IF(DATEDIF(TODAY(),O190,"M")&lt;=5,"ROJO",IF(DATEDIF(TODAY(),O190,"M")&gt;=12,"VERDE",IF(AND(DATEDIF(TODAY(),O190,"M")&gt;=6,DATEDIF(TODAY(),O190,"M")&lt;=11),"AMARILLO"))),Q190))</f>
        <v xml:space="preserve"> </v>
      </c>
      <c r="Q190" s="262" t="str">
        <f>IF(O190=0," ",IF(O190&lt;=$L$6,"VENCIDO","NO VENCIDO"))</f>
        <v xml:space="preserve"> </v>
      </c>
      <c r="R190" s="257"/>
      <c r="S190" s="258"/>
      <c r="T190" s="258"/>
      <c r="U190" s="259"/>
      <c r="V190" s="259"/>
      <c r="W190" s="259"/>
      <c r="X190" s="260"/>
      <c r="Z190" s="648"/>
      <c r="AA190" s="648"/>
      <c r="AB190" s="737"/>
      <c r="AC190" s="648"/>
      <c r="AD190" s="648"/>
      <c r="AE190" s="648"/>
      <c r="AF190" s="648"/>
      <c r="AG190" s="648"/>
      <c r="AH190" s="648"/>
      <c r="AI190" s="648"/>
      <c r="AJ190" s="648"/>
      <c r="AK190" s="648"/>
      <c r="AL190" s="648"/>
      <c r="AM190" s="724"/>
      <c r="AN190" s="726"/>
      <c r="AU190" s="261"/>
      <c r="AV190" s="261"/>
    </row>
    <row r="191" spans="1:48" ht="19.5" customHeight="1">
      <c r="A191" s="741"/>
      <c r="B191" s="733"/>
      <c r="C191" s="733"/>
      <c r="D191" s="593"/>
      <c r="E191" s="602"/>
      <c r="F191" s="602"/>
      <c r="G191" s="709"/>
      <c r="H191" s="602"/>
      <c r="I191" s="602"/>
      <c r="J191" s="704"/>
      <c r="K191" s="739"/>
      <c r="L191" s="253"/>
      <c r="M191" s="254"/>
      <c r="N191" s="254"/>
      <c r="O191" s="255"/>
      <c r="P191" s="256" t="str">
        <f ca="1">IF(O191=0," ",IFERROR(IF(DATEDIF(TODAY(),O191,"M")&lt;=5,"ROJO",IF(DATEDIF(TODAY(),O191,"M")&gt;=12,"VERDE",IF(AND(DATEDIF(TODAY(),O191,"M")&gt;=6,DATEDIF(TODAY(),O191,"M")&lt;=11),"AMARILLO"))),Q191))</f>
        <v xml:space="preserve"> </v>
      </c>
      <c r="Q191" s="262" t="str">
        <f>IF(O191=0," ",IF(O191&lt;=$L$6,"VENCIDO","NO VENCIDO"))</f>
        <v xml:space="preserve"> </v>
      </c>
      <c r="R191" s="257"/>
      <c r="S191" s="258"/>
      <c r="T191" s="258"/>
      <c r="U191" s="259"/>
      <c r="V191" s="259"/>
      <c r="W191" s="259"/>
      <c r="X191" s="260"/>
      <c r="Z191" s="648"/>
      <c r="AA191" s="648"/>
      <c r="AB191" s="737"/>
      <c r="AC191" s="648"/>
      <c r="AD191" s="648"/>
      <c r="AE191" s="648"/>
      <c r="AF191" s="648"/>
      <c r="AG191" s="648"/>
      <c r="AH191" s="648"/>
      <c r="AI191" s="648"/>
      <c r="AJ191" s="648"/>
      <c r="AK191" s="648"/>
      <c r="AL191" s="648"/>
      <c r="AM191" s="725"/>
      <c r="AN191" s="726"/>
      <c r="AU191" s="261"/>
      <c r="AV191" s="261"/>
    </row>
    <row r="192" spans="1:48" ht="19.5" customHeight="1">
      <c r="A192" s="741"/>
      <c r="B192" s="733"/>
      <c r="C192" s="733"/>
      <c r="D192" s="594"/>
      <c r="E192" s="603"/>
      <c r="F192" s="603"/>
      <c r="G192" s="710"/>
      <c r="H192" s="603"/>
      <c r="I192" s="603"/>
      <c r="J192" s="705"/>
      <c r="K192" s="447" t="b">
        <f>K187=L192</f>
        <v>0</v>
      </c>
      <c r="L192" s="491">
        <f>SUM(L187:L191)</f>
        <v>0</v>
      </c>
      <c r="M192" s="264" t="s">
        <v>1348</v>
      </c>
      <c r="N192" s="265"/>
      <c r="O192" s="266"/>
      <c r="P192" s="266"/>
      <c r="Q192" s="266"/>
      <c r="R192" s="267">
        <f>SUM(R187:R191)</f>
        <v>0</v>
      </c>
      <c r="S192" s="492"/>
      <c r="T192" s="492"/>
      <c r="U192" s="266"/>
      <c r="V192" s="266"/>
      <c r="W192" s="493"/>
      <c r="X192" s="268"/>
      <c r="Z192" s="498"/>
      <c r="AA192" s="270"/>
      <c r="AB192" s="267"/>
      <c r="AC192" s="270"/>
      <c r="AD192" s="270"/>
      <c r="AE192" s="270"/>
      <c r="AF192" s="270"/>
      <c r="AG192" s="270"/>
      <c r="AH192" s="270"/>
      <c r="AI192" s="270"/>
      <c r="AJ192" s="270"/>
      <c r="AK192" s="270"/>
      <c r="AL192" s="270"/>
      <c r="AM192" s="499"/>
      <c r="AN192" s="274"/>
      <c r="AU192" s="272"/>
      <c r="AV192" s="273"/>
    </row>
    <row r="193" spans="1:48" ht="19.5" customHeight="1">
      <c r="A193" s="741">
        <f>A187+1</f>
        <v>31</v>
      </c>
      <c r="B193" s="733" t="s">
        <v>1550</v>
      </c>
      <c r="C193" s="733"/>
      <c r="D193" s="592">
        <f>NOVIEMBRE!K193</f>
        <v>0</v>
      </c>
      <c r="E193" s="601"/>
      <c r="F193" s="601"/>
      <c r="G193" s="708">
        <f t="shared" ref="G193" si="29">E193+F193</f>
        <v>0</v>
      </c>
      <c r="H193" s="601"/>
      <c r="I193" s="601"/>
      <c r="J193" s="703">
        <f>AM193</f>
        <v>0</v>
      </c>
      <c r="K193" s="738">
        <f>+(D193+G193)-(H193+I193+J193)</f>
        <v>0</v>
      </c>
      <c r="L193" s="253"/>
      <c r="M193" s="254"/>
      <c r="N193" s="254"/>
      <c r="O193" s="255"/>
      <c r="P193" s="256" t="str">
        <f ca="1">IF(O193=0," ",IFERROR(IF(DATEDIF(TODAY(),O193,"M")&lt;=5,"ROJO",IF(DATEDIF(TODAY(),O193,"M")&gt;=12,"VERDE",IF(AND(DATEDIF(TODAY(),O193,"M")&gt;=6,DATEDIF(TODAY(),O193,"M")&lt;=11),"AMARILLO"))),Q193))</f>
        <v xml:space="preserve"> </v>
      </c>
      <c r="Q193" s="256" t="str">
        <f>IF(O193=0," ",IF(O193&lt;=$L$6,"VENCIDO","NO VENCIDO"))</f>
        <v xml:space="preserve"> </v>
      </c>
      <c r="R193" s="257"/>
      <c r="S193" s="258"/>
      <c r="T193" s="258"/>
      <c r="U193" s="259"/>
      <c r="V193" s="259"/>
      <c r="W193" s="434"/>
      <c r="X193" s="260"/>
      <c r="Z193" s="648"/>
      <c r="AA193" s="648"/>
      <c r="AB193" s="737">
        <f>+Z193+AA193</f>
        <v>0</v>
      </c>
      <c r="AC193" s="648"/>
      <c r="AD193" s="648"/>
      <c r="AE193" s="648"/>
      <c r="AF193" s="648"/>
      <c r="AG193" s="648"/>
      <c r="AH193" s="648"/>
      <c r="AI193" s="648"/>
      <c r="AJ193" s="648"/>
      <c r="AK193" s="648"/>
      <c r="AL193" s="648"/>
      <c r="AM193" s="723">
        <f>SUM(AB193:AL197)</f>
        <v>0</v>
      </c>
      <c r="AN193" s="726"/>
      <c r="AU193" s="261"/>
      <c r="AV193" s="261"/>
    </row>
    <row r="194" spans="1:48" ht="19.5" customHeight="1">
      <c r="A194" s="741"/>
      <c r="B194" s="733"/>
      <c r="C194" s="733"/>
      <c r="D194" s="593"/>
      <c r="E194" s="602"/>
      <c r="F194" s="602"/>
      <c r="G194" s="709"/>
      <c r="H194" s="602"/>
      <c r="I194" s="602"/>
      <c r="J194" s="704"/>
      <c r="K194" s="706"/>
      <c r="L194" s="253"/>
      <c r="M194" s="254"/>
      <c r="N194" s="254"/>
      <c r="O194" s="255"/>
      <c r="P194" s="256" t="str">
        <f ca="1">IF(O194=0," ",IFERROR(IF(DATEDIF(TODAY(),O194,"M")&lt;=5,"ROJO",IF(DATEDIF(TODAY(),O194,"M")&gt;=12,"VERDE",IF(AND(DATEDIF(TODAY(),O194,"M")&gt;=6,DATEDIF(TODAY(),O194,"M")&lt;=11),"AMARILLO"))),Q194))</f>
        <v xml:space="preserve"> </v>
      </c>
      <c r="Q194" s="262" t="str">
        <f>IF(O194=0," ",IF(O194&lt;=$L$6,"VENCIDO","NO VENCIDO"))</f>
        <v xml:space="preserve"> </v>
      </c>
      <c r="R194" s="257"/>
      <c r="S194" s="258"/>
      <c r="T194" s="258"/>
      <c r="U194" s="259"/>
      <c r="V194" s="259"/>
      <c r="W194" s="259"/>
      <c r="X194" s="260"/>
      <c r="Z194" s="648"/>
      <c r="AA194" s="648"/>
      <c r="AB194" s="737"/>
      <c r="AC194" s="648"/>
      <c r="AD194" s="648"/>
      <c r="AE194" s="648"/>
      <c r="AF194" s="648"/>
      <c r="AG194" s="648"/>
      <c r="AH194" s="648"/>
      <c r="AI194" s="648"/>
      <c r="AJ194" s="648"/>
      <c r="AK194" s="648"/>
      <c r="AL194" s="648"/>
      <c r="AM194" s="724"/>
      <c r="AN194" s="726"/>
      <c r="AU194" s="261"/>
      <c r="AV194" s="261"/>
    </row>
    <row r="195" spans="1:48" ht="19.5" customHeight="1">
      <c r="A195" s="741"/>
      <c r="B195" s="733"/>
      <c r="C195" s="733"/>
      <c r="D195" s="593"/>
      <c r="E195" s="602"/>
      <c r="F195" s="602"/>
      <c r="G195" s="709"/>
      <c r="H195" s="602"/>
      <c r="I195" s="602"/>
      <c r="J195" s="704"/>
      <c r="K195" s="706"/>
      <c r="L195" s="253"/>
      <c r="M195" s="254"/>
      <c r="N195" s="254"/>
      <c r="O195" s="255"/>
      <c r="P195" s="256" t="str">
        <f ca="1">IF(O195=0," ",IFERROR(IF(DATEDIF(TODAY(),O195,"M")&lt;=5,"ROJO",IF(DATEDIF(TODAY(),O195,"M")&gt;=12,"VERDE",IF(AND(DATEDIF(TODAY(),O195,"M")&gt;=6,DATEDIF(TODAY(),O195,"M")&lt;=11),"AMARILLO"))),Q195))</f>
        <v xml:space="preserve"> </v>
      </c>
      <c r="Q195" s="262" t="str">
        <f>IF(O195=0," ",IF(O195&lt;=$L$6,"VENCIDO","NO VENCIDO"))</f>
        <v xml:space="preserve"> </v>
      </c>
      <c r="R195" s="257"/>
      <c r="S195" s="258"/>
      <c r="T195" s="258"/>
      <c r="U195" s="259"/>
      <c r="V195" s="259"/>
      <c r="W195" s="259"/>
      <c r="X195" s="260"/>
      <c r="Z195" s="648"/>
      <c r="AA195" s="648"/>
      <c r="AB195" s="737"/>
      <c r="AC195" s="648"/>
      <c r="AD195" s="648"/>
      <c r="AE195" s="648"/>
      <c r="AF195" s="648"/>
      <c r="AG195" s="648"/>
      <c r="AH195" s="648"/>
      <c r="AI195" s="648"/>
      <c r="AJ195" s="648"/>
      <c r="AK195" s="648"/>
      <c r="AL195" s="648"/>
      <c r="AM195" s="724"/>
      <c r="AN195" s="726"/>
      <c r="AU195" s="261"/>
      <c r="AV195" s="261"/>
    </row>
    <row r="196" spans="1:48" ht="19.5" customHeight="1">
      <c r="A196" s="741"/>
      <c r="B196" s="733"/>
      <c r="C196" s="733"/>
      <c r="D196" s="593"/>
      <c r="E196" s="602"/>
      <c r="F196" s="602"/>
      <c r="G196" s="709"/>
      <c r="H196" s="602"/>
      <c r="I196" s="602"/>
      <c r="J196" s="704"/>
      <c r="K196" s="706"/>
      <c r="L196" s="253"/>
      <c r="M196" s="254"/>
      <c r="N196" s="254"/>
      <c r="O196" s="255"/>
      <c r="P196" s="256" t="str">
        <f ca="1">IF(O196=0," ",IFERROR(IF(DATEDIF(TODAY(),O196,"M")&lt;=5,"ROJO",IF(DATEDIF(TODAY(),O196,"M")&gt;=12,"VERDE",IF(AND(DATEDIF(TODAY(),O196,"M")&gt;=6,DATEDIF(TODAY(),O196,"M")&lt;=11),"AMARILLO"))),Q196))</f>
        <v xml:space="preserve"> </v>
      </c>
      <c r="Q196" s="262" t="str">
        <f>IF(O196=0," ",IF(O196&lt;=$L$6,"VENCIDO","NO VENCIDO"))</f>
        <v xml:space="preserve"> </v>
      </c>
      <c r="R196" s="257"/>
      <c r="S196" s="258"/>
      <c r="T196" s="258"/>
      <c r="U196" s="259"/>
      <c r="V196" s="259"/>
      <c r="W196" s="259"/>
      <c r="X196" s="260"/>
      <c r="Z196" s="648"/>
      <c r="AA196" s="648"/>
      <c r="AB196" s="737"/>
      <c r="AC196" s="648"/>
      <c r="AD196" s="648"/>
      <c r="AE196" s="648"/>
      <c r="AF196" s="648"/>
      <c r="AG196" s="648"/>
      <c r="AH196" s="648"/>
      <c r="AI196" s="648"/>
      <c r="AJ196" s="648"/>
      <c r="AK196" s="648"/>
      <c r="AL196" s="648"/>
      <c r="AM196" s="724"/>
      <c r="AN196" s="726"/>
      <c r="AU196" s="261"/>
      <c r="AV196" s="261"/>
    </row>
    <row r="197" spans="1:48" ht="19.5" customHeight="1">
      <c r="A197" s="741"/>
      <c r="B197" s="733"/>
      <c r="C197" s="733"/>
      <c r="D197" s="593"/>
      <c r="E197" s="602"/>
      <c r="F197" s="602"/>
      <c r="G197" s="709"/>
      <c r="H197" s="602"/>
      <c r="I197" s="602"/>
      <c r="J197" s="704"/>
      <c r="K197" s="739"/>
      <c r="L197" s="253"/>
      <c r="M197" s="254"/>
      <c r="N197" s="254"/>
      <c r="O197" s="255"/>
      <c r="P197" s="256" t="str">
        <f ca="1">IF(O197=0," ",IFERROR(IF(DATEDIF(TODAY(),O197,"M")&lt;=5,"ROJO",IF(DATEDIF(TODAY(),O197,"M")&gt;=12,"VERDE",IF(AND(DATEDIF(TODAY(),O197,"M")&gt;=6,DATEDIF(TODAY(),O197,"M")&lt;=11),"AMARILLO"))),Q197))</f>
        <v xml:space="preserve"> </v>
      </c>
      <c r="Q197" s="262" t="str">
        <f>IF(O197=0," ",IF(O197&lt;=$L$6,"VENCIDO","NO VENCIDO"))</f>
        <v xml:space="preserve"> </v>
      </c>
      <c r="R197" s="257"/>
      <c r="S197" s="258"/>
      <c r="T197" s="258"/>
      <c r="U197" s="259"/>
      <c r="V197" s="259"/>
      <c r="W197" s="259"/>
      <c r="X197" s="260"/>
      <c r="Z197" s="648"/>
      <c r="AA197" s="648"/>
      <c r="AB197" s="737"/>
      <c r="AC197" s="648"/>
      <c r="AD197" s="648"/>
      <c r="AE197" s="648"/>
      <c r="AF197" s="648"/>
      <c r="AG197" s="648"/>
      <c r="AH197" s="648"/>
      <c r="AI197" s="648"/>
      <c r="AJ197" s="648"/>
      <c r="AK197" s="648"/>
      <c r="AL197" s="648"/>
      <c r="AM197" s="725"/>
      <c r="AN197" s="726"/>
      <c r="AU197" s="261"/>
      <c r="AV197" s="261"/>
    </row>
    <row r="198" spans="1:48" ht="19.5" customHeight="1">
      <c r="A198" s="741"/>
      <c r="B198" s="733"/>
      <c r="C198" s="733"/>
      <c r="D198" s="594"/>
      <c r="E198" s="603"/>
      <c r="F198" s="603"/>
      <c r="G198" s="710"/>
      <c r="H198" s="603"/>
      <c r="I198" s="603"/>
      <c r="J198" s="705"/>
      <c r="K198" s="447" t="b">
        <f>K193=L198</f>
        <v>1</v>
      </c>
      <c r="L198" s="491">
        <f>SUM(L193:L197)</f>
        <v>0</v>
      </c>
      <c r="M198" s="264" t="s">
        <v>1348</v>
      </c>
      <c r="N198" s="265"/>
      <c r="O198" s="266"/>
      <c r="P198" s="266"/>
      <c r="Q198" s="266"/>
      <c r="R198" s="267">
        <f>SUM(R193:R197)</f>
        <v>0</v>
      </c>
      <c r="S198" s="492"/>
      <c r="T198" s="492"/>
      <c r="U198" s="266"/>
      <c r="V198" s="266"/>
      <c r="W198" s="493"/>
      <c r="X198" s="268"/>
      <c r="Z198" s="498"/>
      <c r="AA198" s="270"/>
      <c r="AB198" s="267"/>
      <c r="AC198" s="270"/>
      <c r="AD198" s="270"/>
      <c r="AE198" s="270"/>
      <c r="AF198" s="270"/>
      <c r="AG198" s="270"/>
      <c r="AH198" s="270"/>
      <c r="AI198" s="270"/>
      <c r="AJ198" s="270"/>
      <c r="AK198" s="270"/>
      <c r="AL198" s="270"/>
      <c r="AM198" s="499"/>
      <c r="AN198" s="274"/>
      <c r="AU198" s="272"/>
      <c r="AV198" s="273"/>
    </row>
    <row r="199" spans="1:48" ht="19.5" customHeight="1">
      <c r="A199" s="741">
        <f>A193+1</f>
        <v>32</v>
      </c>
      <c r="B199" s="733" t="s">
        <v>1549</v>
      </c>
      <c r="C199" s="733"/>
      <c r="D199" s="592">
        <f>NOVIEMBRE!K199</f>
        <v>265</v>
      </c>
      <c r="E199" s="601"/>
      <c r="F199" s="601"/>
      <c r="G199" s="708">
        <f t="shared" ref="G199" si="30">E199+F199</f>
        <v>0</v>
      </c>
      <c r="H199" s="601"/>
      <c r="I199" s="601"/>
      <c r="J199" s="703">
        <f>AM199</f>
        <v>0</v>
      </c>
      <c r="K199" s="738">
        <f>+(D199+G199)-(H199+I199+J199)</f>
        <v>265</v>
      </c>
      <c r="L199" s="253"/>
      <c r="M199" s="254"/>
      <c r="N199" s="254"/>
      <c r="O199" s="255"/>
      <c r="P199" s="256" t="str">
        <f ca="1">IF(O199=0," ",IFERROR(IF(DATEDIF(TODAY(),O199,"M")&lt;=5,"ROJO",IF(DATEDIF(TODAY(),O199,"M")&gt;=12,"VERDE",IF(AND(DATEDIF(TODAY(),O199,"M")&gt;=6,DATEDIF(TODAY(),O199,"M")&lt;=11),"AMARILLO"))),Q199))</f>
        <v xml:space="preserve"> </v>
      </c>
      <c r="Q199" s="256" t="str">
        <f>IF(O199=0," ",IF(O199&lt;=$L$6,"VENCIDO","NO VENCIDO"))</f>
        <v xml:space="preserve"> </v>
      </c>
      <c r="R199" s="257"/>
      <c r="S199" s="258"/>
      <c r="T199" s="258"/>
      <c r="U199" s="259"/>
      <c r="V199" s="259"/>
      <c r="W199" s="434"/>
      <c r="X199" s="260"/>
      <c r="Z199" s="648"/>
      <c r="AA199" s="648"/>
      <c r="AB199" s="737">
        <f>+Z199+AA199</f>
        <v>0</v>
      </c>
      <c r="AC199" s="648"/>
      <c r="AD199" s="648"/>
      <c r="AE199" s="648"/>
      <c r="AF199" s="648"/>
      <c r="AG199" s="648"/>
      <c r="AH199" s="648"/>
      <c r="AI199" s="648"/>
      <c r="AJ199" s="648"/>
      <c r="AK199" s="648"/>
      <c r="AL199" s="648"/>
      <c r="AM199" s="723">
        <f>SUM(AB199:AL203)</f>
        <v>0</v>
      </c>
      <c r="AN199" s="726"/>
      <c r="AU199" s="261"/>
      <c r="AV199" s="261"/>
    </row>
    <row r="200" spans="1:48" ht="19.5" customHeight="1">
      <c r="A200" s="741"/>
      <c r="B200" s="733"/>
      <c r="C200" s="733"/>
      <c r="D200" s="593"/>
      <c r="E200" s="602"/>
      <c r="F200" s="602"/>
      <c r="G200" s="709"/>
      <c r="H200" s="602"/>
      <c r="I200" s="602"/>
      <c r="J200" s="704"/>
      <c r="K200" s="706"/>
      <c r="L200" s="253"/>
      <c r="M200" s="254"/>
      <c r="N200" s="254"/>
      <c r="O200" s="255"/>
      <c r="P200" s="256" t="str">
        <f ca="1">IF(O200=0," ",IFERROR(IF(DATEDIF(TODAY(),O200,"M")&lt;=5,"ROJO",IF(DATEDIF(TODAY(),O200,"M")&gt;=12,"VERDE",IF(AND(DATEDIF(TODAY(),O200,"M")&gt;=6,DATEDIF(TODAY(),O200,"M")&lt;=11),"AMARILLO"))),Q200))</f>
        <v xml:space="preserve"> </v>
      </c>
      <c r="Q200" s="262" t="str">
        <f>IF(O200=0," ",IF(O200&lt;=$L$6,"VENCIDO","NO VENCIDO"))</f>
        <v xml:space="preserve"> </v>
      </c>
      <c r="R200" s="257"/>
      <c r="S200" s="258"/>
      <c r="T200" s="258"/>
      <c r="U200" s="259"/>
      <c r="V200" s="259"/>
      <c r="W200" s="259"/>
      <c r="X200" s="260"/>
      <c r="Z200" s="648"/>
      <c r="AA200" s="648"/>
      <c r="AB200" s="737"/>
      <c r="AC200" s="648"/>
      <c r="AD200" s="648"/>
      <c r="AE200" s="648"/>
      <c r="AF200" s="648"/>
      <c r="AG200" s="648"/>
      <c r="AH200" s="648"/>
      <c r="AI200" s="648"/>
      <c r="AJ200" s="648"/>
      <c r="AK200" s="648"/>
      <c r="AL200" s="648"/>
      <c r="AM200" s="724"/>
      <c r="AN200" s="726"/>
      <c r="AU200" s="261"/>
      <c r="AV200" s="261"/>
    </row>
    <row r="201" spans="1:48" ht="19.5" customHeight="1">
      <c r="A201" s="741"/>
      <c r="B201" s="733"/>
      <c r="C201" s="733"/>
      <c r="D201" s="593"/>
      <c r="E201" s="602"/>
      <c r="F201" s="602"/>
      <c r="G201" s="709"/>
      <c r="H201" s="602"/>
      <c r="I201" s="602"/>
      <c r="J201" s="704"/>
      <c r="K201" s="706"/>
      <c r="L201" s="253"/>
      <c r="M201" s="254"/>
      <c r="N201" s="254"/>
      <c r="O201" s="255"/>
      <c r="P201" s="256" t="str">
        <f ca="1">IF(O201=0," ",IFERROR(IF(DATEDIF(TODAY(),O201,"M")&lt;=5,"ROJO",IF(DATEDIF(TODAY(),O201,"M")&gt;=12,"VERDE",IF(AND(DATEDIF(TODAY(),O201,"M")&gt;=6,DATEDIF(TODAY(),O201,"M")&lt;=11),"AMARILLO"))),Q201))</f>
        <v xml:space="preserve"> </v>
      </c>
      <c r="Q201" s="262" t="str">
        <f>IF(O201=0," ",IF(O201&lt;=$L$6,"VENCIDO","NO VENCIDO"))</f>
        <v xml:space="preserve"> </v>
      </c>
      <c r="R201" s="257"/>
      <c r="S201" s="258"/>
      <c r="T201" s="258"/>
      <c r="U201" s="259"/>
      <c r="V201" s="259"/>
      <c r="W201" s="259"/>
      <c r="X201" s="260"/>
      <c r="Z201" s="648"/>
      <c r="AA201" s="648"/>
      <c r="AB201" s="737"/>
      <c r="AC201" s="648"/>
      <c r="AD201" s="648"/>
      <c r="AE201" s="648"/>
      <c r="AF201" s="648"/>
      <c r="AG201" s="648"/>
      <c r="AH201" s="648"/>
      <c r="AI201" s="648"/>
      <c r="AJ201" s="648"/>
      <c r="AK201" s="648"/>
      <c r="AL201" s="648"/>
      <c r="AM201" s="724"/>
      <c r="AN201" s="726"/>
      <c r="AU201" s="261"/>
      <c r="AV201" s="261"/>
    </row>
    <row r="202" spans="1:48" ht="19.5" customHeight="1">
      <c r="A202" s="741"/>
      <c r="B202" s="733"/>
      <c r="C202" s="733"/>
      <c r="D202" s="593"/>
      <c r="E202" s="602"/>
      <c r="F202" s="602"/>
      <c r="G202" s="709"/>
      <c r="H202" s="602"/>
      <c r="I202" s="602"/>
      <c r="J202" s="704"/>
      <c r="K202" s="706"/>
      <c r="L202" s="253"/>
      <c r="M202" s="254"/>
      <c r="N202" s="254"/>
      <c r="O202" s="255"/>
      <c r="P202" s="256" t="str">
        <f ca="1">IF(O202=0," ",IFERROR(IF(DATEDIF(TODAY(),O202,"M")&lt;=5,"ROJO",IF(DATEDIF(TODAY(),O202,"M")&gt;=12,"VERDE",IF(AND(DATEDIF(TODAY(),O202,"M")&gt;=6,DATEDIF(TODAY(),O202,"M")&lt;=11),"AMARILLO"))),Q202))</f>
        <v xml:space="preserve"> </v>
      </c>
      <c r="Q202" s="262" t="str">
        <f>IF(O202=0," ",IF(O202&lt;=$L$6,"VENCIDO","NO VENCIDO"))</f>
        <v xml:space="preserve"> </v>
      </c>
      <c r="R202" s="257"/>
      <c r="S202" s="258"/>
      <c r="T202" s="258"/>
      <c r="U202" s="259"/>
      <c r="V202" s="259"/>
      <c r="W202" s="259"/>
      <c r="X202" s="260"/>
      <c r="Z202" s="648"/>
      <c r="AA202" s="648"/>
      <c r="AB202" s="737"/>
      <c r="AC202" s="648"/>
      <c r="AD202" s="648"/>
      <c r="AE202" s="648"/>
      <c r="AF202" s="648"/>
      <c r="AG202" s="648"/>
      <c r="AH202" s="648"/>
      <c r="AI202" s="648"/>
      <c r="AJ202" s="648"/>
      <c r="AK202" s="648"/>
      <c r="AL202" s="648"/>
      <c r="AM202" s="724"/>
      <c r="AN202" s="726"/>
      <c r="AU202" s="261"/>
      <c r="AV202" s="261"/>
    </row>
    <row r="203" spans="1:48" ht="19.5" customHeight="1">
      <c r="A203" s="741"/>
      <c r="B203" s="733"/>
      <c r="C203" s="733"/>
      <c r="D203" s="593"/>
      <c r="E203" s="602"/>
      <c r="F203" s="602"/>
      <c r="G203" s="709"/>
      <c r="H203" s="602"/>
      <c r="I203" s="602"/>
      <c r="J203" s="704"/>
      <c r="K203" s="739"/>
      <c r="L203" s="253"/>
      <c r="M203" s="254"/>
      <c r="N203" s="254"/>
      <c r="O203" s="255"/>
      <c r="P203" s="256" t="str">
        <f ca="1">IF(O203=0," ",IFERROR(IF(DATEDIF(TODAY(),O203,"M")&lt;=5,"ROJO",IF(DATEDIF(TODAY(),O203,"M")&gt;=12,"VERDE",IF(AND(DATEDIF(TODAY(),O203,"M")&gt;=6,DATEDIF(TODAY(),O203,"M")&lt;=11),"AMARILLO"))),Q203))</f>
        <v xml:space="preserve"> </v>
      </c>
      <c r="Q203" s="262" t="str">
        <f>IF(O203=0," ",IF(O203&lt;=$L$6,"VENCIDO","NO VENCIDO"))</f>
        <v xml:space="preserve"> </v>
      </c>
      <c r="R203" s="257"/>
      <c r="S203" s="258"/>
      <c r="T203" s="258"/>
      <c r="U203" s="259"/>
      <c r="V203" s="259"/>
      <c r="W203" s="259"/>
      <c r="X203" s="260"/>
      <c r="Z203" s="648"/>
      <c r="AA203" s="648"/>
      <c r="AB203" s="737"/>
      <c r="AC203" s="648"/>
      <c r="AD203" s="648"/>
      <c r="AE203" s="648"/>
      <c r="AF203" s="648"/>
      <c r="AG203" s="648"/>
      <c r="AH203" s="648"/>
      <c r="AI203" s="648"/>
      <c r="AJ203" s="648"/>
      <c r="AK203" s="648"/>
      <c r="AL203" s="648"/>
      <c r="AM203" s="725"/>
      <c r="AN203" s="726"/>
      <c r="AU203" s="261"/>
      <c r="AV203" s="261"/>
    </row>
    <row r="204" spans="1:48" ht="19.5" customHeight="1">
      <c r="A204" s="741"/>
      <c r="B204" s="733"/>
      <c r="C204" s="733"/>
      <c r="D204" s="594"/>
      <c r="E204" s="603"/>
      <c r="F204" s="603"/>
      <c r="G204" s="710"/>
      <c r="H204" s="603"/>
      <c r="I204" s="603"/>
      <c r="J204" s="705"/>
      <c r="K204" s="447" t="b">
        <f>K199=L204</f>
        <v>0</v>
      </c>
      <c r="L204" s="491">
        <f>SUM(L199:L203)</f>
        <v>0</v>
      </c>
      <c r="M204" s="264" t="s">
        <v>1348</v>
      </c>
      <c r="N204" s="265"/>
      <c r="O204" s="266"/>
      <c r="P204" s="266"/>
      <c r="Q204" s="266"/>
      <c r="R204" s="267">
        <f>SUM(R199:R203)</f>
        <v>0</v>
      </c>
      <c r="S204" s="492"/>
      <c r="T204" s="492"/>
      <c r="U204" s="266"/>
      <c r="V204" s="266"/>
      <c r="W204" s="493"/>
      <c r="X204" s="268"/>
      <c r="Z204" s="498"/>
      <c r="AA204" s="270"/>
      <c r="AB204" s="267"/>
      <c r="AC204" s="270"/>
      <c r="AD204" s="270"/>
      <c r="AE204" s="270"/>
      <c r="AF204" s="270"/>
      <c r="AG204" s="270"/>
      <c r="AH204" s="270"/>
      <c r="AI204" s="270"/>
      <c r="AJ204" s="270"/>
      <c r="AK204" s="270"/>
      <c r="AL204" s="270"/>
      <c r="AM204" s="499"/>
      <c r="AN204" s="274"/>
      <c r="AU204" s="272"/>
      <c r="AV204" s="273"/>
    </row>
    <row r="205" spans="1:48" ht="19.5" customHeight="1">
      <c r="A205" s="741">
        <f>A199+1</f>
        <v>33</v>
      </c>
      <c r="B205" s="733" t="s">
        <v>1510</v>
      </c>
      <c r="C205" s="733"/>
      <c r="D205" s="592">
        <f>NOVIEMBRE!K205</f>
        <v>0</v>
      </c>
      <c r="E205" s="601"/>
      <c r="F205" s="601"/>
      <c r="G205" s="708">
        <f t="shared" ref="G205" si="31">E205+F205</f>
        <v>0</v>
      </c>
      <c r="H205" s="601"/>
      <c r="I205" s="601"/>
      <c r="J205" s="703">
        <f>AM205</f>
        <v>0</v>
      </c>
      <c r="K205" s="738">
        <f>+(D205+G205)-(H205+I205+J205)</f>
        <v>0</v>
      </c>
      <c r="L205" s="253"/>
      <c r="M205" s="254"/>
      <c r="N205" s="254"/>
      <c r="O205" s="255"/>
      <c r="P205" s="256" t="str">
        <f ca="1">IF(O205=0," ",IFERROR(IF(DATEDIF(TODAY(),O205,"M")&lt;=5,"ROJO",IF(DATEDIF(TODAY(),O205,"M")&gt;=12,"VERDE",IF(AND(DATEDIF(TODAY(),O205,"M")&gt;=6,DATEDIF(TODAY(),O205,"M")&lt;=11),"AMARILLO"))),Q205))</f>
        <v xml:space="preserve"> </v>
      </c>
      <c r="Q205" s="256" t="str">
        <f>IF(O205=0," ",IF(O205&lt;=$L$6,"VENCIDO","NO VENCIDO"))</f>
        <v xml:space="preserve"> </v>
      </c>
      <c r="R205" s="257"/>
      <c r="S205" s="258"/>
      <c r="T205" s="258"/>
      <c r="U205" s="259"/>
      <c r="V205" s="259"/>
      <c r="W205" s="434"/>
      <c r="X205" s="260"/>
      <c r="Z205" s="648"/>
      <c r="AA205" s="648"/>
      <c r="AB205" s="737">
        <f>+Z205+AA205</f>
        <v>0</v>
      </c>
      <c r="AC205" s="648"/>
      <c r="AD205" s="648"/>
      <c r="AE205" s="648"/>
      <c r="AF205" s="648"/>
      <c r="AG205" s="648"/>
      <c r="AH205" s="648"/>
      <c r="AI205" s="648"/>
      <c r="AJ205" s="648"/>
      <c r="AK205" s="648"/>
      <c r="AL205" s="648"/>
      <c r="AM205" s="723">
        <f>SUM(AB205:AL209)</f>
        <v>0</v>
      </c>
      <c r="AN205" s="726"/>
      <c r="AU205" s="261"/>
      <c r="AV205" s="261"/>
    </row>
    <row r="206" spans="1:48" ht="19.5" customHeight="1">
      <c r="A206" s="741"/>
      <c r="B206" s="733"/>
      <c r="C206" s="733"/>
      <c r="D206" s="593"/>
      <c r="E206" s="602"/>
      <c r="F206" s="602"/>
      <c r="G206" s="709"/>
      <c r="H206" s="602"/>
      <c r="I206" s="602"/>
      <c r="J206" s="704"/>
      <c r="K206" s="706"/>
      <c r="L206" s="253"/>
      <c r="M206" s="254"/>
      <c r="N206" s="254"/>
      <c r="O206" s="255"/>
      <c r="P206" s="256" t="str">
        <f ca="1">IF(O206=0," ",IFERROR(IF(DATEDIF(TODAY(),O206,"M")&lt;=5,"ROJO",IF(DATEDIF(TODAY(),O206,"M")&gt;=12,"VERDE",IF(AND(DATEDIF(TODAY(),O206,"M")&gt;=6,DATEDIF(TODAY(),O206,"M")&lt;=11),"AMARILLO"))),Q206))</f>
        <v xml:space="preserve"> </v>
      </c>
      <c r="Q206" s="262" t="str">
        <f>IF(O206=0," ",IF(O206&lt;=$L$6,"VENCIDO","NO VENCIDO"))</f>
        <v xml:space="preserve"> </v>
      </c>
      <c r="R206" s="257"/>
      <c r="S206" s="258"/>
      <c r="T206" s="258"/>
      <c r="U206" s="259"/>
      <c r="V206" s="259"/>
      <c r="W206" s="259"/>
      <c r="X206" s="260"/>
      <c r="Z206" s="648"/>
      <c r="AA206" s="648"/>
      <c r="AB206" s="737"/>
      <c r="AC206" s="648"/>
      <c r="AD206" s="648"/>
      <c r="AE206" s="648"/>
      <c r="AF206" s="648"/>
      <c r="AG206" s="648"/>
      <c r="AH206" s="648"/>
      <c r="AI206" s="648"/>
      <c r="AJ206" s="648"/>
      <c r="AK206" s="648"/>
      <c r="AL206" s="648"/>
      <c r="AM206" s="724"/>
      <c r="AN206" s="726"/>
      <c r="AU206" s="261"/>
      <c r="AV206" s="261"/>
    </row>
    <row r="207" spans="1:48" ht="19.5" customHeight="1">
      <c r="A207" s="741"/>
      <c r="B207" s="733"/>
      <c r="C207" s="733"/>
      <c r="D207" s="593"/>
      <c r="E207" s="602"/>
      <c r="F207" s="602"/>
      <c r="G207" s="709"/>
      <c r="H207" s="602"/>
      <c r="I207" s="602"/>
      <c r="J207" s="704"/>
      <c r="K207" s="706"/>
      <c r="L207" s="253"/>
      <c r="M207" s="254"/>
      <c r="N207" s="254"/>
      <c r="O207" s="255"/>
      <c r="P207" s="256" t="str">
        <f ca="1">IF(O207=0," ",IFERROR(IF(DATEDIF(TODAY(),O207,"M")&lt;=5,"ROJO",IF(DATEDIF(TODAY(),O207,"M")&gt;=12,"VERDE",IF(AND(DATEDIF(TODAY(),O207,"M")&gt;=6,DATEDIF(TODAY(),O207,"M")&lt;=11),"AMARILLO"))),Q207))</f>
        <v xml:space="preserve"> </v>
      </c>
      <c r="Q207" s="262" t="str">
        <f>IF(O207=0," ",IF(O207&lt;=$L$6,"VENCIDO","NO VENCIDO"))</f>
        <v xml:space="preserve"> </v>
      </c>
      <c r="R207" s="257"/>
      <c r="S207" s="258"/>
      <c r="T207" s="258"/>
      <c r="U207" s="259"/>
      <c r="V207" s="259"/>
      <c r="W207" s="259"/>
      <c r="X207" s="260"/>
      <c r="Z207" s="648"/>
      <c r="AA207" s="648"/>
      <c r="AB207" s="737"/>
      <c r="AC207" s="648"/>
      <c r="AD207" s="648"/>
      <c r="AE207" s="648"/>
      <c r="AF207" s="648"/>
      <c r="AG207" s="648"/>
      <c r="AH207" s="648"/>
      <c r="AI207" s="648"/>
      <c r="AJ207" s="648"/>
      <c r="AK207" s="648"/>
      <c r="AL207" s="648"/>
      <c r="AM207" s="724"/>
      <c r="AN207" s="726"/>
      <c r="AU207" s="261"/>
      <c r="AV207" s="261"/>
    </row>
    <row r="208" spans="1:48" ht="19.5" customHeight="1">
      <c r="A208" s="741"/>
      <c r="B208" s="733"/>
      <c r="C208" s="733"/>
      <c r="D208" s="593"/>
      <c r="E208" s="602"/>
      <c r="F208" s="602"/>
      <c r="G208" s="709"/>
      <c r="H208" s="602"/>
      <c r="I208" s="602"/>
      <c r="J208" s="704"/>
      <c r="K208" s="706"/>
      <c r="L208" s="253"/>
      <c r="M208" s="254"/>
      <c r="N208" s="254"/>
      <c r="O208" s="255"/>
      <c r="P208" s="256" t="str">
        <f ca="1">IF(O208=0," ",IFERROR(IF(DATEDIF(TODAY(),O208,"M")&lt;=5,"ROJO",IF(DATEDIF(TODAY(),O208,"M")&gt;=12,"VERDE",IF(AND(DATEDIF(TODAY(),O208,"M")&gt;=6,DATEDIF(TODAY(),O208,"M")&lt;=11),"AMARILLO"))),Q208))</f>
        <v xml:space="preserve"> </v>
      </c>
      <c r="Q208" s="262" t="str">
        <f>IF(O208=0," ",IF(O208&lt;=$L$6,"VENCIDO","NO VENCIDO"))</f>
        <v xml:space="preserve"> </v>
      </c>
      <c r="R208" s="257"/>
      <c r="S208" s="258"/>
      <c r="T208" s="258"/>
      <c r="U208" s="259"/>
      <c r="V208" s="259"/>
      <c r="W208" s="259"/>
      <c r="X208" s="260"/>
      <c r="Z208" s="648"/>
      <c r="AA208" s="648"/>
      <c r="AB208" s="737"/>
      <c r="AC208" s="648"/>
      <c r="AD208" s="648"/>
      <c r="AE208" s="648"/>
      <c r="AF208" s="648"/>
      <c r="AG208" s="648"/>
      <c r="AH208" s="648"/>
      <c r="AI208" s="648"/>
      <c r="AJ208" s="648"/>
      <c r="AK208" s="648"/>
      <c r="AL208" s="648"/>
      <c r="AM208" s="724"/>
      <c r="AN208" s="726"/>
      <c r="AU208" s="261"/>
      <c r="AV208" s="261"/>
    </row>
    <row r="209" spans="1:48" ht="19.5" customHeight="1">
      <c r="A209" s="741"/>
      <c r="B209" s="733"/>
      <c r="C209" s="733"/>
      <c r="D209" s="593"/>
      <c r="E209" s="602"/>
      <c r="F209" s="602"/>
      <c r="G209" s="709"/>
      <c r="H209" s="602"/>
      <c r="I209" s="602"/>
      <c r="J209" s="704"/>
      <c r="K209" s="739"/>
      <c r="L209" s="253"/>
      <c r="M209" s="254"/>
      <c r="N209" s="254"/>
      <c r="O209" s="255"/>
      <c r="P209" s="256" t="str">
        <f ca="1">IF(O209=0," ",IFERROR(IF(DATEDIF(TODAY(),O209,"M")&lt;=5,"ROJO",IF(DATEDIF(TODAY(),O209,"M")&gt;=12,"VERDE",IF(AND(DATEDIF(TODAY(),O209,"M")&gt;=6,DATEDIF(TODAY(),O209,"M")&lt;=11),"AMARILLO"))),Q209))</f>
        <v xml:space="preserve"> </v>
      </c>
      <c r="Q209" s="262" t="str">
        <f>IF(O209=0," ",IF(O209&lt;=$L$6,"VENCIDO","NO VENCIDO"))</f>
        <v xml:space="preserve"> </v>
      </c>
      <c r="R209" s="257"/>
      <c r="S209" s="258"/>
      <c r="T209" s="258"/>
      <c r="U209" s="259"/>
      <c r="V209" s="259"/>
      <c r="W209" s="259"/>
      <c r="X209" s="260"/>
      <c r="Z209" s="648"/>
      <c r="AA209" s="648"/>
      <c r="AB209" s="737"/>
      <c r="AC209" s="648"/>
      <c r="AD209" s="648"/>
      <c r="AE209" s="648"/>
      <c r="AF209" s="648"/>
      <c r="AG209" s="648"/>
      <c r="AH209" s="648"/>
      <c r="AI209" s="648"/>
      <c r="AJ209" s="648"/>
      <c r="AK209" s="648"/>
      <c r="AL209" s="648"/>
      <c r="AM209" s="725"/>
      <c r="AN209" s="726"/>
      <c r="AU209" s="261"/>
      <c r="AV209" s="261"/>
    </row>
    <row r="210" spans="1:48" ht="19.5" customHeight="1">
      <c r="A210" s="741"/>
      <c r="B210" s="733"/>
      <c r="C210" s="733"/>
      <c r="D210" s="594"/>
      <c r="E210" s="603"/>
      <c r="F210" s="603"/>
      <c r="G210" s="710"/>
      <c r="H210" s="603"/>
      <c r="I210" s="603"/>
      <c r="J210" s="705"/>
      <c r="K210" s="447" t="b">
        <f>K205=L210</f>
        <v>1</v>
      </c>
      <c r="L210" s="491">
        <f>SUM(L205:L209)</f>
        <v>0</v>
      </c>
      <c r="M210" s="264" t="s">
        <v>1348</v>
      </c>
      <c r="N210" s="265"/>
      <c r="O210" s="266"/>
      <c r="P210" s="266"/>
      <c r="Q210" s="266"/>
      <c r="R210" s="267">
        <f>SUM(R205:R209)</f>
        <v>0</v>
      </c>
      <c r="S210" s="492"/>
      <c r="T210" s="492"/>
      <c r="U210" s="266"/>
      <c r="V210" s="266"/>
      <c r="W210" s="493"/>
      <c r="X210" s="268"/>
      <c r="Z210" s="498"/>
      <c r="AA210" s="270"/>
      <c r="AB210" s="267"/>
      <c r="AC210" s="270"/>
      <c r="AD210" s="270"/>
      <c r="AE210" s="270"/>
      <c r="AF210" s="270"/>
      <c r="AG210" s="270"/>
      <c r="AH210" s="270"/>
      <c r="AI210" s="270"/>
      <c r="AJ210" s="270"/>
      <c r="AK210" s="270"/>
      <c r="AL210" s="270"/>
      <c r="AM210" s="499"/>
      <c r="AN210" s="274"/>
      <c r="AU210" s="272"/>
      <c r="AV210" s="273"/>
    </row>
    <row r="211" spans="1:48" ht="19.5" customHeight="1">
      <c r="A211" s="741">
        <f>A205+1</f>
        <v>34</v>
      </c>
      <c r="B211" s="733" t="s">
        <v>1511</v>
      </c>
      <c r="C211" s="733"/>
      <c r="D211" s="592">
        <f>NOVIEMBRE!K211</f>
        <v>0</v>
      </c>
      <c r="E211" s="601"/>
      <c r="F211" s="601"/>
      <c r="G211" s="708">
        <f t="shared" ref="G211" si="32">E211+F211</f>
        <v>0</v>
      </c>
      <c r="H211" s="601"/>
      <c r="I211" s="601"/>
      <c r="J211" s="703">
        <f>AM211</f>
        <v>0</v>
      </c>
      <c r="K211" s="738">
        <f>+(D211+G211)-(H211+I211+J211)</f>
        <v>0</v>
      </c>
      <c r="L211" s="253"/>
      <c r="M211" s="254"/>
      <c r="N211" s="254"/>
      <c r="O211" s="255"/>
      <c r="P211" s="256" t="str">
        <f ca="1">IF(O211=0," ",IFERROR(IF(DATEDIF(TODAY(),O211,"M")&lt;=5,"ROJO",IF(DATEDIF(TODAY(),O211,"M")&gt;=12,"VERDE",IF(AND(DATEDIF(TODAY(),O211,"M")&gt;=6,DATEDIF(TODAY(),O211,"M")&lt;=11),"AMARILLO"))),Q211))</f>
        <v xml:space="preserve"> </v>
      </c>
      <c r="Q211" s="256" t="str">
        <f>IF(O211=0," ",IF(O211&lt;=$L$6,"VENCIDO","NO VENCIDO"))</f>
        <v xml:space="preserve"> </v>
      </c>
      <c r="R211" s="257"/>
      <c r="S211" s="258"/>
      <c r="T211" s="258"/>
      <c r="U211" s="259"/>
      <c r="V211" s="259"/>
      <c r="W211" s="434"/>
      <c r="X211" s="260"/>
      <c r="Z211" s="648"/>
      <c r="AA211" s="648"/>
      <c r="AB211" s="737">
        <f>+Z211+AA211</f>
        <v>0</v>
      </c>
      <c r="AC211" s="648"/>
      <c r="AD211" s="648"/>
      <c r="AE211" s="648"/>
      <c r="AF211" s="648"/>
      <c r="AG211" s="648"/>
      <c r="AH211" s="648"/>
      <c r="AI211" s="648"/>
      <c r="AJ211" s="648"/>
      <c r="AK211" s="648"/>
      <c r="AL211" s="648"/>
      <c r="AM211" s="723">
        <f>SUM(AB211:AL215)</f>
        <v>0</v>
      </c>
      <c r="AN211" s="726"/>
      <c r="AU211" s="261"/>
      <c r="AV211" s="261"/>
    </row>
    <row r="212" spans="1:48" ht="19.5" customHeight="1">
      <c r="A212" s="741"/>
      <c r="B212" s="733"/>
      <c r="C212" s="733"/>
      <c r="D212" s="593"/>
      <c r="E212" s="602"/>
      <c r="F212" s="602"/>
      <c r="G212" s="709"/>
      <c r="H212" s="602"/>
      <c r="I212" s="602"/>
      <c r="J212" s="704"/>
      <c r="K212" s="706"/>
      <c r="L212" s="253"/>
      <c r="M212" s="254"/>
      <c r="N212" s="254"/>
      <c r="O212" s="255"/>
      <c r="P212" s="256" t="str">
        <f ca="1">IF(O212=0," ",IFERROR(IF(DATEDIF(TODAY(),O212,"M")&lt;=5,"ROJO",IF(DATEDIF(TODAY(),O212,"M")&gt;=12,"VERDE",IF(AND(DATEDIF(TODAY(),O212,"M")&gt;=6,DATEDIF(TODAY(),O212,"M")&lt;=11),"AMARILLO"))),Q212))</f>
        <v xml:space="preserve"> </v>
      </c>
      <c r="Q212" s="262" t="str">
        <f>IF(O212=0," ",IF(O212&lt;=$L$6,"VENCIDO","NO VENCIDO"))</f>
        <v xml:space="preserve"> </v>
      </c>
      <c r="R212" s="257"/>
      <c r="S212" s="258"/>
      <c r="T212" s="258"/>
      <c r="U212" s="259"/>
      <c r="V212" s="259"/>
      <c r="W212" s="259"/>
      <c r="X212" s="260"/>
      <c r="Z212" s="648"/>
      <c r="AA212" s="648"/>
      <c r="AB212" s="737"/>
      <c r="AC212" s="648"/>
      <c r="AD212" s="648"/>
      <c r="AE212" s="648"/>
      <c r="AF212" s="648"/>
      <c r="AG212" s="648"/>
      <c r="AH212" s="648"/>
      <c r="AI212" s="648"/>
      <c r="AJ212" s="648"/>
      <c r="AK212" s="648"/>
      <c r="AL212" s="648"/>
      <c r="AM212" s="724"/>
      <c r="AN212" s="726"/>
      <c r="AU212" s="261"/>
      <c r="AV212" s="261"/>
    </row>
    <row r="213" spans="1:48" ht="19.5" customHeight="1">
      <c r="A213" s="741"/>
      <c r="B213" s="733"/>
      <c r="C213" s="733"/>
      <c r="D213" s="593"/>
      <c r="E213" s="602"/>
      <c r="F213" s="602"/>
      <c r="G213" s="709"/>
      <c r="H213" s="602"/>
      <c r="I213" s="602"/>
      <c r="J213" s="704"/>
      <c r="K213" s="706"/>
      <c r="L213" s="253"/>
      <c r="M213" s="254"/>
      <c r="N213" s="254"/>
      <c r="O213" s="255"/>
      <c r="P213" s="256" t="str">
        <f ca="1">IF(O213=0," ",IFERROR(IF(DATEDIF(TODAY(),O213,"M")&lt;=5,"ROJO",IF(DATEDIF(TODAY(),O213,"M")&gt;=12,"VERDE",IF(AND(DATEDIF(TODAY(),O213,"M")&gt;=6,DATEDIF(TODAY(),O213,"M")&lt;=11),"AMARILLO"))),Q213))</f>
        <v xml:space="preserve"> </v>
      </c>
      <c r="Q213" s="262" t="str">
        <f>IF(O213=0," ",IF(O213&lt;=$L$6,"VENCIDO","NO VENCIDO"))</f>
        <v xml:space="preserve"> </v>
      </c>
      <c r="R213" s="257"/>
      <c r="S213" s="258"/>
      <c r="T213" s="258"/>
      <c r="U213" s="259"/>
      <c r="V213" s="259"/>
      <c r="W213" s="259"/>
      <c r="X213" s="260"/>
      <c r="Z213" s="648"/>
      <c r="AA213" s="648"/>
      <c r="AB213" s="737"/>
      <c r="AC213" s="648"/>
      <c r="AD213" s="648"/>
      <c r="AE213" s="648"/>
      <c r="AF213" s="648"/>
      <c r="AG213" s="648"/>
      <c r="AH213" s="648"/>
      <c r="AI213" s="648"/>
      <c r="AJ213" s="648"/>
      <c r="AK213" s="648"/>
      <c r="AL213" s="648"/>
      <c r="AM213" s="724"/>
      <c r="AN213" s="726"/>
      <c r="AU213" s="261"/>
      <c r="AV213" s="261"/>
    </row>
    <row r="214" spans="1:48" ht="19.5" customHeight="1">
      <c r="A214" s="741"/>
      <c r="B214" s="733"/>
      <c r="C214" s="733"/>
      <c r="D214" s="593"/>
      <c r="E214" s="602"/>
      <c r="F214" s="602"/>
      <c r="G214" s="709"/>
      <c r="H214" s="602"/>
      <c r="I214" s="602"/>
      <c r="J214" s="704"/>
      <c r="K214" s="706"/>
      <c r="L214" s="253"/>
      <c r="M214" s="254"/>
      <c r="N214" s="254"/>
      <c r="O214" s="255"/>
      <c r="P214" s="256" t="str">
        <f ca="1">IF(O214=0," ",IFERROR(IF(DATEDIF(TODAY(),O214,"M")&lt;=5,"ROJO",IF(DATEDIF(TODAY(),O214,"M")&gt;=12,"VERDE",IF(AND(DATEDIF(TODAY(),O214,"M")&gt;=6,DATEDIF(TODAY(),O214,"M")&lt;=11),"AMARILLO"))),Q214))</f>
        <v xml:space="preserve"> </v>
      </c>
      <c r="Q214" s="262" t="str">
        <f>IF(O214=0," ",IF(O214&lt;=$L$6,"VENCIDO","NO VENCIDO"))</f>
        <v xml:space="preserve"> </v>
      </c>
      <c r="R214" s="257"/>
      <c r="S214" s="258"/>
      <c r="T214" s="258"/>
      <c r="U214" s="259"/>
      <c r="V214" s="259"/>
      <c r="W214" s="259"/>
      <c r="X214" s="260"/>
      <c r="Z214" s="648"/>
      <c r="AA214" s="648"/>
      <c r="AB214" s="737"/>
      <c r="AC214" s="648"/>
      <c r="AD214" s="648"/>
      <c r="AE214" s="648"/>
      <c r="AF214" s="648"/>
      <c r="AG214" s="648"/>
      <c r="AH214" s="648"/>
      <c r="AI214" s="648"/>
      <c r="AJ214" s="648"/>
      <c r="AK214" s="648"/>
      <c r="AL214" s="648"/>
      <c r="AM214" s="724"/>
      <c r="AN214" s="726"/>
      <c r="AU214" s="261"/>
      <c r="AV214" s="261"/>
    </row>
    <row r="215" spans="1:48" ht="19.5" customHeight="1">
      <c r="A215" s="741"/>
      <c r="B215" s="733"/>
      <c r="C215" s="733"/>
      <c r="D215" s="593"/>
      <c r="E215" s="602"/>
      <c r="F215" s="602"/>
      <c r="G215" s="709"/>
      <c r="H215" s="602"/>
      <c r="I215" s="602"/>
      <c r="J215" s="704"/>
      <c r="K215" s="739"/>
      <c r="L215" s="253"/>
      <c r="M215" s="254"/>
      <c r="N215" s="254"/>
      <c r="O215" s="255"/>
      <c r="P215" s="256" t="str">
        <f ca="1">IF(O215=0," ",IFERROR(IF(DATEDIF(TODAY(),O215,"M")&lt;=5,"ROJO",IF(DATEDIF(TODAY(),O215,"M")&gt;=12,"VERDE",IF(AND(DATEDIF(TODAY(),O215,"M")&gt;=6,DATEDIF(TODAY(),O215,"M")&lt;=11),"AMARILLO"))),Q215))</f>
        <v xml:space="preserve"> </v>
      </c>
      <c r="Q215" s="262" t="str">
        <f>IF(O215=0," ",IF(O215&lt;=$L$6,"VENCIDO","NO VENCIDO"))</f>
        <v xml:space="preserve"> </v>
      </c>
      <c r="R215" s="257"/>
      <c r="S215" s="258"/>
      <c r="T215" s="258"/>
      <c r="U215" s="259"/>
      <c r="V215" s="259"/>
      <c r="W215" s="259"/>
      <c r="X215" s="260"/>
      <c r="Z215" s="648"/>
      <c r="AA215" s="648"/>
      <c r="AB215" s="737"/>
      <c r="AC215" s="648"/>
      <c r="AD215" s="648"/>
      <c r="AE215" s="648"/>
      <c r="AF215" s="648"/>
      <c r="AG215" s="648"/>
      <c r="AH215" s="648"/>
      <c r="AI215" s="648"/>
      <c r="AJ215" s="648"/>
      <c r="AK215" s="648"/>
      <c r="AL215" s="648"/>
      <c r="AM215" s="725"/>
      <c r="AN215" s="726"/>
      <c r="AU215" s="261"/>
      <c r="AV215" s="261"/>
    </row>
    <row r="216" spans="1:48" ht="19.5" customHeight="1">
      <c r="A216" s="741"/>
      <c r="B216" s="733"/>
      <c r="C216" s="733"/>
      <c r="D216" s="594"/>
      <c r="E216" s="603"/>
      <c r="F216" s="603"/>
      <c r="G216" s="710"/>
      <c r="H216" s="603"/>
      <c r="I216" s="603"/>
      <c r="J216" s="705"/>
      <c r="K216" s="447" t="b">
        <f>K211=L216</f>
        <v>1</v>
      </c>
      <c r="L216" s="491">
        <f>SUM(L211:L215)</f>
        <v>0</v>
      </c>
      <c r="M216" s="264" t="s">
        <v>1348</v>
      </c>
      <c r="N216" s="265"/>
      <c r="O216" s="266"/>
      <c r="P216" s="266"/>
      <c r="Q216" s="266"/>
      <c r="R216" s="267">
        <f>SUM(R211:R215)</f>
        <v>0</v>
      </c>
      <c r="S216" s="492"/>
      <c r="T216" s="492"/>
      <c r="U216" s="266"/>
      <c r="V216" s="266"/>
      <c r="W216" s="493"/>
      <c r="X216" s="268"/>
      <c r="Z216" s="498"/>
      <c r="AA216" s="270"/>
      <c r="AB216" s="267"/>
      <c r="AC216" s="270"/>
      <c r="AD216" s="270"/>
      <c r="AE216" s="270"/>
      <c r="AF216" s="270"/>
      <c r="AG216" s="270"/>
      <c r="AH216" s="270"/>
      <c r="AI216" s="270"/>
      <c r="AJ216" s="270"/>
      <c r="AK216" s="270"/>
      <c r="AL216" s="270"/>
      <c r="AM216" s="499"/>
      <c r="AN216" s="274"/>
      <c r="AU216" s="272"/>
      <c r="AV216" s="273"/>
    </row>
    <row r="217" spans="1:48" ht="19.5" customHeight="1">
      <c r="A217" s="741">
        <f>A211+1</f>
        <v>35</v>
      </c>
      <c r="B217" s="733" t="s">
        <v>1539</v>
      </c>
      <c r="C217" s="733"/>
      <c r="D217" s="592">
        <f>NOVIEMBRE!K217</f>
        <v>0</v>
      </c>
      <c r="E217" s="601"/>
      <c r="F217" s="601"/>
      <c r="G217" s="708">
        <f t="shared" ref="G217" si="33">E217+F217</f>
        <v>0</v>
      </c>
      <c r="H217" s="601"/>
      <c r="I217" s="601"/>
      <c r="J217" s="703">
        <f>AM217</f>
        <v>0</v>
      </c>
      <c r="K217" s="738">
        <f>+(D217+G217)-(H217+I217+J217)</f>
        <v>0</v>
      </c>
      <c r="L217" s="253"/>
      <c r="M217" s="254"/>
      <c r="N217" s="254"/>
      <c r="O217" s="255"/>
      <c r="P217" s="256" t="str">
        <f ca="1">IF(O217=0," ",IFERROR(IF(DATEDIF(TODAY(),O217,"M")&lt;=5,"ROJO",IF(DATEDIF(TODAY(),O217,"M")&gt;=12,"VERDE",IF(AND(DATEDIF(TODAY(),O217,"M")&gt;=6,DATEDIF(TODAY(),O217,"M")&lt;=11),"AMARILLO"))),Q217))</f>
        <v xml:space="preserve"> </v>
      </c>
      <c r="Q217" s="256" t="str">
        <f>IF(O217=0," ",IF(O217&lt;=$L$6,"VENCIDO","NO VENCIDO"))</f>
        <v xml:space="preserve"> </v>
      </c>
      <c r="R217" s="257"/>
      <c r="S217" s="258"/>
      <c r="T217" s="258"/>
      <c r="U217" s="259"/>
      <c r="V217" s="259"/>
      <c r="W217" s="434"/>
      <c r="X217" s="260"/>
      <c r="Z217" s="648"/>
      <c r="AA217" s="648"/>
      <c r="AB217" s="737">
        <f>+Z217+AA217</f>
        <v>0</v>
      </c>
      <c r="AC217" s="648"/>
      <c r="AD217" s="648"/>
      <c r="AE217" s="648"/>
      <c r="AF217" s="648"/>
      <c r="AG217" s="648"/>
      <c r="AH217" s="648"/>
      <c r="AI217" s="648"/>
      <c r="AJ217" s="648"/>
      <c r="AK217" s="648"/>
      <c r="AL217" s="648"/>
      <c r="AM217" s="723">
        <f>SUM(AB217:AL221)</f>
        <v>0</v>
      </c>
      <c r="AN217" s="726"/>
      <c r="AU217" s="261"/>
      <c r="AV217" s="261"/>
    </row>
    <row r="218" spans="1:48" ht="19.5" customHeight="1">
      <c r="A218" s="741"/>
      <c r="B218" s="733"/>
      <c r="C218" s="733"/>
      <c r="D218" s="593"/>
      <c r="E218" s="602"/>
      <c r="F218" s="602"/>
      <c r="G218" s="709"/>
      <c r="H218" s="602"/>
      <c r="I218" s="602"/>
      <c r="J218" s="704"/>
      <c r="K218" s="706"/>
      <c r="L218" s="253"/>
      <c r="M218" s="254"/>
      <c r="N218" s="254"/>
      <c r="O218" s="255"/>
      <c r="P218" s="256" t="str">
        <f ca="1">IF(O218=0," ",IFERROR(IF(DATEDIF(TODAY(),O218,"M")&lt;=5,"ROJO",IF(DATEDIF(TODAY(),O218,"M")&gt;=12,"VERDE",IF(AND(DATEDIF(TODAY(),O218,"M")&gt;=6,DATEDIF(TODAY(),O218,"M")&lt;=11),"AMARILLO"))),Q218))</f>
        <v xml:space="preserve"> </v>
      </c>
      <c r="Q218" s="262" t="str">
        <f>IF(O218=0," ",IF(O218&lt;=$L$6,"VENCIDO","NO VENCIDO"))</f>
        <v xml:space="preserve"> </v>
      </c>
      <c r="R218" s="257"/>
      <c r="S218" s="258"/>
      <c r="T218" s="258"/>
      <c r="U218" s="259"/>
      <c r="V218" s="259"/>
      <c r="W218" s="259"/>
      <c r="X218" s="260"/>
      <c r="Z218" s="648"/>
      <c r="AA218" s="648"/>
      <c r="AB218" s="737"/>
      <c r="AC218" s="648"/>
      <c r="AD218" s="648"/>
      <c r="AE218" s="648"/>
      <c r="AF218" s="648"/>
      <c r="AG218" s="648"/>
      <c r="AH218" s="648"/>
      <c r="AI218" s="648"/>
      <c r="AJ218" s="648"/>
      <c r="AK218" s="648"/>
      <c r="AL218" s="648"/>
      <c r="AM218" s="724"/>
      <c r="AN218" s="726"/>
      <c r="AU218" s="261"/>
      <c r="AV218" s="261"/>
    </row>
    <row r="219" spans="1:48" ht="19.5" customHeight="1">
      <c r="A219" s="741"/>
      <c r="B219" s="733"/>
      <c r="C219" s="733"/>
      <c r="D219" s="593"/>
      <c r="E219" s="602"/>
      <c r="F219" s="602"/>
      <c r="G219" s="709"/>
      <c r="H219" s="602"/>
      <c r="I219" s="602"/>
      <c r="J219" s="704"/>
      <c r="K219" s="706"/>
      <c r="L219" s="253"/>
      <c r="M219" s="254"/>
      <c r="N219" s="254"/>
      <c r="O219" s="255"/>
      <c r="P219" s="256" t="str">
        <f ca="1">IF(O219=0," ",IFERROR(IF(DATEDIF(TODAY(),O219,"M")&lt;=5,"ROJO",IF(DATEDIF(TODAY(),O219,"M")&gt;=12,"VERDE",IF(AND(DATEDIF(TODAY(),O219,"M")&gt;=6,DATEDIF(TODAY(),O219,"M")&lt;=11),"AMARILLO"))),Q219))</f>
        <v xml:space="preserve"> </v>
      </c>
      <c r="Q219" s="262" t="str">
        <f>IF(O219=0," ",IF(O219&lt;=$L$6,"VENCIDO","NO VENCIDO"))</f>
        <v xml:space="preserve"> </v>
      </c>
      <c r="R219" s="257"/>
      <c r="S219" s="258"/>
      <c r="T219" s="258"/>
      <c r="U219" s="259"/>
      <c r="V219" s="259"/>
      <c r="W219" s="259"/>
      <c r="X219" s="260"/>
      <c r="Z219" s="648"/>
      <c r="AA219" s="648"/>
      <c r="AB219" s="737"/>
      <c r="AC219" s="648"/>
      <c r="AD219" s="648"/>
      <c r="AE219" s="648"/>
      <c r="AF219" s="648"/>
      <c r="AG219" s="648"/>
      <c r="AH219" s="648"/>
      <c r="AI219" s="648"/>
      <c r="AJ219" s="648"/>
      <c r="AK219" s="648"/>
      <c r="AL219" s="648"/>
      <c r="AM219" s="724"/>
      <c r="AN219" s="726"/>
      <c r="AU219" s="261"/>
      <c r="AV219" s="261"/>
    </row>
    <row r="220" spans="1:48" ht="19.5" customHeight="1">
      <c r="A220" s="741"/>
      <c r="B220" s="733"/>
      <c r="C220" s="733"/>
      <c r="D220" s="593"/>
      <c r="E220" s="602"/>
      <c r="F220" s="602"/>
      <c r="G220" s="709"/>
      <c r="H220" s="602"/>
      <c r="I220" s="602"/>
      <c r="J220" s="704"/>
      <c r="K220" s="706"/>
      <c r="L220" s="253"/>
      <c r="M220" s="254"/>
      <c r="N220" s="254"/>
      <c r="O220" s="255"/>
      <c r="P220" s="256" t="str">
        <f ca="1">IF(O220=0," ",IFERROR(IF(DATEDIF(TODAY(),O220,"M")&lt;=5,"ROJO",IF(DATEDIF(TODAY(),O220,"M")&gt;=12,"VERDE",IF(AND(DATEDIF(TODAY(),O220,"M")&gt;=6,DATEDIF(TODAY(),O220,"M")&lt;=11),"AMARILLO"))),Q220))</f>
        <v xml:space="preserve"> </v>
      </c>
      <c r="Q220" s="262" t="str">
        <f>IF(O220=0," ",IF(O220&lt;=$L$6,"VENCIDO","NO VENCIDO"))</f>
        <v xml:space="preserve"> </v>
      </c>
      <c r="R220" s="257"/>
      <c r="S220" s="258"/>
      <c r="T220" s="258"/>
      <c r="U220" s="259"/>
      <c r="V220" s="259"/>
      <c r="W220" s="259"/>
      <c r="X220" s="260"/>
      <c r="Z220" s="648"/>
      <c r="AA220" s="648"/>
      <c r="AB220" s="737"/>
      <c r="AC220" s="648"/>
      <c r="AD220" s="648"/>
      <c r="AE220" s="648"/>
      <c r="AF220" s="648"/>
      <c r="AG220" s="648"/>
      <c r="AH220" s="648"/>
      <c r="AI220" s="648"/>
      <c r="AJ220" s="648"/>
      <c r="AK220" s="648"/>
      <c r="AL220" s="648"/>
      <c r="AM220" s="724"/>
      <c r="AN220" s="726"/>
      <c r="AU220" s="261"/>
      <c r="AV220" s="261"/>
    </row>
    <row r="221" spans="1:48" ht="19.5" customHeight="1">
      <c r="A221" s="741"/>
      <c r="B221" s="733"/>
      <c r="C221" s="733"/>
      <c r="D221" s="593"/>
      <c r="E221" s="602"/>
      <c r="F221" s="602"/>
      <c r="G221" s="709"/>
      <c r="H221" s="602"/>
      <c r="I221" s="602"/>
      <c r="J221" s="704"/>
      <c r="K221" s="739"/>
      <c r="L221" s="253"/>
      <c r="M221" s="254"/>
      <c r="N221" s="254"/>
      <c r="O221" s="255"/>
      <c r="P221" s="256" t="str">
        <f ca="1">IF(O221=0," ",IFERROR(IF(DATEDIF(TODAY(),O221,"M")&lt;=5,"ROJO",IF(DATEDIF(TODAY(),O221,"M")&gt;=12,"VERDE",IF(AND(DATEDIF(TODAY(),O221,"M")&gt;=6,DATEDIF(TODAY(),O221,"M")&lt;=11),"AMARILLO"))),Q221))</f>
        <v xml:space="preserve"> </v>
      </c>
      <c r="Q221" s="262" t="str">
        <f>IF(O221=0," ",IF(O221&lt;=$L$6,"VENCIDO","NO VENCIDO"))</f>
        <v xml:space="preserve"> </v>
      </c>
      <c r="R221" s="257"/>
      <c r="S221" s="258"/>
      <c r="T221" s="258"/>
      <c r="U221" s="259"/>
      <c r="V221" s="259"/>
      <c r="W221" s="259"/>
      <c r="X221" s="260"/>
      <c r="Z221" s="648"/>
      <c r="AA221" s="648"/>
      <c r="AB221" s="737"/>
      <c r="AC221" s="648"/>
      <c r="AD221" s="648"/>
      <c r="AE221" s="648"/>
      <c r="AF221" s="648"/>
      <c r="AG221" s="648"/>
      <c r="AH221" s="648"/>
      <c r="AI221" s="648"/>
      <c r="AJ221" s="648"/>
      <c r="AK221" s="648"/>
      <c r="AL221" s="648"/>
      <c r="AM221" s="725"/>
      <c r="AN221" s="726"/>
      <c r="AU221" s="261"/>
      <c r="AV221" s="261"/>
    </row>
    <row r="222" spans="1:48" ht="19.5" customHeight="1">
      <c r="A222" s="741"/>
      <c r="B222" s="733"/>
      <c r="C222" s="733"/>
      <c r="D222" s="594"/>
      <c r="E222" s="603"/>
      <c r="F222" s="603"/>
      <c r="G222" s="710"/>
      <c r="H222" s="603"/>
      <c r="I222" s="603"/>
      <c r="J222" s="705"/>
      <c r="K222" s="447" t="b">
        <f>K217=L222</f>
        <v>1</v>
      </c>
      <c r="L222" s="491">
        <f>SUM(L217:L221)</f>
        <v>0</v>
      </c>
      <c r="M222" s="264" t="s">
        <v>1348</v>
      </c>
      <c r="N222" s="265"/>
      <c r="O222" s="266"/>
      <c r="P222" s="266"/>
      <c r="Q222" s="266"/>
      <c r="R222" s="267">
        <f>SUM(R217:R221)</f>
        <v>0</v>
      </c>
      <c r="S222" s="492"/>
      <c r="T222" s="492"/>
      <c r="U222" s="266"/>
      <c r="V222" s="266"/>
      <c r="W222" s="493"/>
      <c r="X222" s="268"/>
      <c r="Z222" s="498"/>
      <c r="AA222" s="270"/>
      <c r="AB222" s="267"/>
      <c r="AC222" s="270"/>
      <c r="AD222" s="270"/>
      <c r="AE222" s="270"/>
      <c r="AF222" s="270"/>
      <c r="AG222" s="270"/>
      <c r="AH222" s="270"/>
      <c r="AI222" s="270"/>
      <c r="AJ222" s="270"/>
      <c r="AK222" s="270"/>
      <c r="AL222" s="270"/>
      <c r="AM222" s="499"/>
      <c r="AN222" s="274"/>
      <c r="AU222" s="272"/>
      <c r="AV222" s="273"/>
    </row>
    <row r="223" spans="1:48" ht="19.5" customHeight="1">
      <c r="A223" s="741">
        <f>A217+1</f>
        <v>36</v>
      </c>
      <c r="B223" s="733" t="s">
        <v>1538</v>
      </c>
      <c r="C223" s="733"/>
      <c r="D223" s="592">
        <f>NOVIEMBRE!K223</f>
        <v>0</v>
      </c>
      <c r="E223" s="601"/>
      <c r="F223" s="601"/>
      <c r="G223" s="708">
        <f t="shared" ref="G223" si="34">E223+F223</f>
        <v>0</v>
      </c>
      <c r="H223" s="601"/>
      <c r="I223" s="601"/>
      <c r="J223" s="703">
        <f>AM223</f>
        <v>0</v>
      </c>
      <c r="K223" s="738">
        <f>+(D223+G223)-(H223+I223+J223)</f>
        <v>0</v>
      </c>
      <c r="L223" s="253"/>
      <c r="M223" s="254"/>
      <c r="N223" s="254"/>
      <c r="O223" s="255"/>
      <c r="P223" s="256" t="str">
        <f ca="1">IF(O223=0," ",IFERROR(IF(DATEDIF(TODAY(),O223,"M")&lt;=5,"ROJO",IF(DATEDIF(TODAY(),O223,"M")&gt;=12,"VERDE",IF(AND(DATEDIF(TODAY(),O223,"M")&gt;=6,DATEDIF(TODAY(),O223,"M")&lt;=11),"AMARILLO"))),Q223))</f>
        <v xml:space="preserve"> </v>
      </c>
      <c r="Q223" s="256" t="str">
        <f>IF(O223=0," ",IF(O223&lt;=$L$6,"VENCIDO","NO VENCIDO"))</f>
        <v xml:space="preserve"> </v>
      </c>
      <c r="R223" s="257"/>
      <c r="S223" s="258"/>
      <c r="T223" s="258"/>
      <c r="U223" s="259"/>
      <c r="V223" s="259"/>
      <c r="W223" s="434"/>
      <c r="X223" s="260"/>
      <c r="Z223" s="648"/>
      <c r="AA223" s="648"/>
      <c r="AB223" s="737">
        <f>+Z223+AA223</f>
        <v>0</v>
      </c>
      <c r="AC223" s="648"/>
      <c r="AD223" s="648"/>
      <c r="AE223" s="648"/>
      <c r="AF223" s="648"/>
      <c r="AG223" s="648"/>
      <c r="AH223" s="648"/>
      <c r="AI223" s="648"/>
      <c r="AJ223" s="648"/>
      <c r="AK223" s="648"/>
      <c r="AL223" s="648"/>
      <c r="AM223" s="723">
        <f>SUM(AB223:AL227)</f>
        <v>0</v>
      </c>
      <c r="AN223" s="726"/>
      <c r="AU223" s="261"/>
      <c r="AV223" s="261"/>
    </row>
    <row r="224" spans="1:48" ht="19.5" customHeight="1">
      <c r="A224" s="741"/>
      <c r="B224" s="733"/>
      <c r="C224" s="733"/>
      <c r="D224" s="593"/>
      <c r="E224" s="602"/>
      <c r="F224" s="602"/>
      <c r="G224" s="709"/>
      <c r="H224" s="602"/>
      <c r="I224" s="602"/>
      <c r="J224" s="704"/>
      <c r="K224" s="706"/>
      <c r="L224" s="253"/>
      <c r="M224" s="254"/>
      <c r="N224" s="254"/>
      <c r="O224" s="255"/>
      <c r="P224" s="256" t="str">
        <f ca="1">IF(O224=0," ",IFERROR(IF(DATEDIF(TODAY(),O224,"M")&lt;=5,"ROJO",IF(DATEDIF(TODAY(),O224,"M")&gt;=12,"VERDE",IF(AND(DATEDIF(TODAY(),O224,"M")&gt;=6,DATEDIF(TODAY(),O224,"M")&lt;=11),"AMARILLO"))),Q224))</f>
        <v xml:space="preserve"> </v>
      </c>
      <c r="Q224" s="262" t="str">
        <f>IF(O224=0," ",IF(O224&lt;=$L$6,"VENCIDO","NO VENCIDO"))</f>
        <v xml:space="preserve"> </v>
      </c>
      <c r="R224" s="257"/>
      <c r="S224" s="258"/>
      <c r="T224" s="258"/>
      <c r="U224" s="259"/>
      <c r="V224" s="259"/>
      <c r="W224" s="259"/>
      <c r="X224" s="260"/>
      <c r="Z224" s="648"/>
      <c r="AA224" s="648"/>
      <c r="AB224" s="737"/>
      <c r="AC224" s="648"/>
      <c r="AD224" s="648"/>
      <c r="AE224" s="648"/>
      <c r="AF224" s="648"/>
      <c r="AG224" s="648"/>
      <c r="AH224" s="648"/>
      <c r="AI224" s="648"/>
      <c r="AJ224" s="648"/>
      <c r="AK224" s="648"/>
      <c r="AL224" s="648"/>
      <c r="AM224" s="724"/>
      <c r="AN224" s="726"/>
      <c r="AU224" s="261"/>
      <c r="AV224" s="261"/>
    </row>
    <row r="225" spans="1:48" ht="19.5" customHeight="1">
      <c r="A225" s="741"/>
      <c r="B225" s="733"/>
      <c r="C225" s="733"/>
      <c r="D225" s="593"/>
      <c r="E225" s="602"/>
      <c r="F225" s="602"/>
      <c r="G225" s="709"/>
      <c r="H225" s="602"/>
      <c r="I225" s="602"/>
      <c r="J225" s="704"/>
      <c r="K225" s="706"/>
      <c r="L225" s="253"/>
      <c r="M225" s="254"/>
      <c r="N225" s="254"/>
      <c r="O225" s="255"/>
      <c r="P225" s="256" t="str">
        <f ca="1">IF(O225=0," ",IFERROR(IF(DATEDIF(TODAY(),O225,"M")&lt;=5,"ROJO",IF(DATEDIF(TODAY(),O225,"M")&gt;=12,"VERDE",IF(AND(DATEDIF(TODAY(),O225,"M")&gt;=6,DATEDIF(TODAY(),O225,"M")&lt;=11),"AMARILLO"))),Q225))</f>
        <v xml:space="preserve"> </v>
      </c>
      <c r="Q225" s="262" t="str">
        <f>IF(O225=0," ",IF(O225&lt;=$L$6,"VENCIDO","NO VENCIDO"))</f>
        <v xml:space="preserve"> </v>
      </c>
      <c r="R225" s="257"/>
      <c r="S225" s="258"/>
      <c r="T225" s="258"/>
      <c r="U225" s="259"/>
      <c r="V225" s="259"/>
      <c r="W225" s="259"/>
      <c r="X225" s="260"/>
      <c r="Z225" s="648"/>
      <c r="AA225" s="648"/>
      <c r="AB225" s="737"/>
      <c r="AC225" s="648"/>
      <c r="AD225" s="648"/>
      <c r="AE225" s="648"/>
      <c r="AF225" s="648"/>
      <c r="AG225" s="648"/>
      <c r="AH225" s="648"/>
      <c r="AI225" s="648"/>
      <c r="AJ225" s="648"/>
      <c r="AK225" s="648"/>
      <c r="AL225" s="648"/>
      <c r="AM225" s="724"/>
      <c r="AN225" s="726"/>
      <c r="AU225" s="261"/>
      <c r="AV225" s="261"/>
    </row>
    <row r="226" spans="1:48" ht="19.5" customHeight="1">
      <c r="A226" s="741"/>
      <c r="B226" s="733"/>
      <c r="C226" s="733"/>
      <c r="D226" s="593"/>
      <c r="E226" s="602"/>
      <c r="F226" s="602"/>
      <c r="G226" s="709"/>
      <c r="H226" s="602"/>
      <c r="I226" s="602"/>
      <c r="J226" s="704"/>
      <c r="K226" s="706"/>
      <c r="L226" s="253"/>
      <c r="M226" s="254"/>
      <c r="N226" s="254"/>
      <c r="O226" s="255"/>
      <c r="P226" s="256" t="str">
        <f ca="1">IF(O226=0," ",IFERROR(IF(DATEDIF(TODAY(),O226,"M")&lt;=5,"ROJO",IF(DATEDIF(TODAY(),O226,"M")&gt;=12,"VERDE",IF(AND(DATEDIF(TODAY(),O226,"M")&gt;=6,DATEDIF(TODAY(),O226,"M")&lt;=11),"AMARILLO"))),Q226))</f>
        <v xml:space="preserve"> </v>
      </c>
      <c r="Q226" s="262" t="str">
        <f>IF(O226=0," ",IF(O226&lt;=$L$6,"VENCIDO","NO VENCIDO"))</f>
        <v xml:space="preserve"> </v>
      </c>
      <c r="R226" s="257"/>
      <c r="S226" s="258"/>
      <c r="T226" s="258"/>
      <c r="U226" s="259"/>
      <c r="V226" s="259"/>
      <c r="W226" s="259"/>
      <c r="X226" s="260"/>
      <c r="Z226" s="648"/>
      <c r="AA226" s="648"/>
      <c r="AB226" s="737"/>
      <c r="AC226" s="648"/>
      <c r="AD226" s="648"/>
      <c r="AE226" s="648"/>
      <c r="AF226" s="648"/>
      <c r="AG226" s="648"/>
      <c r="AH226" s="648"/>
      <c r="AI226" s="648"/>
      <c r="AJ226" s="648"/>
      <c r="AK226" s="648"/>
      <c r="AL226" s="648"/>
      <c r="AM226" s="724"/>
      <c r="AN226" s="726"/>
      <c r="AU226" s="261"/>
      <c r="AV226" s="261"/>
    </row>
    <row r="227" spans="1:48" ht="19.5" customHeight="1">
      <c r="A227" s="741"/>
      <c r="B227" s="733"/>
      <c r="C227" s="733"/>
      <c r="D227" s="593"/>
      <c r="E227" s="602"/>
      <c r="F227" s="602"/>
      <c r="G227" s="709"/>
      <c r="H227" s="602"/>
      <c r="I227" s="602"/>
      <c r="J227" s="704"/>
      <c r="K227" s="739"/>
      <c r="L227" s="253"/>
      <c r="M227" s="254"/>
      <c r="N227" s="254"/>
      <c r="O227" s="255"/>
      <c r="P227" s="256" t="str">
        <f ca="1">IF(O227=0," ",IFERROR(IF(DATEDIF(TODAY(),O227,"M")&lt;=5,"ROJO",IF(DATEDIF(TODAY(),O227,"M")&gt;=12,"VERDE",IF(AND(DATEDIF(TODAY(),O227,"M")&gt;=6,DATEDIF(TODAY(),O227,"M")&lt;=11),"AMARILLO"))),Q227))</f>
        <v xml:space="preserve"> </v>
      </c>
      <c r="Q227" s="262" t="str">
        <f>IF(O227=0," ",IF(O227&lt;=$L$6,"VENCIDO","NO VENCIDO"))</f>
        <v xml:space="preserve"> </v>
      </c>
      <c r="R227" s="257"/>
      <c r="S227" s="258"/>
      <c r="T227" s="258"/>
      <c r="U227" s="259"/>
      <c r="V227" s="259"/>
      <c r="W227" s="259"/>
      <c r="X227" s="260"/>
      <c r="Z227" s="648"/>
      <c r="AA227" s="648"/>
      <c r="AB227" s="737"/>
      <c r="AC227" s="648"/>
      <c r="AD227" s="648"/>
      <c r="AE227" s="648"/>
      <c r="AF227" s="648"/>
      <c r="AG227" s="648"/>
      <c r="AH227" s="648"/>
      <c r="AI227" s="648"/>
      <c r="AJ227" s="648"/>
      <c r="AK227" s="648"/>
      <c r="AL227" s="648"/>
      <c r="AM227" s="725"/>
      <c r="AN227" s="726"/>
      <c r="AU227" s="261"/>
      <c r="AV227" s="261"/>
    </row>
    <row r="228" spans="1:48" ht="19.5" customHeight="1">
      <c r="A228" s="741"/>
      <c r="B228" s="742"/>
      <c r="C228" s="742"/>
      <c r="D228" s="594"/>
      <c r="E228" s="603"/>
      <c r="F228" s="603"/>
      <c r="G228" s="710"/>
      <c r="H228" s="603"/>
      <c r="I228" s="603"/>
      <c r="J228" s="705"/>
      <c r="K228" s="447" t="b">
        <f>K223=L228</f>
        <v>1</v>
      </c>
      <c r="L228" s="491">
        <f>SUM(L223:L227)</f>
        <v>0</v>
      </c>
      <c r="M228" s="264" t="s">
        <v>1348</v>
      </c>
      <c r="N228" s="265"/>
      <c r="O228" s="266"/>
      <c r="P228" s="266"/>
      <c r="Q228" s="266"/>
      <c r="R228" s="267">
        <f>SUM(R223:R227)</f>
        <v>0</v>
      </c>
      <c r="S228" s="492"/>
      <c r="T228" s="492"/>
      <c r="U228" s="266"/>
      <c r="V228" s="266"/>
      <c r="W228" s="493"/>
      <c r="X228" s="268"/>
      <c r="Z228" s="498"/>
      <c r="AA228" s="270"/>
      <c r="AB228" s="267"/>
      <c r="AC228" s="270"/>
      <c r="AD228" s="270"/>
      <c r="AE228" s="270"/>
      <c r="AF228" s="270"/>
      <c r="AG228" s="270"/>
      <c r="AH228" s="270"/>
      <c r="AI228" s="270"/>
      <c r="AJ228" s="270"/>
      <c r="AK228" s="270"/>
      <c r="AL228" s="270"/>
      <c r="AM228" s="499"/>
      <c r="AN228" s="274"/>
      <c r="AU228" s="272"/>
      <c r="AV228" s="273"/>
    </row>
    <row r="229" spans="1:48" ht="36" customHeight="1">
      <c r="A229" s="519" t="s">
        <v>1349</v>
      </c>
      <c r="B229" s="740" t="s">
        <v>132</v>
      </c>
      <c r="C229" s="740"/>
      <c r="D229" s="509"/>
      <c r="E229" s="275"/>
      <c r="F229" s="275"/>
      <c r="G229" s="275"/>
      <c r="H229" s="275"/>
      <c r="I229" s="275"/>
      <c r="J229" s="275"/>
      <c r="K229" s="275"/>
      <c r="L229" s="275"/>
      <c r="M229" s="275"/>
      <c r="N229" s="275"/>
      <c r="O229" s="275"/>
      <c r="P229" s="275"/>
      <c r="Q229" s="275"/>
      <c r="R229" s="510"/>
      <c r="S229" s="510"/>
      <c r="T229" s="510"/>
      <c r="U229" s="511"/>
      <c r="V229" s="511"/>
      <c r="W229" s="511"/>
      <c r="X229" s="512"/>
      <c r="Z229" s="500"/>
      <c r="AA229" s="501"/>
      <c r="AB229" s="414"/>
      <c r="AC229" s="502"/>
      <c r="AD229" s="502"/>
      <c r="AE229" s="502"/>
      <c r="AF229" s="502"/>
      <c r="AG229" s="502"/>
      <c r="AH229" s="502"/>
      <c r="AI229" s="502"/>
      <c r="AJ229" s="502"/>
      <c r="AK229" s="502"/>
      <c r="AL229" s="502"/>
      <c r="AM229" s="503"/>
      <c r="AN229" s="513"/>
      <c r="AU229" s="514"/>
      <c r="AV229" s="514"/>
    </row>
    <row r="230" spans="1:48" ht="19.5" customHeight="1">
      <c r="A230" s="585">
        <v>1</v>
      </c>
      <c r="B230" s="733" t="s">
        <v>1525</v>
      </c>
      <c r="C230" s="733"/>
      <c r="D230" s="592">
        <f>NOVIEMBRE!K230</f>
        <v>5490</v>
      </c>
      <c r="E230" s="601"/>
      <c r="F230" s="601"/>
      <c r="G230" s="708">
        <f t="shared" ref="G230" si="35">E230+F230</f>
        <v>0</v>
      </c>
      <c r="H230" s="601"/>
      <c r="I230" s="601"/>
      <c r="J230" s="703">
        <f>AM230</f>
        <v>0</v>
      </c>
      <c r="K230" s="738">
        <f>+(D230+G230)-(H230+I230+J230)</f>
        <v>5490</v>
      </c>
      <c r="L230" s="253"/>
      <c r="M230" s="254"/>
      <c r="N230" s="254"/>
      <c r="O230" s="255"/>
      <c r="P230" s="256" t="str">
        <f ca="1">IF(O230=0," ",IFERROR(IF(DATEDIF(TODAY(),O230,"M")&lt;=5,"ROJO",IF(DATEDIF(TODAY(),O230,"M")&gt;=12,"VERDE",IF(AND(DATEDIF(TODAY(),O230,"M")&gt;=6,DATEDIF(TODAY(),O230,"M")&lt;=11),"AMARILLO"))),Q230))</f>
        <v xml:space="preserve"> </v>
      </c>
      <c r="Q230" s="256" t="str">
        <f>IF(O230=0," ",IF(O230&lt;=$L$6,"VENCIDO","NO VENCIDO"))</f>
        <v xml:space="preserve"> </v>
      </c>
      <c r="R230" s="257"/>
      <c r="S230" s="258"/>
      <c r="T230" s="258"/>
      <c r="U230" s="259"/>
      <c r="V230" s="259"/>
      <c r="W230" s="434"/>
      <c r="X230" s="260"/>
      <c r="Z230" s="648"/>
      <c r="AA230" s="648"/>
      <c r="AB230" s="737">
        <f>+Z230+AA230</f>
        <v>0</v>
      </c>
      <c r="AC230" s="570"/>
      <c r="AD230" s="570"/>
      <c r="AE230" s="570"/>
      <c r="AF230" s="570"/>
      <c r="AG230" s="570"/>
      <c r="AH230" s="570"/>
      <c r="AI230" s="570"/>
      <c r="AJ230" s="570"/>
      <c r="AK230" s="570"/>
      <c r="AL230" s="570"/>
      <c r="AM230" s="723">
        <f>SUM(AB230:AL234)</f>
        <v>0</v>
      </c>
      <c r="AN230" s="726"/>
      <c r="AU230" s="261"/>
      <c r="AV230" s="261"/>
    </row>
    <row r="231" spans="1:48" ht="19.5" customHeight="1">
      <c r="A231" s="585"/>
      <c r="B231" s="733"/>
      <c r="C231" s="733"/>
      <c r="D231" s="593"/>
      <c r="E231" s="602"/>
      <c r="F231" s="602"/>
      <c r="G231" s="709"/>
      <c r="H231" s="602"/>
      <c r="I231" s="602"/>
      <c r="J231" s="704"/>
      <c r="K231" s="706"/>
      <c r="L231" s="253"/>
      <c r="M231" s="254"/>
      <c r="N231" s="254"/>
      <c r="O231" s="255"/>
      <c r="P231" s="256" t="str">
        <f ca="1">IF(O231=0," ",IFERROR(IF(DATEDIF(TODAY(),O231,"M")&lt;=5,"ROJO",IF(DATEDIF(TODAY(),O231,"M")&gt;=12,"VERDE",IF(AND(DATEDIF(TODAY(),O231,"M")&gt;=6,DATEDIF(TODAY(),O231,"M")&lt;=11),"AMARILLO"))),Q231))</f>
        <v xml:space="preserve"> </v>
      </c>
      <c r="Q231" s="262" t="str">
        <f>IF(O231=0," ",IF(O231&lt;=$L$6,"VENCIDO","NO VENCIDO"))</f>
        <v xml:space="preserve"> </v>
      </c>
      <c r="R231" s="257"/>
      <c r="S231" s="258"/>
      <c r="T231" s="258"/>
      <c r="U231" s="259"/>
      <c r="V231" s="259"/>
      <c r="W231" s="259"/>
      <c r="X231" s="260"/>
      <c r="Z231" s="648"/>
      <c r="AA231" s="648"/>
      <c r="AB231" s="737"/>
      <c r="AC231" s="571"/>
      <c r="AD231" s="571"/>
      <c r="AE231" s="571"/>
      <c r="AF231" s="571"/>
      <c r="AG231" s="571"/>
      <c r="AH231" s="571"/>
      <c r="AI231" s="571"/>
      <c r="AJ231" s="571"/>
      <c r="AK231" s="571"/>
      <c r="AL231" s="571"/>
      <c r="AM231" s="724"/>
      <c r="AN231" s="726"/>
      <c r="AU231" s="261"/>
      <c r="AV231" s="261"/>
    </row>
    <row r="232" spans="1:48" ht="19.5" customHeight="1">
      <c r="A232" s="585"/>
      <c r="B232" s="733"/>
      <c r="C232" s="733"/>
      <c r="D232" s="593"/>
      <c r="E232" s="602"/>
      <c r="F232" s="602"/>
      <c r="G232" s="709"/>
      <c r="H232" s="602"/>
      <c r="I232" s="602"/>
      <c r="J232" s="704"/>
      <c r="K232" s="706"/>
      <c r="L232" s="253"/>
      <c r="M232" s="254"/>
      <c r="N232" s="254"/>
      <c r="O232" s="255"/>
      <c r="P232" s="256" t="str">
        <f ca="1">IF(O232=0," ",IFERROR(IF(DATEDIF(TODAY(),O232,"M")&lt;=5,"ROJO",IF(DATEDIF(TODAY(),O232,"M")&gt;=12,"VERDE",IF(AND(DATEDIF(TODAY(),O232,"M")&gt;=6,DATEDIF(TODAY(),O232,"M")&lt;=11),"AMARILLO"))),Q232))</f>
        <v xml:space="preserve"> </v>
      </c>
      <c r="Q232" s="262" t="str">
        <f>IF(O232=0," ",IF(O232&lt;=$L$6,"VENCIDO","NO VENCIDO"))</f>
        <v xml:space="preserve"> </v>
      </c>
      <c r="R232" s="257"/>
      <c r="S232" s="258"/>
      <c r="T232" s="258"/>
      <c r="U232" s="259"/>
      <c r="V232" s="259"/>
      <c r="W232" s="259"/>
      <c r="X232" s="260"/>
      <c r="Z232" s="648"/>
      <c r="AA232" s="648"/>
      <c r="AB232" s="737"/>
      <c r="AC232" s="571"/>
      <c r="AD232" s="571"/>
      <c r="AE232" s="571"/>
      <c r="AF232" s="571"/>
      <c r="AG232" s="571"/>
      <c r="AH232" s="571"/>
      <c r="AI232" s="571"/>
      <c r="AJ232" s="571"/>
      <c r="AK232" s="571"/>
      <c r="AL232" s="571"/>
      <c r="AM232" s="724"/>
      <c r="AN232" s="726"/>
      <c r="AU232" s="261"/>
      <c r="AV232" s="261"/>
    </row>
    <row r="233" spans="1:48" ht="19.5" customHeight="1">
      <c r="A233" s="585"/>
      <c r="B233" s="733"/>
      <c r="C233" s="733"/>
      <c r="D233" s="593"/>
      <c r="E233" s="602"/>
      <c r="F233" s="602"/>
      <c r="G233" s="709"/>
      <c r="H233" s="602"/>
      <c r="I233" s="602"/>
      <c r="J233" s="704"/>
      <c r="K233" s="706"/>
      <c r="L233" s="253"/>
      <c r="M233" s="254"/>
      <c r="N233" s="254"/>
      <c r="O233" s="255"/>
      <c r="P233" s="256" t="str">
        <f ca="1">IF(O233=0," ",IFERROR(IF(DATEDIF(TODAY(),O233,"M")&lt;=5,"ROJO",IF(DATEDIF(TODAY(),O233,"M")&gt;=12,"VERDE",IF(AND(DATEDIF(TODAY(),O233,"M")&gt;=6,DATEDIF(TODAY(),O233,"M")&lt;=11),"AMARILLO"))),Q233))</f>
        <v xml:space="preserve"> </v>
      </c>
      <c r="Q233" s="262" t="str">
        <f>IF(O233=0," ",IF(O233&lt;=$L$6,"VENCIDO","NO VENCIDO"))</f>
        <v xml:space="preserve"> </v>
      </c>
      <c r="R233" s="257"/>
      <c r="S233" s="258"/>
      <c r="T233" s="258"/>
      <c r="U233" s="259"/>
      <c r="V233" s="259"/>
      <c r="W233" s="259"/>
      <c r="X233" s="260"/>
      <c r="Z233" s="648"/>
      <c r="AA233" s="648"/>
      <c r="AB233" s="737"/>
      <c r="AC233" s="571"/>
      <c r="AD233" s="571"/>
      <c r="AE233" s="571"/>
      <c r="AF233" s="571"/>
      <c r="AG233" s="571"/>
      <c r="AH233" s="571"/>
      <c r="AI233" s="571"/>
      <c r="AJ233" s="571"/>
      <c r="AK233" s="571"/>
      <c r="AL233" s="571"/>
      <c r="AM233" s="724"/>
      <c r="AN233" s="726"/>
      <c r="AU233" s="261"/>
      <c r="AV233" s="261"/>
    </row>
    <row r="234" spans="1:48" ht="19.5" customHeight="1">
      <c r="A234" s="585"/>
      <c r="B234" s="733"/>
      <c r="C234" s="733"/>
      <c r="D234" s="593"/>
      <c r="E234" s="602"/>
      <c r="F234" s="602"/>
      <c r="G234" s="709"/>
      <c r="H234" s="602"/>
      <c r="I234" s="602"/>
      <c r="J234" s="704"/>
      <c r="K234" s="739"/>
      <c r="L234" s="253"/>
      <c r="M234" s="254"/>
      <c r="N234" s="254"/>
      <c r="O234" s="255"/>
      <c r="P234" s="256" t="str">
        <f ca="1">IF(O234=0," ",IFERROR(IF(DATEDIF(TODAY(),O234,"M")&lt;=5,"ROJO",IF(DATEDIF(TODAY(),O234,"M")&gt;=12,"VERDE",IF(AND(DATEDIF(TODAY(),O234,"M")&gt;=6,DATEDIF(TODAY(),O234,"M")&lt;=11),"AMARILLO"))),Q234))</f>
        <v xml:space="preserve"> </v>
      </c>
      <c r="Q234" s="262" t="str">
        <f>IF(O234=0," ",IF(O234&lt;=$L$6,"VENCIDO","NO VENCIDO"))</f>
        <v xml:space="preserve"> </v>
      </c>
      <c r="R234" s="257"/>
      <c r="S234" s="258"/>
      <c r="T234" s="258"/>
      <c r="U234" s="259"/>
      <c r="V234" s="259"/>
      <c r="W234" s="259"/>
      <c r="X234" s="260"/>
      <c r="Z234" s="648"/>
      <c r="AA234" s="648"/>
      <c r="AB234" s="737"/>
      <c r="AC234" s="572"/>
      <c r="AD234" s="572"/>
      <c r="AE234" s="572"/>
      <c r="AF234" s="572"/>
      <c r="AG234" s="572"/>
      <c r="AH234" s="572"/>
      <c r="AI234" s="572"/>
      <c r="AJ234" s="572"/>
      <c r="AK234" s="572"/>
      <c r="AL234" s="572"/>
      <c r="AM234" s="725"/>
      <c r="AN234" s="726"/>
      <c r="AU234" s="261"/>
      <c r="AV234" s="261"/>
    </row>
    <row r="235" spans="1:48" ht="19.5" customHeight="1">
      <c r="A235" s="585"/>
      <c r="B235" s="733"/>
      <c r="C235" s="733"/>
      <c r="D235" s="594"/>
      <c r="E235" s="603"/>
      <c r="F235" s="603"/>
      <c r="G235" s="710"/>
      <c r="H235" s="603"/>
      <c r="I235" s="603"/>
      <c r="J235" s="705"/>
      <c r="K235" s="447" t="b">
        <f>K230=L235</f>
        <v>0</v>
      </c>
      <c r="L235" s="491">
        <f>SUM(L230:L234)</f>
        <v>0</v>
      </c>
      <c r="M235" s="264" t="s">
        <v>1348</v>
      </c>
      <c r="N235" s="265"/>
      <c r="O235" s="266"/>
      <c r="P235" s="266"/>
      <c r="Q235" s="266"/>
      <c r="R235" s="267">
        <f>SUM(R230:R234)</f>
        <v>0</v>
      </c>
      <c r="S235" s="492"/>
      <c r="T235" s="492"/>
      <c r="U235" s="266"/>
      <c r="V235" s="266"/>
      <c r="W235" s="493"/>
      <c r="X235" s="277"/>
      <c r="Z235" s="498"/>
      <c r="AA235" s="270"/>
      <c r="AB235" s="267"/>
      <c r="AC235" s="270"/>
      <c r="AD235" s="270"/>
      <c r="AE235" s="270"/>
      <c r="AF235" s="270"/>
      <c r="AG235" s="270"/>
      <c r="AH235" s="270"/>
      <c r="AI235" s="270"/>
      <c r="AJ235" s="270"/>
      <c r="AK235" s="270"/>
      <c r="AL235" s="270"/>
      <c r="AM235" s="499"/>
      <c r="AN235" s="274"/>
      <c r="AU235" s="272"/>
      <c r="AV235" s="273"/>
    </row>
    <row r="236" spans="1:48" ht="19.5" customHeight="1">
      <c r="A236" s="585">
        <v>2</v>
      </c>
      <c r="B236" s="733" t="s">
        <v>1526</v>
      </c>
      <c r="C236" s="733"/>
      <c r="D236" s="592">
        <f>NOVIEMBRE!K236</f>
        <v>11703</v>
      </c>
      <c r="E236" s="601"/>
      <c r="F236" s="601"/>
      <c r="G236" s="708">
        <f t="shared" ref="G236" si="36">E236+F236</f>
        <v>0</v>
      </c>
      <c r="H236" s="601"/>
      <c r="I236" s="601"/>
      <c r="J236" s="703">
        <f>AM236</f>
        <v>0</v>
      </c>
      <c r="K236" s="738">
        <f>+(D236+G236)-(H236+I236+J236)</f>
        <v>11703</v>
      </c>
      <c r="L236" s="253"/>
      <c r="M236" s="254"/>
      <c r="N236" s="254"/>
      <c r="O236" s="255"/>
      <c r="P236" s="256" t="str">
        <f ca="1">IF(O236=0," ",IFERROR(IF(DATEDIF(TODAY(),O236,"M")&lt;=5,"ROJO",IF(DATEDIF(TODAY(),O236,"M")&gt;=12,"VERDE",IF(AND(DATEDIF(TODAY(),O236,"M")&gt;=6,DATEDIF(TODAY(),O236,"M")&lt;=11),"AMARILLO"))),Q236))</f>
        <v xml:space="preserve"> </v>
      </c>
      <c r="Q236" s="256" t="str">
        <f>IF(O236=0," ",IF(O236&lt;=$L$6,"VENCIDO","NO VENCIDO"))</f>
        <v xml:space="preserve"> </v>
      </c>
      <c r="R236" s="257"/>
      <c r="S236" s="258"/>
      <c r="T236" s="258"/>
      <c r="U236" s="259"/>
      <c r="V236" s="259"/>
      <c r="W236" s="434"/>
      <c r="X236" s="260"/>
      <c r="Z236" s="648"/>
      <c r="AA236" s="648"/>
      <c r="AB236" s="737">
        <f>+Z236+AA236</f>
        <v>0</v>
      </c>
      <c r="AC236" s="570"/>
      <c r="AD236" s="648"/>
      <c r="AE236" s="648"/>
      <c r="AF236" s="648"/>
      <c r="AG236" s="648"/>
      <c r="AH236" s="648"/>
      <c r="AI236" s="648"/>
      <c r="AJ236" s="648"/>
      <c r="AK236" s="648"/>
      <c r="AL236" s="648"/>
      <c r="AM236" s="723">
        <f>SUM(AB236:AL240)</f>
        <v>0</v>
      </c>
      <c r="AN236" s="726"/>
      <c r="AU236" s="261"/>
      <c r="AV236" s="261"/>
    </row>
    <row r="237" spans="1:48" ht="19.5" customHeight="1">
      <c r="A237" s="585"/>
      <c r="B237" s="733"/>
      <c r="C237" s="733"/>
      <c r="D237" s="593"/>
      <c r="E237" s="602"/>
      <c r="F237" s="602"/>
      <c r="G237" s="709"/>
      <c r="H237" s="602"/>
      <c r="I237" s="602"/>
      <c r="J237" s="704"/>
      <c r="K237" s="706"/>
      <c r="L237" s="253"/>
      <c r="M237" s="254"/>
      <c r="N237" s="254"/>
      <c r="O237" s="255"/>
      <c r="P237" s="256" t="str">
        <f ca="1">IF(O237=0," ",IFERROR(IF(DATEDIF(TODAY(),O237,"M")&lt;=5,"ROJO",IF(DATEDIF(TODAY(),O237,"M")&gt;=12,"VERDE",IF(AND(DATEDIF(TODAY(),O237,"M")&gt;=6,DATEDIF(TODAY(),O237,"M")&lt;=11),"AMARILLO"))),Q237))</f>
        <v xml:space="preserve"> </v>
      </c>
      <c r="Q237" s="262" t="str">
        <f>IF(O237=0," ",IF(O237&lt;=$L$6,"VENCIDO","NO VENCIDO"))</f>
        <v xml:space="preserve"> </v>
      </c>
      <c r="R237" s="257"/>
      <c r="S237" s="258"/>
      <c r="T237" s="258"/>
      <c r="U237" s="259"/>
      <c r="V237" s="259"/>
      <c r="W237" s="259"/>
      <c r="X237" s="260"/>
      <c r="Z237" s="648"/>
      <c r="AA237" s="648"/>
      <c r="AB237" s="737"/>
      <c r="AC237" s="571"/>
      <c r="AD237" s="648"/>
      <c r="AE237" s="648"/>
      <c r="AF237" s="648"/>
      <c r="AG237" s="648"/>
      <c r="AH237" s="648"/>
      <c r="AI237" s="648"/>
      <c r="AJ237" s="648"/>
      <c r="AK237" s="648"/>
      <c r="AL237" s="648"/>
      <c r="AM237" s="724"/>
      <c r="AN237" s="726"/>
      <c r="AU237" s="261"/>
      <c r="AV237" s="261"/>
    </row>
    <row r="238" spans="1:48" ht="19.5" customHeight="1">
      <c r="A238" s="585"/>
      <c r="B238" s="733"/>
      <c r="C238" s="733"/>
      <c r="D238" s="593"/>
      <c r="E238" s="602"/>
      <c r="F238" s="602"/>
      <c r="G238" s="709"/>
      <c r="H238" s="602"/>
      <c r="I238" s="602"/>
      <c r="J238" s="704"/>
      <c r="K238" s="706"/>
      <c r="L238" s="253"/>
      <c r="M238" s="254"/>
      <c r="N238" s="254"/>
      <c r="O238" s="255"/>
      <c r="P238" s="256" t="str">
        <f ca="1">IF(O238=0," ",IFERROR(IF(DATEDIF(TODAY(),O238,"M")&lt;=5,"ROJO",IF(DATEDIF(TODAY(),O238,"M")&gt;=12,"VERDE",IF(AND(DATEDIF(TODAY(),O238,"M")&gt;=6,DATEDIF(TODAY(),O238,"M")&lt;=11),"AMARILLO"))),Q238))</f>
        <v xml:space="preserve"> </v>
      </c>
      <c r="Q238" s="262" t="str">
        <f>IF(O238=0," ",IF(O238&lt;=$L$6,"VENCIDO","NO VENCIDO"))</f>
        <v xml:space="preserve"> </v>
      </c>
      <c r="R238" s="257"/>
      <c r="S238" s="258"/>
      <c r="T238" s="258"/>
      <c r="U238" s="259"/>
      <c r="V238" s="259"/>
      <c r="W238" s="259"/>
      <c r="X238" s="260"/>
      <c r="Z238" s="648"/>
      <c r="AA238" s="648"/>
      <c r="AB238" s="737"/>
      <c r="AC238" s="571"/>
      <c r="AD238" s="648"/>
      <c r="AE238" s="648"/>
      <c r="AF238" s="648"/>
      <c r="AG238" s="648"/>
      <c r="AH238" s="648"/>
      <c r="AI238" s="648"/>
      <c r="AJ238" s="648"/>
      <c r="AK238" s="648"/>
      <c r="AL238" s="648"/>
      <c r="AM238" s="724"/>
      <c r="AN238" s="726"/>
      <c r="AU238" s="261"/>
      <c r="AV238" s="261"/>
    </row>
    <row r="239" spans="1:48" ht="19.5" customHeight="1">
      <c r="A239" s="585"/>
      <c r="B239" s="733"/>
      <c r="C239" s="733"/>
      <c r="D239" s="593"/>
      <c r="E239" s="602"/>
      <c r="F239" s="602"/>
      <c r="G239" s="709"/>
      <c r="H239" s="602"/>
      <c r="I239" s="602"/>
      <c r="J239" s="704"/>
      <c r="K239" s="706"/>
      <c r="L239" s="253"/>
      <c r="M239" s="254"/>
      <c r="N239" s="254"/>
      <c r="O239" s="255"/>
      <c r="P239" s="256" t="str">
        <f ca="1">IF(O239=0," ",IFERROR(IF(DATEDIF(TODAY(),O239,"M")&lt;=5,"ROJO",IF(DATEDIF(TODAY(),O239,"M")&gt;=12,"VERDE",IF(AND(DATEDIF(TODAY(),O239,"M")&gt;=6,DATEDIF(TODAY(),O239,"M")&lt;=11),"AMARILLO"))),Q239))</f>
        <v xml:space="preserve"> </v>
      </c>
      <c r="Q239" s="262" t="str">
        <f>IF(O239=0," ",IF(O239&lt;=$L$6,"VENCIDO","NO VENCIDO"))</f>
        <v xml:space="preserve"> </v>
      </c>
      <c r="R239" s="257"/>
      <c r="S239" s="258"/>
      <c r="T239" s="258"/>
      <c r="U239" s="259"/>
      <c r="V239" s="259"/>
      <c r="W239" s="259"/>
      <c r="X239" s="260"/>
      <c r="Z239" s="648"/>
      <c r="AA239" s="648"/>
      <c r="AB239" s="737"/>
      <c r="AC239" s="571"/>
      <c r="AD239" s="648"/>
      <c r="AE239" s="648"/>
      <c r="AF239" s="648"/>
      <c r="AG239" s="648"/>
      <c r="AH239" s="648"/>
      <c r="AI239" s="648"/>
      <c r="AJ239" s="648"/>
      <c r="AK239" s="648"/>
      <c r="AL239" s="648"/>
      <c r="AM239" s="724"/>
      <c r="AN239" s="726"/>
      <c r="AU239" s="261"/>
      <c r="AV239" s="261"/>
    </row>
    <row r="240" spans="1:48" ht="19.5" customHeight="1">
      <c r="A240" s="585"/>
      <c r="B240" s="733"/>
      <c r="C240" s="733"/>
      <c r="D240" s="593"/>
      <c r="E240" s="602"/>
      <c r="F240" s="602"/>
      <c r="G240" s="709"/>
      <c r="H240" s="602"/>
      <c r="I240" s="602"/>
      <c r="J240" s="704"/>
      <c r="K240" s="739"/>
      <c r="L240" s="253"/>
      <c r="M240" s="254"/>
      <c r="N240" s="254"/>
      <c r="O240" s="255"/>
      <c r="P240" s="256" t="str">
        <f ca="1">IF(O240=0," ",IFERROR(IF(DATEDIF(TODAY(),O240,"M")&lt;=5,"ROJO",IF(DATEDIF(TODAY(),O240,"M")&gt;=12,"VERDE",IF(AND(DATEDIF(TODAY(),O240,"M")&gt;=6,DATEDIF(TODAY(),O240,"M")&lt;=11),"AMARILLO"))),Q240))</f>
        <v xml:space="preserve"> </v>
      </c>
      <c r="Q240" s="262" t="str">
        <f>IF(O240=0," ",IF(O240&lt;=$L$6,"VENCIDO","NO VENCIDO"))</f>
        <v xml:space="preserve"> </v>
      </c>
      <c r="R240" s="257"/>
      <c r="S240" s="258"/>
      <c r="T240" s="258"/>
      <c r="U240" s="259"/>
      <c r="V240" s="259"/>
      <c r="W240" s="259"/>
      <c r="X240" s="260"/>
      <c r="Z240" s="648"/>
      <c r="AA240" s="648"/>
      <c r="AB240" s="737"/>
      <c r="AC240" s="572"/>
      <c r="AD240" s="648"/>
      <c r="AE240" s="648"/>
      <c r="AF240" s="648"/>
      <c r="AG240" s="648"/>
      <c r="AH240" s="648"/>
      <c r="AI240" s="648"/>
      <c r="AJ240" s="648"/>
      <c r="AK240" s="648"/>
      <c r="AL240" s="648"/>
      <c r="AM240" s="725"/>
      <c r="AN240" s="726"/>
      <c r="AU240" s="261"/>
      <c r="AV240" s="261"/>
    </row>
    <row r="241" spans="1:48" ht="19.5" customHeight="1">
      <c r="A241" s="585"/>
      <c r="B241" s="733"/>
      <c r="C241" s="733"/>
      <c r="D241" s="594"/>
      <c r="E241" s="603"/>
      <c r="F241" s="603"/>
      <c r="G241" s="710"/>
      <c r="H241" s="603"/>
      <c r="I241" s="603"/>
      <c r="J241" s="705"/>
      <c r="K241" s="447" t="b">
        <f>K236=L241</f>
        <v>0</v>
      </c>
      <c r="L241" s="491">
        <f>SUM(L236:L240)</f>
        <v>0</v>
      </c>
      <c r="M241" s="264" t="s">
        <v>1348</v>
      </c>
      <c r="N241" s="265"/>
      <c r="O241" s="266"/>
      <c r="P241" s="266"/>
      <c r="Q241" s="266"/>
      <c r="R241" s="267">
        <f>SUM(R236:R240)</f>
        <v>0</v>
      </c>
      <c r="S241" s="492"/>
      <c r="T241" s="492"/>
      <c r="U241" s="266"/>
      <c r="V241" s="266"/>
      <c r="W241" s="493"/>
      <c r="X241" s="277"/>
      <c r="Z241" s="498"/>
      <c r="AA241" s="270"/>
      <c r="AB241" s="267"/>
      <c r="AC241" s="270"/>
      <c r="AD241" s="270"/>
      <c r="AE241" s="270"/>
      <c r="AF241" s="270"/>
      <c r="AG241" s="270"/>
      <c r="AH241" s="270"/>
      <c r="AI241" s="270"/>
      <c r="AJ241" s="270"/>
      <c r="AK241" s="270"/>
      <c r="AL241" s="270"/>
      <c r="AM241" s="499"/>
      <c r="AN241" s="274"/>
      <c r="AU241" s="272"/>
      <c r="AV241" s="273"/>
    </row>
    <row r="242" spans="1:48" ht="19.5" customHeight="1">
      <c r="A242" s="585">
        <v>3</v>
      </c>
      <c r="B242" s="733" t="s">
        <v>1527</v>
      </c>
      <c r="C242" s="733"/>
      <c r="D242" s="592">
        <f>NOVIEMBRE!K242</f>
        <v>0</v>
      </c>
      <c r="E242" s="601"/>
      <c r="F242" s="601"/>
      <c r="G242" s="708">
        <f t="shared" ref="G242" si="37">E242+F242</f>
        <v>0</v>
      </c>
      <c r="H242" s="601"/>
      <c r="I242" s="601"/>
      <c r="J242" s="703">
        <f>AM242</f>
        <v>0</v>
      </c>
      <c r="K242" s="738">
        <f>+(D242+G242)-(H242+I242+J242)</f>
        <v>0</v>
      </c>
      <c r="L242" s="253"/>
      <c r="M242" s="254"/>
      <c r="N242" s="254"/>
      <c r="O242" s="255"/>
      <c r="P242" s="256" t="str">
        <f ca="1">IF(O242=0," ",IFERROR(IF(DATEDIF(TODAY(),O242,"M")&lt;=5,"ROJO",IF(DATEDIF(TODAY(),O242,"M")&gt;=12,"VERDE",IF(AND(DATEDIF(TODAY(),O242,"M")&gt;=6,DATEDIF(TODAY(),O242,"M")&lt;=11),"AMARILLO"))),Q242))</f>
        <v xml:space="preserve"> </v>
      </c>
      <c r="Q242" s="256" t="str">
        <f>IF(O242=0," ",IF(O242&lt;=$L$6,"VENCIDO","NO VENCIDO"))</f>
        <v xml:space="preserve"> </v>
      </c>
      <c r="R242" s="257"/>
      <c r="S242" s="258"/>
      <c r="T242" s="258"/>
      <c r="U242" s="259"/>
      <c r="V242" s="259"/>
      <c r="W242" s="434"/>
      <c r="X242" s="260"/>
      <c r="Z242" s="648"/>
      <c r="AA242" s="648"/>
      <c r="AB242" s="737">
        <f>+Z242+AA242</f>
        <v>0</v>
      </c>
      <c r="AC242" s="648"/>
      <c r="AD242" s="648"/>
      <c r="AE242" s="648"/>
      <c r="AF242" s="648"/>
      <c r="AG242" s="648"/>
      <c r="AH242" s="648"/>
      <c r="AI242" s="648"/>
      <c r="AJ242" s="648"/>
      <c r="AK242" s="648"/>
      <c r="AL242" s="648"/>
      <c r="AM242" s="723">
        <f>SUM(AB242:AL246)</f>
        <v>0</v>
      </c>
      <c r="AN242" s="726"/>
      <c r="AU242" s="261"/>
      <c r="AV242" s="261"/>
    </row>
    <row r="243" spans="1:48" ht="19.5" customHeight="1">
      <c r="A243" s="585"/>
      <c r="B243" s="733"/>
      <c r="C243" s="733"/>
      <c r="D243" s="593"/>
      <c r="E243" s="602"/>
      <c r="F243" s="602"/>
      <c r="G243" s="709"/>
      <c r="H243" s="602"/>
      <c r="I243" s="602"/>
      <c r="J243" s="704"/>
      <c r="K243" s="706"/>
      <c r="L243" s="253"/>
      <c r="M243" s="254"/>
      <c r="N243" s="254"/>
      <c r="O243" s="255"/>
      <c r="P243" s="256" t="str">
        <f ca="1">IF(O243=0," ",IFERROR(IF(DATEDIF(TODAY(),O243,"M")&lt;=5,"ROJO",IF(DATEDIF(TODAY(),O243,"M")&gt;=12,"VERDE",IF(AND(DATEDIF(TODAY(),O243,"M")&gt;=6,DATEDIF(TODAY(),O243,"M")&lt;=11),"AMARILLO"))),Q243))</f>
        <v xml:space="preserve"> </v>
      </c>
      <c r="Q243" s="262" t="str">
        <f>IF(O243=0," ",IF(O243&lt;=$L$6,"VENCIDO","NO VENCIDO"))</f>
        <v xml:space="preserve"> </v>
      </c>
      <c r="R243" s="257"/>
      <c r="S243" s="258"/>
      <c r="T243" s="258"/>
      <c r="U243" s="259"/>
      <c r="V243" s="259"/>
      <c r="W243" s="259"/>
      <c r="X243" s="260"/>
      <c r="Z243" s="648"/>
      <c r="AA243" s="648"/>
      <c r="AB243" s="737"/>
      <c r="AC243" s="648"/>
      <c r="AD243" s="648"/>
      <c r="AE243" s="648"/>
      <c r="AF243" s="648"/>
      <c r="AG243" s="648"/>
      <c r="AH243" s="648"/>
      <c r="AI243" s="648"/>
      <c r="AJ243" s="648"/>
      <c r="AK243" s="648"/>
      <c r="AL243" s="648"/>
      <c r="AM243" s="724"/>
      <c r="AN243" s="726"/>
      <c r="AU243" s="261"/>
      <c r="AV243" s="261"/>
    </row>
    <row r="244" spans="1:48" ht="19.5" customHeight="1">
      <c r="A244" s="585"/>
      <c r="B244" s="733"/>
      <c r="C244" s="733"/>
      <c r="D244" s="593"/>
      <c r="E244" s="602"/>
      <c r="F244" s="602"/>
      <c r="G244" s="709"/>
      <c r="H244" s="602"/>
      <c r="I244" s="602"/>
      <c r="J244" s="704"/>
      <c r="K244" s="706"/>
      <c r="L244" s="253"/>
      <c r="M244" s="254"/>
      <c r="N244" s="254"/>
      <c r="O244" s="255"/>
      <c r="P244" s="256" t="str">
        <f ca="1">IF(O244=0," ",IFERROR(IF(DATEDIF(TODAY(),O244,"M")&lt;=5,"ROJO",IF(DATEDIF(TODAY(),O244,"M")&gt;=12,"VERDE",IF(AND(DATEDIF(TODAY(),O244,"M")&gt;=6,DATEDIF(TODAY(),O244,"M")&lt;=11),"AMARILLO"))),Q244))</f>
        <v xml:space="preserve"> </v>
      </c>
      <c r="Q244" s="262" t="str">
        <f>IF(O244=0," ",IF(O244&lt;=$L$6,"VENCIDO","NO VENCIDO"))</f>
        <v xml:space="preserve"> </v>
      </c>
      <c r="R244" s="257"/>
      <c r="S244" s="258"/>
      <c r="T244" s="258"/>
      <c r="U244" s="259"/>
      <c r="V244" s="259"/>
      <c r="W244" s="259"/>
      <c r="X244" s="260"/>
      <c r="Z244" s="648"/>
      <c r="AA244" s="648"/>
      <c r="AB244" s="737"/>
      <c r="AC244" s="648"/>
      <c r="AD244" s="648"/>
      <c r="AE244" s="648"/>
      <c r="AF244" s="648"/>
      <c r="AG244" s="648"/>
      <c r="AH244" s="648"/>
      <c r="AI244" s="648"/>
      <c r="AJ244" s="648"/>
      <c r="AK244" s="648"/>
      <c r="AL244" s="648"/>
      <c r="AM244" s="724"/>
      <c r="AN244" s="726"/>
      <c r="AU244" s="261"/>
      <c r="AV244" s="261"/>
    </row>
    <row r="245" spans="1:48" ht="19.5" customHeight="1">
      <c r="A245" s="585"/>
      <c r="B245" s="733"/>
      <c r="C245" s="733"/>
      <c r="D245" s="593"/>
      <c r="E245" s="602"/>
      <c r="F245" s="602"/>
      <c r="G245" s="709"/>
      <c r="H245" s="602"/>
      <c r="I245" s="602"/>
      <c r="J245" s="704"/>
      <c r="K245" s="706"/>
      <c r="L245" s="253"/>
      <c r="M245" s="254"/>
      <c r="N245" s="254"/>
      <c r="O245" s="255"/>
      <c r="P245" s="256" t="str">
        <f ca="1">IF(O245=0," ",IFERROR(IF(DATEDIF(TODAY(),O245,"M")&lt;=5,"ROJO",IF(DATEDIF(TODAY(),O245,"M")&gt;=12,"VERDE",IF(AND(DATEDIF(TODAY(),O245,"M")&gt;=6,DATEDIF(TODAY(),O245,"M")&lt;=11),"AMARILLO"))),Q245))</f>
        <v xml:space="preserve"> </v>
      </c>
      <c r="Q245" s="262" t="str">
        <f>IF(O245=0," ",IF(O245&lt;=$L$6,"VENCIDO","NO VENCIDO"))</f>
        <v xml:space="preserve"> </v>
      </c>
      <c r="R245" s="257"/>
      <c r="S245" s="258"/>
      <c r="T245" s="258"/>
      <c r="U245" s="259"/>
      <c r="V245" s="259"/>
      <c r="W245" s="259"/>
      <c r="X245" s="260"/>
      <c r="Z245" s="648"/>
      <c r="AA245" s="648"/>
      <c r="AB245" s="737"/>
      <c r="AC245" s="648"/>
      <c r="AD245" s="648"/>
      <c r="AE245" s="648"/>
      <c r="AF245" s="648"/>
      <c r="AG245" s="648"/>
      <c r="AH245" s="648"/>
      <c r="AI245" s="648"/>
      <c r="AJ245" s="648"/>
      <c r="AK245" s="648"/>
      <c r="AL245" s="648"/>
      <c r="AM245" s="724"/>
      <c r="AN245" s="726"/>
      <c r="AU245" s="261"/>
      <c r="AV245" s="261"/>
    </row>
    <row r="246" spans="1:48" ht="19.5" customHeight="1">
      <c r="A246" s="585"/>
      <c r="B246" s="733"/>
      <c r="C246" s="733"/>
      <c r="D246" s="593"/>
      <c r="E246" s="602"/>
      <c r="F246" s="602"/>
      <c r="G246" s="709"/>
      <c r="H246" s="602"/>
      <c r="I246" s="602"/>
      <c r="J246" s="704"/>
      <c r="K246" s="739"/>
      <c r="L246" s="253"/>
      <c r="M246" s="254"/>
      <c r="N246" s="254"/>
      <c r="O246" s="255"/>
      <c r="P246" s="256" t="str">
        <f ca="1">IF(O246=0," ",IFERROR(IF(DATEDIF(TODAY(),O246,"M")&lt;=5,"ROJO",IF(DATEDIF(TODAY(),O246,"M")&gt;=12,"VERDE",IF(AND(DATEDIF(TODAY(),O246,"M")&gt;=6,DATEDIF(TODAY(),O246,"M")&lt;=11),"AMARILLO"))),Q246))</f>
        <v xml:space="preserve"> </v>
      </c>
      <c r="Q246" s="262" t="str">
        <f>IF(O246=0," ",IF(O246&lt;=$L$6,"VENCIDO","NO VENCIDO"))</f>
        <v xml:space="preserve"> </v>
      </c>
      <c r="R246" s="257"/>
      <c r="S246" s="258"/>
      <c r="T246" s="258"/>
      <c r="U246" s="259"/>
      <c r="V246" s="259"/>
      <c r="W246" s="259"/>
      <c r="X246" s="260"/>
      <c r="Z246" s="648"/>
      <c r="AA246" s="648"/>
      <c r="AB246" s="737"/>
      <c r="AC246" s="648"/>
      <c r="AD246" s="648"/>
      <c r="AE246" s="648"/>
      <c r="AF246" s="648"/>
      <c r="AG246" s="648"/>
      <c r="AH246" s="648"/>
      <c r="AI246" s="648"/>
      <c r="AJ246" s="648"/>
      <c r="AK246" s="648"/>
      <c r="AL246" s="648"/>
      <c r="AM246" s="725"/>
      <c r="AN246" s="726"/>
      <c r="AU246" s="261"/>
      <c r="AV246" s="261"/>
    </row>
    <row r="247" spans="1:48" ht="19.5" customHeight="1">
      <c r="A247" s="585"/>
      <c r="B247" s="733"/>
      <c r="C247" s="733"/>
      <c r="D247" s="594"/>
      <c r="E247" s="603"/>
      <c r="F247" s="603"/>
      <c r="G247" s="710"/>
      <c r="H247" s="603"/>
      <c r="I247" s="603"/>
      <c r="J247" s="705"/>
      <c r="K247" s="447" t="b">
        <f>K242=L247</f>
        <v>1</v>
      </c>
      <c r="L247" s="491">
        <f>SUM(L242:L246)</f>
        <v>0</v>
      </c>
      <c r="M247" s="264" t="s">
        <v>1348</v>
      </c>
      <c r="N247" s="265"/>
      <c r="O247" s="266"/>
      <c r="P247" s="266"/>
      <c r="Q247" s="266"/>
      <c r="R247" s="267">
        <f>SUM(R242:R246)</f>
        <v>0</v>
      </c>
      <c r="S247" s="492"/>
      <c r="T247" s="492"/>
      <c r="U247" s="266"/>
      <c r="V247" s="266"/>
      <c r="W247" s="493"/>
      <c r="X247" s="268"/>
      <c r="Z247" s="498"/>
      <c r="AA247" s="270"/>
      <c r="AB247" s="267"/>
      <c r="AC247" s="270"/>
      <c r="AD247" s="270"/>
      <c r="AE247" s="270"/>
      <c r="AF247" s="270"/>
      <c r="AG247" s="270"/>
      <c r="AH247" s="270"/>
      <c r="AI247" s="270"/>
      <c r="AJ247" s="270"/>
      <c r="AK247" s="270"/>
      <c r="AL247" s="270"/>
      <c r="AM247" s="499"/>
      <c r="AN247" s="274"/>
      <c r="AU247" s="272"/>
      <c r="AV247" s="273"/>
    </row>
    <row r="248" spans="1:48" ht="19.5" customHeight="1">
      <c r="A248" s="585">
        <v>4</v>
      </c>
      <c r="B248" s="733" t="s">
        <v>1528</v>
      </c>
      <c r="C248" s="733"/>
      <c r="D248" s="592">
        <f>NOVIEMBRE!K248</f>
        <v>0</v>
      </c>
      <c r="E248" s="601"/>
      <c r="F248" s="601"/>
      <c r="G248" s="708">
        <f t="shared" ref="G248" si="38">E248+F248</f>
        <v>0</v>
      </c>
      <c r="H248" s="601"/>
      <c r="I248" s="601"/>
      <c r="J248" s="703">
        <f>AM248</f>
        <v>0</v>
      </c>
      <c r="K248" s="738">
        <f>+(D248+G248)-(H248+I248+J248)</f>
        <v>0</v>
      </c>
      <c r="L248" s="253"/>
      <c r="M248" s="254"/>
      <c r="N248" s="254"/>
      <c r="O248" s="255"/>
      <c r="P248" s="256" t="str">
        <f ca="1">IF(O248=0," ",IFERROR(IF(DATEDIF(TODAY(),O248,"M")&lt;=5,"ROJO",IF(DATEDIF(TODAY(),O248,"M")&gt;=12,"VERDE",IF(AND(DATEDIF(TODAY(),O248,"M")&gt;=6,DATEDIF(TODAY(),O248,"M")&lt;=11),"AMARILLO"))),Q248))</f>
        <v xml:space="preserve"> </v>
      </c>
      <c r="Q248" s="256" t="str">
        <f>IF(O248=0," ",IF(O248&lt;=$L$6,"VENCIDO","NO VENCIDO"))</f>
        <v xml:space="preserve"> </v>
      </c>
      <c r="R248" s="257"/>
      <c r="S248" s="258"/>
      <c r="T248" s="258"/>
      <c r="U248" s="259"/>
      <c r="V248" s="259"/>
      <c r="W248" s="434"/>
      <c r="X248" s="260"/>
      <c r="Z248" s="648"/>
      <c r="AA248" s="648"/>
      <c r="AB248" s="737">
        <f>+Z248+AA248</f>
        <v>0</v>
      </c>
      <c r="AC248" s="648"/>
      <c r="AD248" s="648"/>
      <c r="AE248" s="648"/>
      <c r="AF248" s="648"/>
      <c r="AG248" s="648"/>
      <c r="AH248" s="648"/>
      <c r="AI248" s="648"/>
      <c r="AJ248" s="648"/>
      <c r="AK248" s="648"/>
      <c r="AL248" s="648"/>
      <c r="AM248" s="723">
        <f>SUM(AB248:AL252)</f>
        <v>0</v>
      </c>
      <c r="AN248" s="726"/>
      <c r="AU248" s="261"/>
      <c r="AV248" s="261"/>
    </row>
    <row r="249" spans="1:48" ht="19.5" customHeight="1">
      <c r="A249" s="585"/>
      <c r="B249" s="733"/>
      <c r="C249" s="733"/>
      <c r="D249" s="593"/>
      <c r="E249" s="602"/>
      <c r="F249" s="602"/>
      <c r="G249" s="709"/>
      <c r="H249" s="602"/>
      <c r="I249" s="602"/>
      <c r="J249" s="704"/>
      <c r="K249" s="706"/>
      <c r="L249" s="253"/>
      <c r="M249" s="254"/>
      <c r="N249" s="254"/>
      <c r="O249" s="255"/>
      <c r="P249" s="256" t="str">
        <f ca="1">IF(O249=0," ",IFERROR(IF(DATEDIF(TODAY(),O249,"M")&lt;=5,"ROJO",IF(DATEDIF(TODAY(),O249,"M")&gt;=12,"VERDE",IF(AND(DATEDIF(TODAY(),O249,"M")&gt;=6,DATEDIF(TODAY(),O249,"M")&lt;=11),"AMARILLO"))),Q249))</f>
        <v xml:space="preserve"> </v>
      </c>
      <c r="Q249" s="262" t="str">
        <f>IF(O249=0," ",IF(O249&lt;=$L$6,"VENCIDO","NO VENCIDO"))</f>
        <v xml:space="preserve"> </v>
      </c>
      <c r="R249" s="257"/>
      <c r="S249" s="258"/>
      <c r="T249" s="258"/>
      <c r="U249" s="259"/>
      <c r="V249" s="259"/>
      <c r="W249" s="259"/>
      <c r="X249" s="260"/>
      <c r="Z249" s="648"/>
      <c r="AA249" s="648"/>
      <c r="AB249" s="737"/>
      <c r="AC249" s="648"/>
      <c r="AD249" s="648"/>
      <c r="AE249" s="648"/>
      <c r="AF249" s="648"/>
      <c r="AG249" s="648"/>
      <c r="AH249" s="648"/>
      <c r="AI249" s="648"/>
      <c r="AJ249" s="648"/>
      <c r="AK249" s="648"/>
      <c r="AL249" s="648"/>
      <c r="AM249" s="724"/>
      <c r="AN249" s="726"/>
      <c r="AU249" s="261"/>
      <c r="AV249" s="261"/>
    </row>
    <row r="250" spans="1:48" ht="19.5" customHeight="1">
      <c r="A250" s="585"/>
      <c r="B250" s="733"/>
      <c r="C250" s="733"/>
      <c r="D250" s="593"/>
      <c r="E250" s="602"/>
      <c r="F250" s="602"/>
      <c r="G250" s="709"/>
      <c r="H250" s="602"/>
      <c r="I250" s="602"/>
      <c r="J250" s="704"/>
      <c r="K250" s="706"/>
      <c r="L250" s="253"/>
      <c r="M250" s="254"/>
      <c r="N250" s="254"/>
      <c r="O250" s="255"/>
      <c r="P250" s="256" t="str">
        <f ca="1">IF(O250=0," ",IFERROR(IF(DATEDIF(TODAY(),O250,"M")&lt;=5,"ROJO",IF(DATEDIF(TODAY(),O250,"M")&gt;=12,"VERDE",IF(AND(DATEDIF(TODAY(),O250,"M")&gt;=6,DATEDIF(TODAY(),O250,"M")&lt;=11),"AMARILLO"))),Q250))</f>
        <v xml:space="preserve"> </v>
      </c>
      <c r="Q250" s="262" t="str">
        <f>IF(O250=0," ",IF(O250&lt;=$L$6,"VENCIDO","NO VENCIDO"))</f>
        <v xml:space="preserve"> </v>
      </c>
      <c r="R250" s="257"/>
      <c r="S250" s="258"/>
      <c r="T250" s="258"/>
      <c r="U250" s="259"/>
      <c r="V250" s="259"/>
      <c r="W250" s="259"/>
      <c r="X250" s="260"/>
      <c r="Z250" s="648"/>
      <c r="AA250" s="648"/>
      <c r="AB250" s="737"/>
      <c r="AC250" s="648"/>
      <c r="AD250" s="648"/>
      <c r="AE250" s="648"/>
      <c r="AF250" s="648"/>
      <c r="AG250" s="648"/>
      <c r="AH250" s="648"/>
      <c r="AI250" s="648"/>
      <c r="AJ250" s="648"/>
      <c r="AK250" s="648"/>
      <c r="AL250" s="648"/>
      <c r="AM250" s="724"/>
      <c r="AN250" s="726"/>
      <c r="AU250" s="261"/>
      <c r="AV250" s="261"/>
    </row>
    <row r="251" spans="1:48" ht="19.5" customHeight="1">
      <c r="A251" s="585"/>
      <c r="B251" s="733"/>
      <c r="C251" s="733"/>
      <c r="D251" s="593"/>
      <c r="E251" s="602"/>
      <c r="F251" s="602"/>
      <c r="G251" s="709"/>
      <c r="H251" s="602"/>
      <c r="I251" s="602"/>
      <c r="J251" s="704"/>
      <c r="K251" s="706"/>
      <c r="L251" s="253"/>
      <c r="M251" s="254"/>
      <c r="N251" s="254"/>
      <c r="O251" s="255"/>
      <c r="P251" s="256" t="str">
        <f ca="1">IF(O251=0," ",IFERROR(IF(DATEDIF(TODAY(),O251,"M")&lt;=5,"ROJO",IF(DATEDIF(TODAY(),O251,"M")&gt;=12,"VERDE",IF(AND(DATEDIF(TODAY(),O251,"M")&gt;=6,DATEDIF(TODAY(),O251,"M")&lt;=11),"AMARILLO"))),Q251))</f>
        <v xml:space="preserve"> </v>
      </c>
      <c r="Q251" s="262" t="str">
        <f>IF(O251=0," ",IF(O251&lt;=$L$6,"VENCIDO","NO VENCIDO"))</f>
        <v xml:space="preserve"> </v>
      </c>
      <c r="R251" s="257"/>
      <c r="S251" s="258"/>
      <c r="T251" s="258"/>
      <c r="U251" s="259"/>
      <c r="V251" s="259"/>
      <c r="W251" s="259"/>
      <c r="X251" s="260"/>
      <c r="Z251" s="648"/>
      <c r="AA251" s="648"/>
      <c r="AB251" s="737"/>
      <c r="AC251" s="648"/>
      <c r="AD251" s="648"/>
      <c r="AE251" s="648"/>
      <c r="AF251" s="648"/>
      <c r="AG251" s="648"/>
      <c r="AH251" s="648"/>
      <c r="AI251" s="648"/>
      <c r="AJ251" s="648"/>
      <c r="AK251" s="648"/>
      <c r="AL251" s="648"/>
      <c r="AM251" s="724"/>
      <c r="AN251" s="726"/>
      <c r="AU251" s="261"/>
      <c r="AV251" s="261"/>
    </row>
    <row r="252" spans="1:48" ht="19.5" customHeight="1">
      <c r="A252" s="585"/>
      <c r="B252" s="733"/>
      <c r="C252" s="733"/>
      <c r="D252" s="593"/>
      <c r="E252" s="602"/>
      <c r="F252" s="602"/>
      <c r="G252" s="709"/>
      <c r="H252" s="602"/>
      <c r="I252" s="602"/>
      <c r="J252" s="704"/>
      <c r="K252" s="739"/>
      <c r="L252" s="253"/>
      <c r="M252" s="254"/>
      <c r="N252" s="254"/>
      <c r="O252" s="255"/>
      <c r="P252" s="256" t="str">
        <f ca="1">IF(O252=0," ",IFERROR(IF(DATEDIF(TODAY(),O252,"M")&lt;=5,"ROJO",IF(DATEDIF(TODAY(),O252,"M")&gt;=12,"VERDE",IF(AND(DATEDIF(TODAY(),O252,"M")&gt;=6,DATEDIF(TODAY(),O252,"M")&lt;=11),"AMARILLO"))),Q252))</f>
        <v xml:space="preserve"> </v>
      </c>
      <c r="Q252" s="262" t="str">
        <f>IF(O252=0," ",IF(O252&lt;=$L$6,"VENCIDO","NO VENCIDO"))</f>
        <v xml:space="preserve"> </v>
      </c>
      <c r="R252" s="257"/>
      <c r="S252" s="258"/>
      <c r="T252" s="258"/>
      <c r="U252" s="259"/>
      <c r="V252" s="259"/>
      <c r="W252" s="259"/>
      <c r="X252" s="260"/>
      <c r="Z252" s="648"/>
      <c r="AA252" s="648"/>
      <c r="AB252" s="737"/>
      <c r="AC252" s="648"/>
      <c r="AD252" s="648"/>
      <c r="AE252" s="648"/>
      <c r="AF252" s="648"/>
      <c r="AG252" s="648"/>
      <c r="AH252" s="648"/>
      <c r="AI252" s="648"/>
      <c r="AJ252" s="648"/>
      <c r="AK252" s="648"/>
      <c r="AL252" s="648"/>
      <c r="AM252" s="725"/>
      <c r="AN252" s="726"/>
      <c r="AU252" s="261"/>
      <c r="AV252" s="261"/>
    </row>
    <row r="253" spans="1:48" ht="19.5" customHeight="1">
      <c r="A253" s="585"/>
      <c r="B253" s="733"/>
      <c r="C253" s="733"/>
      <c r="D253" s="594"/>
      <c r="E253" s="603"/>
      <c r="F253" s="603"/>
      <c r="G253" s="710"/>
      <c r="H253" s="603"/>
      <c r="I253" s="603"/>
      <c r="J253" s="705"/>
      <c r="K253" s="447" t="b">
        <f>K248=L253</f>
        <v>1</v>
      </c>
      <c r="L253" s="491">
        <f>SUM(L248:L252)</f>
        <v>0</v>
      </c>
      <c r="M253" s="264" t="s">
        <v>1348</v>
      </c>
      <c r="N253" s="265"/>
      <c r="O253" s="266"/>
      <c r="P253" s="266"/>
      <c r="Q253" s="266"/>
      <c r="R253" s="267">
        <f>SUM(R248:R252)</f>
        <v>0</v>
      </c>
      <c r="S253" s="492"/>
      <c r="T253" s="492"/>
      <c r="U253" s="266"/>
      <c r="V253" s="266"/>
      <c r="W253" s="493"/>
      <c r="X253" s="268"/>
      <c r="Z253" s="498"/>
      <c r="AA253" s="270"/>
      <c r="AB253" s="267"/>
      <c r="AC253" s="270"/>
      <c r="AD253" s="270"/>
      <c r="AE253" s="270"/>
      <c r="AF253" s="270"/>
      <c r="AG253" s="270"/>
      <c r="AH253" s="270"/>
      <c r="AI253" s="270"/>
      <c r="AJ253" s="270"/>
      <c r="AK253" s="270"/>
      <c r="AL253" s="270"/>
      <c r="AM253" s="499"/>
      <c r="AN253" s="274"/>
      <c r="AU253" s="272"/>
      <c r="AV253" s="273"/>
    </row>
    <row r="254" spans="1:48" ht="19.5" customHeight="1">
      <c r="A254" s="585">
        <v>5</v>
      </c>
      <c r="B254" s="733" t="s">
        <v>1529</v>
      </c>
      <c r="C254" s="733"/>
      <c r="D254" s="592">
        <f>NOVIEMBRE!K254</f>
        <v>551</v>
      </c>
      <c r="E254" s="601"/>
      <c r="F254" s="601"/>
      <c r="G254" s="708">
        <f t="shared" ref="G254" si="39">E254+F254</f>
        <v>0</v>
      </c>
      <c r="H254" s="601"/>
      <c r="I254" s="601"/>
      <c r="J254" s="703">
        <f>AM254</f>
        <v>0</v>
      </c>
      <c r="K254" s="738">
        <f>+(D254+G254)-(H254+I254+J254)</f>
        <v>551</v>
      </c>
      <c r="L254" s="253"/>
      <c r="M254" s="254"/>
      <c r="N254" s="254"/>
      <c r="O254" s="255"/>
      <c r="P254" s="256" t="str">
        <f ca="1">IF(O254=0," ",IFERROR(IF(DATEDIF(TODAY(),O254,"M")&lt;=5,"ROJO",IF(DATEDIF(TODAY(),O254,"M")&gt;=12,"VERDE",IF(AND(DATEDIF(TODAY(),O254,"M")&gt;=6,DATEDIF(TODAY(),O254,"M")&lt;=11),"AMARILLO"))),Q254))</f>
        <v xml:space="preserve"> </v>
      </c>
      <c r="Q254" s="256" t="str">
        <f>IF(O254=0," ",IF(O254&lt;=$L$6,"VENCIDO","NO VENCIDO"))</f>
        <v xml:space="preserve"> </v>
      </c>
      <c r="R254" s="257"/>
      <c r="S254" s="258"/>
      <c r="T254" s="258"/>
      <c r="U254" s="259"/>
      <c r="V254" s="259"/>
      <c r="W254" s="434"/>
      <c r="X254" s="260"/>
      <c r="Z254" s="648"/>
      <c r="AA254" s="648"/>
      <c r="AB254" s="737">
        <f>+Z254+AA254</f>
        <v>0</v>
      </c>
      <c r="AC254" s="648"/>
      <c r="AD254" s="648"/>
      <c r="AE254" s="648"/>
      <c r="AF254" s="648"/>
      <c r="AG254" s="648"/>
      <c r="AH254" s="648"/>
      <c r="AI254" s="648"/>
      <c r="AJ254" s="648"/>
      <c r="AK254" s="648"/>
      <c r="AL254" s="648"/>
      <c r="AM254" s="723">
        <f>SUM(AB254:AL258)</f>
        <v>0</v>
      </c>
      <c r="AN254" s="726"/>
      <c r="AU254" s="261"/>
      <c r="AV254" s="261"/>
    </row>
    <row r="255" spans="1:48" ht="19.5" customHeight="1">
      <c r="A255" s="585"/>
      <c r="B255" s="733"/>
      <c r="C255" s="733"/>
      <c r="D255" s="593"/>
      <c r="E255" s="602"/>
      <c r="F255" s="602"/>
      <c r="G255" s="709"/>
      <c r="H255" s="602"/>
      <c r="I255" s="602"/>
      <c r="J255" s="704"/>
      <c r="K255" s="706"/>
      <c r="L255" s="253"/>
      <c r="M255" s="254"/>
      <c r="N255" s="254"/>
      <c r="O255" s="255"/>
      <c r="P255" s="256" t="str">
        <f ca="1">IF(O255=0," ",IFERROR(IF(DATEDIF(TODAY(),O255,"M")&lt;=5,"ROJO",IF(DATEDIF(TODAY(),O255,"M")&gt;=12,"VERDE",IF(AND(DATEDIF(TODAY(),O255,"M")&gt;=6,DATEDIF(TODAY(),O255,"M")&lt;=11),"AMARILLO"))),Q255))</f>
        <v xml:space="preserve"> </v>
      </c>
      <c r="Q255" s="262" t="str">
        <f>IF(O255=0," ",IF(O255&lt;=$L$6,"VENCIDO","NO VENCIDO"))</f>
        <v xml:space="preserve"> </v>
      </c>
      <c r="R255" s="257"/>
      <c r="S255" s="258"/>
      <c r="T255" s="258"/>
      <c r="U255" s="259"/>
      <c r="V255" s="259"/>
      <c r="W255" s="259"/>
      <c r="X255" s="260"/>
      <c r="Z255" s="648"/>
      <c r="AA255" s="648"/>
      <c r="AB255" s="737"/>
      <c r="AC255" s="648"/>
      <c r="AD255" s="648"/>
      <c r="AE255" s="648"/>
      <c r="AF255" s="648"/>
      <c r="AG255" s="648"/>
      <c r="AH255" s="648"/>
      <c r="AI255" s="648"/>
      <c r="AJ255" s="648"/>
      <c r="AK255" s="648"/>
      <c r="AL255" s="648"/>
      <c r="AM255" s="724"/>
      <c r="AN255" s="726"/>
      <c r="AU255" s="261"/>
      <c r="AV255" s="261"/>
    </row>
    <row r="256" spans="1:48" ht="19.5" customHeight="1">
      <c r="A256" s="585"/>
      <c r="B256" s="733"/>
      <c r="C256" s="733"/>
      <c r="D256" s="593"/>
      <c r="E256" s="602"/>
      <c r="F256" s="602"/>
      <c r="G256" s="709"/>
      <c r="H256" s="602"/>
      <c r="I256" s="602"/>
      <c r="J256" s="704"/>
      <c r="K256" s="706"/>
      <c r="L256" s="253"/>
      <c r="M256" s="254"/>
      <c r="N256" s="254"/>
      <c r="O256" s="255"/>
      <c r="P256" s="256" t="str">
        <f ca="1">IF(O256=0," ",IFERROR(IF(DATEDIF(TODAY(),O256,"M")&lt;=5,"ROJO",IF(DATEDIF(TODAY(),O256,"M")&gt;=12,"VERDE",IF(AND(DATEDIF(TODAY(),O256,"M")&gt;=6,DATEDIF(TODAY(),O256,"M")&lt;=11),"AMARILLO"))),Q256))</f>
        <v xml:space="preserve"> </v>
      </c>
      <c r="Q256" s="262" t="str">
        <f>IF(O256=0," ",IF(O256&lt;=$L$6,"VENCIDO","NO VENCIDO"))</f>
        <v xml:space="preserve"> </v>
      </c>
      <c r="R256" s="257"/>
      <c r="S256" s="258"/>
      <c r="T256" s="258"/>
      <c r="U256" s="259"/>
      <c r="V256" s="259"/>
      <c r="W256" s="259"/>
      <c r="X256" s="260"/>
      <c r="Z256" s="648"/>
      <c r="AA256" s="648"/>
      <c r="AB256" s="737"/>
      <c r="AC256" s="648"/>
      <c r="AD256" s="648"/>
      <c r="AE256" s="648"/>
      <c r="AF256" s="648"/>
      <c r="AG256" s="648"/>
      <c r="AH256" s="648"/>
      <c r="AI256" s="648"/>
      <c r="AJ256" s="648"/>
      <c r="AK256" s="648"/>
      <c r="AL256" s="648"/>
      <c r="AM256" s="724"/>
      <c r="AN256" s="726"/>
      <c r="AU256" s="261"/>
      <c r="AV256" s="261"/>
    </row>
    <row r="257" spans="1:48" ht="19.5" customHeight="1">
      <c r="A257" s="585"/>
      <c r="B257" s="733"/>
      <c r="C257" s="733"/>
      <c r="D257" s="593"/>
      <c r="E257" s="602"/>
      <c r="F257" s="602"/>
      <c r="G257" s="709"/>
      <c r="H257" s="602"/>
      <c r="I257" s="602"/>
      <c r="J257" s="704"/>
      <c r="K257" s="706"/>
      <c r="L257" s="253"/>
      <c r="M257" s="254"/>
      <c r="N257" s="254"/>
      <c r="O257" s="255"/>
      <c r="P257" s="256" t="str">
        <f ca="1">IF(O257=0," ",IFERROR(IF(DATEDIF(TODAY(),O257,"M")&lt;=5,"ROJO",IF(DATEDIF(TODAY(),O257,"M")&gt;=12,"VERDE",IF(AND(DATEDIF(TODAY(),O257,"M")&gt;=6,DATEDIF(TODAY(),O257,"M")&lt;=11),"AMARILLO"))),Q257))</f>
        <v xml:space="preserve"> </v>
      </c>
      <c r="Q257" s="262" t="str">
        <f>IF(O257=0," ",IF(O257&lt;=$L$6,"VENCIDO","NO VENCIDO"))</f>
        <v xml:space="preserve"> </v>
      </c>
      <c r="R257" s="257"/>
      <c r="S257" s="258"/>
      <c r="T257" s="258"/>
      <c r="U257" s="259"/>
      <c r="V257" s="259"/>
      <c r="W257" s="259"/>
      <c r="X257" s="260"/>
      <c r="Z257" s="648"/>
      <c r="AA257" s="648"/>
      <c r="AB257" s="737"/>
      <c r="AC257" s="648"/>
      <c r="AD257" s="648"/>
      <c r="AE257" s="648"/>
      <c r="AF257" s="648"/>
      <c r="AG257" s="648"/>
      <c r="AH257" s="648"/>
      <c r="AI257" s="648"/>
      <c r="AJ257" s="648"/>
      <c r="AK257" s="648"/>
      <c r="AL257" s="648"/>
      <c r="AM257" s="724"/>
      <c r="AN257" s="726"/>
      <c r="AU257" s="261"/>
      <c r="AV257" s="261"/>
    </row>
    <row r="258" spans="1:48" ht="19.5" customHeight="1">
      <c r="A258" s="585"/>
      <c r="B258" s="733"/>
      <c r="C258" s="733"/>
      <c r="D258" s="593"/>
      <c r="E258" s="602"/>
      <c r="F258" s="602"/>
      <c r="G258" s="709"/>
      <c r="H258" s="602"/>
      <c r="I258" s="602"/>
      <c r="J258" s="704"/>
      <c r="K258" s="739"/>
      <c r="L258" s="253"/>
      <c r="M258" s="254"/>
      <c r="N258" s="254"/>
      <c r="O258" s="255"/>
      <c r="P258" s="256" t="str">
        <f ca="1">IF(O258=0," ",IFERROR(IF(DATEDIF(TODAY(),O258,"M")&lt;=5,"ROJO",IF(DATEDIF(TODAY(),O258,"M")&gt;=12,"VERDE",IF(AND(DATEDIF(TODAY(),O258,"M")&gt;=6,DATEDIF(TODAY(),O258,"M")&lt;=11),"AMARILLO"))),Q258))</f>
        <v xml:space="preserve"> </v>
      </c>
      <c r="Q258" s="262" t="str">
        <f>IF(O258=0," ",IF(O258&lt;=$L$6,"VENCIDO","NO VENCIDO"))</f>
        <v xml:space="preserve"> </v>
      </c>
      <c r="R258" s="257"/>
      <c r="S258" s="258"/>
      <c r="T258" s="258"/>
      <c r="U258" s="259"/>
      <c r="V258" s="259"/>
      <c r="W258" s="259"/>
      <c r="X258" s="260"/>
      <c r="Z258" s="648"/>
      <c r="AA258" s="648"/>
      <c r="AB258" s="737"/>
      <c r="AC258" s="648"/>
      <c r="AD258" s="648"/>
      <c r="AE258" s="648"/>
      <c r="AF258" s="648"/>
      <c r="AG258" s="648"/>
      <c r="AH258" s="648"/>
      <c r="AI258" s="648"/>
      <c r="AJ258" s="648"/>
      <c r="AK258" s="648"/>
      <c r="AL258" s="648"/>
      <c r="AM258" s="725"/>
      <c r="AN258" s="726"/>
      <c r="AU258" s="261"/>
      <c r="AV258" s="261"/>
    </row>
    <row r="259" spans="1:48" ht="19.5" customHeight="1">
      <c r="A259" s="585"/>
      <c r="B259" s="733"/>
      <c r="C259" s="733"/>
      <c r="D259" s="594"/>
      <c r="E259" s="603"/>
      <c r="F259" s="603"/>
      <c r="G259" s="710"/>
      <c r="H259" s="603"/>
      <c r="I259" s="603"/>
      <c r="J259" s="705"/>
      <c r="K259" s="447" t="b">
        <f>K254=L259</f>
        <v>0</v>
      </c>
      <c r="L259" s="491">
        <f>SUM(L254:L258)</f>
        <v>0</v>
      </c>
      <c r="M259" s="264" t="s">
        <v>1348</v>
      </c>
      <c r="N259" s="265"/>
      <c r="O259" s="266"/>
      <c r="P259" s="266"/>
      <c r="Q259" s="266"/>
      <c r="R259" s="267">
        <f>SUM(R254:R258)</f>
        <v>0</v>
      </c>
      <c r="S259" s="492"/>
      <c r="T259" s="492"/>
      <c r="U259" s="266"/>
      <c r="V259" s="266"/>
      <c r="W259" s="493"/>
      <c r="X259" s="277"/>
      <c r="Z259" s="498"/>
      <c r="AA259" s="270"/>
      <c r="AB259" s="267"/>
      <c r="AC259" s="270"/>
      <c r="AD259" s="270"/>
      <c r="AE259" s="270"/>
      <c r="AF259" s="270"/>
      <c r="AG259" s="270"/>
      <c r="AH259" s="270"/>
      <c r="AI259" s="270"/>
      <c r="AJ259" s="270"/>
      <c r="AK259" s="270"/>
      <c r="AL259" s="270"/>
      <c r="AM259" s="499"/>
      <c r="AN259" s="274"/>
      <c r="AU259" s="272"/>
      <c r="AV259" s="273"/>
    </row>
    <row r="260" spans="1:48" ht="19.5" customHeight="1">
      <c r="A260" s="585">
        <v>6</v>
      </c>
      <c r="B260" s="733" t="s">
        <v>1530</v>
      </c>
      <c r="C260" s="733"/>
      <c r="D260" s="592">
        <f>NOVIEMBRE!K260</f>
        <v>0</v>
      </c>
      <c r="E260" s="601"/>
      <c r="F260" s="601"/>
      <c r="G260" s="708">
        <f t="shared" ref="G260" si="40">E260+F260</f>
        <v>0</v>
      </c>
      <c r="H260" s="601"/>
      <c r="I260" s="601"/>
      <c r="J260" s="703">
        <f>AM260</f>
        <v>0</v>
      </c>
      <c r="K260" s="738">
        <f>+(D260+G260)-(H260+I260+J260)</f>
        <v>0</v>
      </c>
      <c r="L260" s="253"/>
      <c r="M260" s="254"/>
      <c r="N260" s="254"/>
      <c r="O260" s="255"/>
      <c r="P260" s="256" t="str">
        <f ca="1">IF(O260=0," ",IFERROR(IF(DATEDIF(TODAY(),O260,"M")&lt;=5,"ROJO",IF(DATEDIF(TODAY(),O260,"M")&gt;=12,"VERDE",IF(AND(DATEDIF(TODAY(),O260,"M")&gt;=6,DATEDIF(TODAY(),O260,"M")&lt;=11),"AMARILLO"))),Q260))</f>
        <v xml:space="preserve"> </v>
      </c>
      <c r="Q260" s="256" t="str">
        <f>IF(O260=0," ",IF(O260&lt;=$L$6,"VENCIDO","NO VENCIDO"))</f>
        <v xml:space="preserve"> </v>
      </c>
      <c r="R260" s="257"/>
      <c r="S260" s="258"/>
      <c r="T260" s="258"/>
      <c r="U260" s="259"/>
      <c r="V260" s="259"/>
      <c r="W260" s="434"/>
      <c r="X260" s="260"/>
      <c r="Z260" s="570"/>
      <c r="AA260" s="648"/>
      <c r="AB260" s="737">
        <f>+Z260+AA260</f>
        <v>0</v>
      </c>
      <c r="AC260" s="648"/>
      <c r="AD260" s="648"/>
      <c r="AE260" s="648"/>
      <c r="AF260" s="648"/>
      <c r="AG260" s="648"/>
      <c r="AH260" s="648"/>
      <c r="AI260" s="648"/>
      <c r="AJ260" s="648"/>
      <c r="AK260" s="648"/>
      <c r="AL260" s="648"/>
      <c r="AM260" s="723">
        <f>SUM(AB260:AL264)</f>
        <v>0</v>
      </c>
      <c r="AN260" s="726"/>
      <c r="AU260" s="261"/>
      <c r="AV260" s="261"/>
    </row>
    <row r="261" spans="1:48" ht="19.5" customHeight="1">
      <c r="A261" s="585"/>
      <c r="B261" s="733"/>
      <c r="C261" s="733"/>
      <c r="D261" s="593"/>
      <c r="E261" s="602"/>
      <c r="F261" s="602"/>
      <c r="G261" s="709"/>
      <c r="H261" s="602"/>
      <c r="I261" s="602"/>
      <c r="J261" s="704"/>
      <c r="K261" s="706"/>
      <c r="L261" s="253"/>
      <c r="M261" s="254"/>
      <c r="N261" s="254"/>
      <c r="O261" s="255"/>
      <c r="P261" s="256" t="str">
        <f ca="1">IF(O261=0," ",IFERROR(IF(DATEDIF(TODAY(),O261,"M")&lt;=5,"ROJO",IF(DATEDIF(TODAY(),O261,"M")&gt;=12,"VERDE",IF(AND(DATEDIF(TODAY(),O261,"M")&gt;=6,DATEDIF(TODAY(),O261,"M")&lt;=11),"AMARILLO"))),Q261))</f>
        <v xml:space="preserve"> </v>
      </c>
      <c r="Q261" s="262" t="str">
        <f>IF(O261=0," ",IF(O261&lt;=$L$6,"VENCIDO","NO VENCIDO"))</f>
        <v xml:space="preserve"> </v>
      </c>
      <c r="R261" s="257"/>
      <c r="S261" s="258"/>
      <c r="T261" s="258"/>
      <c r="U261" s="259"/>
      <c r="V261" s="259"/>
      <c r="W261" s="259"/>
      <c r="X261" s="260"/>
      <c r="Z261" s="571"/>
      <c r="AA261" s="648"/>
      <c r="AB261" s="737"/>
      <c r="AC261" s="648"/>
      <c r="AD261" s="648"/>
      <c r="AE261" s="648"/>
      <c r="AF261" s="648"/>
      <c r="AG261" s="648"/>
      <c r="AH261" s="648"/>
      <c r="AI261" s="648"/>
      <c r="AJ261" s="648"/>
      <c r="AK261" s="648"/>
      <c r="AL261" s="648"/>
      <c r="AM261" s="724"/>
      <c r="AN261" s="726"/>
      <c r="AU261" s="261"/>
      <c r="AV261" s="261"/>
    </row>
    <row r="262" spans="1:48" ht="19.5" customHeight="1">
      <c r="A262" s="585"/>
      <c r="B262" s="733"/>
      <c r="C262" s="733"/>
      <c r="D262" s="593"/>
      <c r="E262" s="602"/>
      <c r="F262" s="602"/>
      <c r="G262" s="709"/>
      <c r="H262" s="602"/>
      <c r="I262" s="602"/>
      <c r="J262" s="704"/>
      <c r="K262" s="706"/>
      <c r="L262" s="253"/>
      <c r="M262" s="254"/>
      <c r="N262" s="254"/>
      <c r="O262" s="255"/>
      <c r="P262" s="256" t="str">
        <f ca="1">IF(O262=0," ",IFERROR(IF(DATEDIF(TODAY(),O262,"M")&lt;=5,"ROJO",IF(DATEDIF(TODAY(),O262,"M")&gt;=12,"VERDE",IF(AND(DATEDIF(TODAY(),O262,"M")&gt;=6,DATEDIF(TODAY(),O262,"M")&lt;=11),"AMARILLO"))),Q262))</f>
        <v xml:space="preserve"> </v>
      </c>
      <c r="Q262" s="262" t="str">
        <f>IF(O262=0," ",IF(O262&lt;=$L$6,"VENCIDO","NO VENCIDO"))</f>
        <v xml:space="preserve"> </v>
      </c>
      <c r="R262" s="257"/>
      <c r="S262" s="258"/>
      <c r="T262" s="258"/>
      <c r="U262" s="259"/>
      <c r="V262" s="259"/>
      <c r="W262" s="259"/>
      <c r="X262" s="260"/>
      <c r="Z262" s="571"/>
      <c r="AA262" s="648"/>
      <c r="AB262" s="737"/>
      <c r="AC262" s="648"/>
      <c r="AD262" s="648"/>
      <c r="AE262" s="648"/>
      <c r="AF262" s="648"/>
      <c r="AG262" s="648"/>
      <c r="AH262" s="648"/>
      <c r="AI262" s="648"/>
      <c r="AJ262" s="648"/>
      <c r="AK262" s="648"/>
      <c r="AL262" s="648"/>
      <c r="AM262" s="724"/>
      <c r="AN262" s="726"/>
      <c r="AU262" s="261"/>
      <c r="AV262" s="261"/>
    </row>
    <row r="263" spans="1:48" ht="19.5" customHeight="1">
      <c r="A263" s="585"/>
      <c r="B263" s="733"/>
      <c r="C263" s="733"/>
      <c r="D263" s="593"/>
      <c r="E263" s="602"/>
      <c r="F263" s="602"/>
      <c r="G263" s="709"/>
      <c r="H263" s="602"/>
      <c r="I263" s="602"/>
      <c r="J263" s="704"/>
      <c r="K263" s="706"/>
      <c r="L263" s="253"/>
      <c r="M263" s="254"/>
      <c r="N263" s="254"/>
      <c r="O263" s="255"/>
      <c r="P263" s="256" t="str">
        <f ca="1">IF(O263=0," ",IFERROR(IF(DATEDIF(TODAY(),O263,"M")&lt;=5,"ROJO",IF(DATEDIF(TODAY(),O263,"M")&gt;=12,"VERDE",IF(AND(DATEDIF(TODAY(),O263,"M")&gt;=6,DATEDIF(TODAY(),O263,"M")&lt;=11),"AMARILLO"))),Q263))</f>
        <v xml:space="preserve"> </v>
      </c>
      <c r="Q263" s="262" t="str">
        <f>IF(O263=0," ",IF(O263&lt;=$L$6,"VENCIDO","NO VENCIDO"))</f>
        <v xml:space="preserve"> </v>
      </c>
      <c r="R263" s="257"/>
      <c r="S263" s="258"/>
      <c r="T263" s="258"/>
      <c r="U263" s="259"/>
      <c r="V263" s="259"/>
      <c r="W263" s="259"/>
      <c r="X263" s="260"/>
      <c r="Z263" s="571"/>
      <c r="AA263" s="648"/>
      <c r="AB263" s="737"/>
      <c r="AC263" s="648"/>
      <c r="AD263" s="648"/>
      <c r="AE263" s="648"/>
      <c r="AF263" s="648"/>
      <c r="AG263" s="648"/>
      <c r="AH263" s="648"/>
      <c r="AI263" s="648"/>
      <c r="AJ263" s="648"/>
      <c r="AK263" s="648"/>
      <c r="AL263" s="648"/>
      <c r="AM263" s="724"/>
      <c r="AN263" s="726"/>
      <c r="AU263" s="261"/>
      <c r="AV263" s="261"/>
    </row>
    <row r="264" spans="1:48" ht="19.5" customHeight="1">
      <c r="A264" s="585"/>
      <c r="B264" s="733"/>
      <c r="C264" s="733"/>
      <c r="D264" s="593"/>
      <c r="E264" s="602"/>
      <c r="F264" s="602"/>
      <c r="G264" s="709"/>
      <c r="H264" s="602"/>
      <c r="I264" s="602"/>
      <c r="J264" s="704"/>
      <c r="K264" s="739"/>
      <c r="L264" s="253"/>
      <c r="M264" s="254"/>
      <c r="N264" s="254"/>
      <c r="O264" s="255"/>
      <c r="P264" s="256" t="str">
        <f ca="1">IF(O264=0," ",IFERROR(IF(DATEDIF(TODAY(),O264,"M")&lt;=5,"ROJO",IF(DATEDIF(TODAY(),O264,"M")&gt;=12,"VERDE",IF(AND(DATEDIF(TODAY(),O264,"M")&gt;=6,DATEDIF(TODAY(),O264,"M")&lt;=11),"AMARILLO"))),Q264))</f>
        <v xml:space="preserve"> </v>
      </c>
      <c r="Q264" s="262" t="str">
        <f>IF(O264=0," ",IF(O264&lt;=$L$6,"VENCIDO","NO VENCIDO"))</f>
        <v xml:space="preserve"> </v>
      </c>
      <c r="R264" s="257"/>
      <c r="S264" s="258"/>
      <c r="T264" s="258"/>
      <c r="U264" s="259"/>
      <c r="V264" s="259"/>
      <c r="W264" s="259"/>
      <c r="X264" s="260"/>
      <c r="Z264" s="572"/>
      <c r="AA264" s="648"/>
      <c r="AB264" s="737"/>
      <c r="AC264" s="648"/>
      <c r="AD264" s="648"/>
      <c r="AE264" s="648"/>
      <c r="AF264" s="648"/>
      <c r="AG264" s="648"/>
      <c r="AH264" s="648"/>
      <c r="AI264" s="648"/>
      <c r="AJ264" s="648"/>
      <c r="AK264" s="648"/>
      <c r="AL264" s="648"/>
      <c r="AM264" s="725"/>
      <c r="AN264" s="726"/>
      <c r="AU264" s="261"/>
      <c r="AV264" s="261"/>
    </row>
    <row r="265" spans="1:48" ht="19.5" customHeight="1">
      <c r="A265" s="585"/>
      <c r="B265" s="733"/>
      <c r="C265" s="733"/>
      <c r="D265" s="594"/>
      <c r="E265" s="603"/>
      <c r="F265" s="603"/>
      <c r="G265" s="710"/>
      <c r="H265" s="603"/>
      <c r="I265" s="603"/>
      <c r="J265" s="705"/>
      <c r="K265" s="447" t="b">
        <f>K260=L265</f>
        <v>1</v>
      </c>
      <c r="L265" s="491">
        <f>SUM(L260:L264)</f>
        <v>0</v>
      </c>
      <c r="M265" s="264" t="s">
        <v>1348</v>
      </c>
      <c r="N265" s="265"/>
      <c r="O265" s="266"/>
      <c r="P265" s="266"/>
      <c r="Q265" s="266"/>
      <c r="R265" s="267">
        <f>SUM(R260:R264)</f>
        <v>0</v>
      </c>
      <c r="S265" s="492"/>
      <c r="T265" s="492"/>
      <c r="U265" s="266"/>
      <c r="V265" s="266"/>
      <c r="W265" s="493"/>
      <c r="X265" s="277"/>
      <c r="Z265" s="498"/>
      <c r="AA265" s="270"/>
      <c r="AB265" s="267"/>
      <c r="AC265" s="270"/>
      <c r="AD265" s="270"/>
      <c r="AE265" s="270"/>
      <c r="AF265" s="270"/>
      <c r="AG265" s="270"/>
      <c r="AH265" s="270"/>
      <c r="AI265" s="270"/>
      <c r="AJ265" s="270"/>
      <c r="AK265" s="270"/>
      <c r="AL265" s="270"/>
      <c r="AM265" s="499"/>
      <c r="AN265" s="274"/>
      <c r="AU265" s="272"/>
      <c r="AV265" s="273"/>
    </row>
    <row r="266" spans="1:48" ht="19.5" customHeight="1">
      <c r="A266" s="585">
        <v>7</v>
      </c>
      <c r="B266" s="733" t="s">
        <v>1531</v>
      </c>
      <c r="C266" s="733"/>
      <c r="D266" s="592">
        <f>NOVIEMBRE!K266</f>
        <v>0</v>
      </c>
      <c r="E266" s="601"/>
      <c r="F266" s="601"/>
      <c r="G266" s="708">
        <f t="shared" ref="G266" si="41">E266+F266</f>
        <v>0</v>
      </c>
      <c r="H266" s="601"/>
      <c r="I266" s="601"/>
      <c r="J266" s="703">
        <f>AM266</f>
        <v>0</v>
      </c>
      <c r="K266" s="738">
        <f>+(D266+G266)-(H266+I266+J266)</f>
        <v>0</v>
      </c>
      <c r="L266" s="253"/>
      <c r="M266" s="254"/>
      <c r="N266" s="254"/>
      <c r="O266" s="255"/>
      <c r="P266" s="256" t="str">
        <f ca="1">IF(O266=0," ",IFERROR(IF(DATEDIF(TODAY(),O266,"M")&lt;=5,"ROJO",IF(DATEDIF(TODAY(),O266,"M")&gt;=12,"VERDE",IF(AND(DATEDIF(TODAY(),O266,"M")&gt;=6,DATEDIF(TODAY(),O266,"M")&lt;=11),"AMARILLO"))),Q266))</f>
        <v xml:space="preserve"> </v>
      </c>
      <c r="Q266" s="256" t="str">
        <f>IF(O266=0," ",IF(O266&lt;=$L$6,"VENCIDO","NO VENCIDO"))</f>
        <v xml:space="preserve"> </v>
      </c>
      <c r="R266" s="257"/>
      <c r="S266" s="258"/>
      <c r="T266" s="258"/>
      <c r="U266" s="259"/>
      <c r="V266" s="259"/>
      <c r="W266" s="434"/>
      <c r="X266" s="260"/>
      <c r="Z266" s="648"/>
      <c r="AA266" s="648"/>
      <c r="AB266" s="737">
        <f>+Z266+AA266</f>
        <v>0</v>
      </c>
      <c r="AC266" s="648"/>
      <c r="AD266" s="648"/>
      <c r="AE266" s="648"/>
      <c r="AF266" s="648"/>
      <c r="AG266" s="648"/>
      <c r="AH266" s="648"/>
      <c r="AI266" s="648"/>
      <c r="AJ266" s="648"/>
      <c r="AK266" s="648"/>
      <c r="AL266" s="648"/>
      <c r="AM266" s="723">
        <f>SUM(AB266:AL270)</f>
        <v>0</v>
      </c>
      <c r="AN266" s="726"/>
      <c r="AU266" s="261"/>
      <c r="AV266" s="261"/>
    </row>
    <row r="267" spans="1:48" ht="19.5" customHeight="1">
      <c r="A267" s="585"/>
      <c r="B267" s="733"/>
      <c r="C267" s="733"/>
      <c r="D267" s="593"/>
      <c r="E267" s="602"/>
      <c r="F267" s="602"/>
      <c r="G267" s="709"/>
      <c r="H267" s="602"/>
      <c r="I267" s="602"/>
      <c r="J267" s="704"/>
      <c r="K267" s="706"/>
      <c r="L267" s="253"/>
      <c r="M267" s="254"/>
      <c r="N267" s="254"/>
      <c r="O267" s="255"/>
      <c r="P267" s="256" t="str">
        <f ca="1">IF(O267=0," ",IFERROR(IF(DATEDIF(TODAY(),O267,"M")&lt;=5,"ROJO",IF(DATEDIF(TODAY(),O267,"M")&gt;=12,"VERDE",IF(AND(DATEDIF(TODAY(),O267,"M")&gt;=6,DATEDIF(TODAY(),O267,"M")&lt;=11),"AMARILLO"))),Q267))</f>
        <v xml:space="preserve"> </v>
      </c>
      <c r="Q267" s="262" t="str">
        <f>IF(O267=0," ",IF(O267&lt;=$L$6,"VENCIDO","NO VENCIDO"))</f>
        <v xml:space="preserve"> </v>
      </c>
      <c r="R267" s="257"/>
      <c r="S267" s="258"/>
      <c r="T267" s="258"/>
      <c r="U267" s="259"/>
      <c r="V267" s="259"/>
      <c r="W267" s="259"/>
      <c r="X267" s="260"/>
      <c r="Z267" s="648"/>
      <c r="AA267" s="648"/>
      <c r="AB267" s="737"/>
      <c r="AC267" s="648"/>
      <c r="AD267" s="648"/>
      <c r="AE267" s="648"/>
      <c r="AF267" s="648"/>
      <c r="AG267" s="648"/>
      <c r="AH267" s="648"/>
      <c r="AI267" s="648"/>
      <c r="AJ267" s="648"/>
      <c r="AK267" s="648"/>
      <c r="AL267" s="648"/>
      <c r="AM267" s="724"/>
      <c r="AN267" s="726"/>
      <c r="AU267" s="261"/>
      <c r="AV267" s="261"/>
    </row>
    <row r="268" spans="1:48" ht="19.5" customHeight="1">
      <c r="A268" s="585"/>
      <c r="B268" s="733"/>
      <c r="C268" s="733"/>
      <c r="D268" s="593"/>
      <c r="E268" s="602"/>
      <c r="F268" s="602"/>
      <c r="G268" s="709"/>
      <c r="H268" s="602"/>
      <c r="I268" s="602"/>
      <c r="J268" s="704"/>
      <c r="K268" s="706"/>
      <c r="L268" s="253"/>
      <c r="M268" s="254"/>
      <c r="N268" s="254"/>
      <c r="O268" s="255"/>
      <c r="P268" s="256" t="str">
        <f ca="1">IF(O268=0," ",IFERROR(IF(DATEDIF(TODAY(),O268,"M")&lt;=5,"ROJO",IF(DATEDIF(TODAY(),O268,"M")&gt;=12,"VERDE",IF(AND(DATEDIF(TODAY(),O268,"M")&gt;=6,DATEDIF(TODAY(),O268,"M")&lt;=11),"AMARILLO"))),Q268))</f>
        <v xml:space="preserve"> </v>
      </c>
      <c r="Q268" s="262" t="str">
        <f>IF(O268=0," ",IF(O268&lt;=$L$6,"VENCIDO","NO VENCIDO"))</f>
        <v xml:space="preserve"> </v>
      </c>
      <c r="R268" s="257"/>
      <c r="S268" s="258"/>
      <c r="T268" s="258"/>
      <c r="U268" s="259"/>
      <c r="V268" s="259"/>
      <c r="W268" s="259"/>
      <c r="X268" s="260"/>
      <c r="Z268" s="648"/>
      <c r="AA268" s="648"/>
      <c r="AB268" s="737"/>
      <c r="AC268" s="648"/>
      <c r="AD268" s="648"/>
      <c r="AE268" s="648"/>
      <c r="AF268" s="648"/>
      <c r="AG268" s="648"/>
      <c r="AH268" s="648"/>
      <c r="AI268" s="648"/>
      <c r="AJ268" s="648"/>
      <c r="AK268" s="648"/>
      <c r="AL268" s="648"/>
      <c r="AM268" s="724"/>
      <c r="AN268" s="726"/>
      <c r="AU268" s="261"/>
      <c r="AV268" s="261"/>
    </row>
    <row r="269" spans="1:48" ht="19.5" customHeight="1">
      <c r="A269" s="585"/>
      <c r="B269" s="733"/>
      <c r="C269" s="733"/>
      <c r="D269" s="593"/>
      <c r="E269" s="602"/>
      <c r="F269" s="602"/>
      <c r="G269" s="709"/>
      <c r="H269" s="602"/>
      <c r="I269" s="602"/>
      <c r="J269" s="704"/>
      <c r="K269" s="706"/>
      <c r="L269" s="253"/>
      <c r="M269" s="254"/>
      <c r="N269" s="254"/>
      <c r="O269" s="255"/>
      <c r="P269" s="256" t="str">
        <f ca="1">IF(O269=0," ",IFERROR(IF(DATEDIF(TODAY(),O269,"M")&lt;=5,"ROJO",IF(DATEDIF(TODAY(),O269,"M")&gt;=12,"VERDE",IF(AND(DATEDIF(TODAY(),O269,"M")&gt;=6,DATEDIF(TODAY(),O269,"M")&lt;=11),"AMARILLO"))),Q269))</f>
        <v xml:space="preserve"> </v>
      </c>
      <c r="Q269" s="262" t="str">
        <f>IF(O269=0," ",IF(O269&lt;=$L$6,"VENCIDO","NO VENCIDO"))</f>
        <v xml:space="preserve"> </v>
      </c>
      <c r="R269" s="257"/>
      <c r="S269" s="258"/>
      <c r="T269" s="258"/>
      <c r="U269" s="259"/>
      <c r="V269" s="259"/>
      <c r="W269" s="259"/>
      <c r="X269" s="260"/>
      <c r="Z269" s="648"/>
      <c r="AA269" s="648"/>
      <c r="AB269" s="737"/>
      <c r="AC269" s="648"/>
      <c r="AD269" s="648"/>
      <c r="AE269" s="648"/>
      <c r="AF269" s="648"/>
      <c r="AG269" s="648"/>
      <c r="AH269" s="648"/>
      <c r="AI269" s="648"/>
      <c r="AJ269" s="648"/>
      <c r="AK269" s="648"/>
      <c r="AL269" s="648"/>
      <c r="AM269" s="724"/>
      <c r="AN269" s="726"/>
      <c r="AU269" s="261"/>
      <c r="AV269" s="261"/>
    </row>
    <row r="270" spans="1:48" ht="19.5" customHeight="1">
      <c r="A270" s="585"/>
      <c r="B270" s="733"/>
      <c r="C270" s="733"/>
      <c r="D270" s="593"/>
      <c r="E270" s="602"/>
      <c r="F270" s="602"/>
      <c r="G270" s="709"/>
      <c r="H270" s="602"/>
      <c r="I270" s="602"/>
      <c r="J270" s="704"/>
      <c r="K270" s="739"/>
      <c r="L270" s="253"/>
      <c r="M270" s="254"/>
      <c r="N270" s="254"/>
      <c r="O270" s="255"/>
      <c r="P270" s="256" t="str">
        <f ca="1">IF(O270=0," ",IFERROR(IF(DATEDIF(TODAY(),O270,"M")&lt;=5,"ROJO",IF(DATEDIF(TODAY(),O270,"M")&gt;=12,"VERDE",IF(AND(DATEDIF(TODAY(),O270,"M")&gt;=6,DATEDIF(TODAY(),O270,"M")&lt;=11),"AMARILLO"))),Q270))</f>
        <v xml:space="preserve"> </v>
      </c>
      <c r="Q270" s="262" t="str">
        <f>IF(O270=0," ",IF(O270&lt;=$L$6,"VENCIDO","NO VENCIDO"))</f>
        <v xml:space="preserve"> </v>
      </c>
      <c r="R270" s="257"/>
      <c r="S270" s="258"/>
      <c r="T270" s="258"/>
      <c r="U270" s="259"/>
      <c r="V270" s="259"/>
      <c r="W270" s="259"/>
      <c r="X270" s="260"/>
      <c r="Z270" s="648"/>
      <c r="AA270" s="648"/>
      <c r="AB270" s="737"/>
      <c r="AC270" s="648"/>
      <c r="AD270" s="648"/>
      <c r="AE270" s="648"/>
      <c r="AF270" s="648"/>
      <c r="AG270" s="648"/>
      <c r="AH270" s="648"/>
      <c r="AI270" s="648"/>
      <c r="AJ270" s="648"/>
      <c r="AK270" s="648"/>
      <c r="AL270" s="648"/>
      <c r="AM270" s="725"/>
      <c r="AN270" s="726"/>
      <c r="AU270" s="261"/>
      <c r="AV270" s="261"/>
    </row>
    <row r="271" spans="1:48" ht="19.5" customHeight="1">
      <c r="A271" s="585"/>
      <c r="B271" s="733"/>
      <c r="C271" s="733"/>
      <c r="D271" s="594"/>
      <c r="E271" s="603"/>
      <c r="F271" s="603"/>
      <c r="G271" s="710"/>
      <c r="H271" s="603"/>
      <c r="I271" s="603"/>
      <c r="J271" s="705"/>
      <c r="K271" s="447" t="b">
        <f>K266=L271</f>
        <v>1</v>
      </c>
      <c r="L271" s="491">
        <f>SUM(L266:L270)</f>
        <v>0</v>
      </c>
      <c r="M271" s="264" t="s">
        <v>1348</v>
      </c>
      <c r="N271" s="265"/>
      <c r="O271" s="266"/>
      <c r="P271" s="266"/>
      <c r="Q271" s="266"/>
      <c r="R271" s="267">
        <f>SUM(R266:R270)</f>
        <v>0</v>
      </c>
      <c r="S271" s="492"/>
      <c r="T271" s="492"/>
      <c r="U271" s="266"/>
      <c r="V271" s="266"/>
      <c r="W271" s="493"/>
      <c r="X271" s="277"/>
      <c r="Z271" s="498"/>
      <c r="AA271" s="270"/>
      <c r="AB271" s="267"/>
      <c r="AC271" s="270"/>
      <c r="AD271" s="270"/>
      <c r="AE271" s="270"/>
      <c r="AF271" s="270"/>
      <c r="AG271" s="270"/>
      <c r="AH271" s="270"/>
      <c r="AI271" s="270"/>
      <c r="AJ271" s="270"/>
      <c r="AK271" s="270"/>
      <c r="AL271" s="270"/>
      <c r="AM271" s="499"/>
      <c r="AN271" s="274"/>
      <c r="AU271" s="272"/>
      <c r="AV271" s="273"/>
    </row>
    <row r="272" spans="1:48" ht="19.5" customHeight="1">
      <c r="A272" s="585">
        <v>8</v>
      </c>
      <c r="B272" s="733" t="s">
        <v>1532</v>
      </c>
      <c r="C272" s="733"/>
      <c r="D272" s="592">
        <f>NOVIEMBRE!K272</f>
        <v>34340</v>
      </c>
      <c r="E272" s="601"/>
      <c r="F272" s="601"/>
      <c r="G272" s="708">
        <f t="shared" ref="G272" si="42">E272+F272</f>
        <v>0</v>
      </c>
      <c r="H272" s="601"/>
      <c r="I272" s="601"/>
      <c r="J272" s="703">
        <f>AM272</f>
        <v>0</v>
      </c>
      <c r="K272" s="738">
        <f>+(D272+G272)-(H272+I272+J272)</f>
        <v>34340</v>
      </c>
      <c r="L272" s="253"/>
      <c r="M272" s="254"/>
      <c r="N272" s="254"/>
      <c r="O272" s="255"/>
      <c r="P272" s="256" t="str">
        <f ca="1">IF(O272=0," ",IFERROR(IF(DATEDIF(TODAY(),O272,"M")&lt;=5,"ROJO",IF(DATEDIF(TODAY(),O272,"M")&gt;=12,"VERDE",IF(AND(DATEDIF(TODAY(),O272,"M")&gt;=6,DATEDIF(TODAY(),O272,"M")&lt;=11),"AMARILLO"))),Q272))</f>
        <v xml:space="preserve"> </v>
      </c>
      <c r="Q272" s="256" t="str">
        <f>IF(O272=0," ",IF(O272&lt;=$L$6,"VENCIDO","NO VENCIDO"))</f>
        <v xml:space="preserve"> </v>
      </c>
      <c r="R272" s="257"/>
      <c r="S272" s="258"/>
      <c r="T272" s="258"/>
      <c r="U272" s="259"/>
      <c r="V272" s="259"/>
      <c r="W272" s="434"/>
      <c r="X272" s="260"/>
      <c r="Z272" s="648"/>
      <c r="AA272" s="648"/>
      <c r="AB272" s="737">
        <f>+Z272+AA272</f>
        <v>0</v>
      </c>
      <c r="AC272" s="648"/>
      <c r="AD272" s="648"/>
      <c r="AE272" s="648"/>
      <c r="AF272" s="648"/>
      <c r="AG272" s="648"/>
      <c r="AH272" s="648"/>
      <c r="AI272" s="648"/>
      <c r="AJ272" s="648"/>
      <c r="AK272" s="648"/>
      <c r="AL272" s="648"/>
      <c r="AM272" s="723">
        <f>SUM(AB272:AL276)</f>
        <v>0</v>
      </c>
      <c r="AN272" s="726"/>
      <c r="AU272" s="261"/>
      <c r="AV272" s="261"/>
    </row>
    <row r="273" spans="1:48" ht="19.5" customHeight="1">
      <c r="A273" s="585"/>
      <c r="B273" s="733"/>
      <c r="C273" s="733"/>
      <c r="D273" s="593"/>
      <c r="E273" s="602"/>
      <c r="F273" s="602"/>
      <c r="G273" s="709"/>
      <c r="H273" s="602"/>
      <c r="I273" s="602"/>
      <c r="J273" s="704"/>
      <c r="K273" s="706"/>
      <c r="L273" s="253"/>
      <c r="M273" s="254"/>
      <c r="N273" s="254"/>
      <c r="O273" s="255"/>
      <c r="P273" s="256" t="str">
        <f ca="1">IF(O273=0," ",IFERROR(IF(DATEDIF(TODAY(),O273,"M")&lt;=5,"ROJO",IF(DATEDIF(TODAY(),O273,"M")&gt;=12,"VERDE",IF(AND(DATEDIF(TODAY(),O273,"M")&gt;=6,DATEDIF(TODAY(),O273,"M")&lt;=11),"AMARILLO"))),Q273))</f>
        <v xml:space="preserve"> </v>
      </c>
      <c r="Q273" s="262" t="str">
        <f>IF(O273=0," ",IF(O273&lt;=$L$6,"VENCIDO","NO VENCIDO"))</f>
        <v xml:space="preserve"> </v>
      </c>
      <c r="R273" s="257"/>
      <c r="S273" s="258"/>
      <c r="T273" s="258"/>
      <c r="U273" s="259"/>
      <c r="V273" s="259"/>
      <c r="W273" s="259"/>
      <c r="X273" s="260"/>
      <c r="Z273" s="648"/>
      <c r="AA273" s="648"/>
      <c r="AB273" s="737"/>
      <c r="AC273" s="648"/>
      <c r="AD273" s="648"/>
      <c r="AE273" s="648"/>
      <c r="AF273" s="648"/>
      <c r="AG273" s="648"/>
      <c r="AH273" s="648"/>
      <c r="AI273" s="648"/>
      <c r="AJ273" s="648"/>
      <c r="AK273" s="648"/>
      <c r="AL273" s="648"/>
      <c r="AM273" s="724"/>
      <c r="AN273" s="726"/>
      <c r="AU273" s="261"/>
      <c r="AV273" s="261"/>
    </row>
    <row r="274" spans="1:48" ht="19.5" customHeight="1">
      <c r="A274" s="585"/>
      <c r="B274" s="733"/>
      <c r="C274" s="733"/>
      <c r="D274" s="593"/>
      <c r="E274" s="602"/>
      <c r="F274" s="602"/>
      <c r="G274" s="709"/>
      <c r="H274" s="602"/>
      <c r="I274" s="602"/>
      <c r="J274" s="704"/>
      <c r="K274" s="706"/>
      <c r="L274" s="253"/>
      <c r="M274" s="254"/>
      <c r="N274" s="254"/>
      <c r="O274" s="255"/>
      <c r="P274" s="256" t="str">
        <f ca="1">IF(O274=0," ",IFERROR(IF(DATEDIF(TODAY(),O274,"M")&lt;=5,"ROJO",IF(DATEDIF(TODAY(),O274,"M")&gt;=12,"VERDE",IF(AND(DATEDIF(TODAY(),O274,"M")&gt;=6,DATEDIF(TODAY(),O274,"M")&lt;=11),"AMARILLO"))),Q274))</f>
        <v xml:space="preserve"> </v>
      </c>
      <c r="Q274" s="262" t="str">
        <f>IF(O274=0," ",IF(O274&lt;=$L$6,"VENCIDO","NO VENCIDO"))</f>
        <v xml:space="preserve"> </v>
      </c>
      <c r="R274" s="257"/>
      <c r="S274" s="258"/>
      <c r="T274" s="258"/>
      <c r="U274" s="259"/>
      <c r="V274" s="259"/>
      <c r="W274" s="259"/>
      <c r="X274" s="260"/>
      <c r="Z274" s="648"/>
      <c r="AA274" s="648"/>
      <c r="AB274" s="737"/>
      <c r="AC274" s="648"/>
      <c r="AD274" s="648"/>
      <c r="AE274" s="648"/>
      <c r="AF274" s="648"/>
      <c r="AG274" s="648"/>
      <c r="AH274" s="648"/>
      <c r="AI274" s="648"/>
      <c r="AJ274" s="648"/>
      <c r="AK274" s="648"/>
      <c r="AL274" s="648"/>
      <c r="AM274" s="724"/>
      <c r="AN274" s="726"/>
      <c r="AU274" s="261"/>
      <c r="AV274" s="261"/>
    </row>
    <row r="275" spans="1:48" ht="19.5" customHeight="1">
      <c r="A275" s="585"/>
      <c r="B275" s="733"/>
      <c r="C275" s="733"/>
      <c r="D275" s="593"/>
      <c r="E275" s="602"/>
      <c r="F275" s="602"/>
      <c r="G275" s="709"/>
      <c r="H275" s="602"/>
      <c r="I275" s="602"/>
      <c r="J275" s="704"/>
      <c r="K275" s="706"/>
      <c r="L275" s="253"/>
      <c r="M275" s="254"/>
      <c r="N275" s="254"/>
      <c r="O275" s="255"/>
      <c r="P275" s="256" t="str">
        <f ca="1">IF(O275=0," ",IFERROR(IF(DATEDIF(TODAY(),O275,"M")&lt;=5,"ROJO",IF(DATEDIF(TODAY(),O275,"M")&gt;=12,"VERDE",IF(AND(DATEDIF(TODAY(),O275,"M")&gt;=6,DATEDIF(TODAY(),O275,"M")&lt;=11),"AMARILLO"))),Q275))</f>
        <v xml:space="preserve"> </v>
      </c>
      <c r="Q275" s="262" t="str">
        <f>IF(O275=0," ",IF(O275&lt;=$L$6,"VENCIDO","NO VENCIDO"))</f>
        <v xml:space="preserve"> </v>
      </c>
      <c r="R275" s="257"/>
      <c r="S275" s="258"/>
      <c r="T275" s="258"/>
      <c r="U275" s="259"/>
      <c r="V275" s="259"/>
      <c r="W275" s="259"/>
      <c r="X275" s="260"/>
      <c r="Z275" s="648"/>
      <c r="AA275" s="648"/>
      <c r="AB275" s="737"/>
      <c r="AC275" s="648"/>
      <c r="AD275" s="648"/>
      <c r="AE275" s="648"/>
      <c r="AF275" s="648"/>
      <c r="AG275" s="648"/>
      <c r="AH275" s="648"/>
      <c r="AI275" s="648"/>
      <c r="AJ275" s="648"/>
      <c r="AK275" s="648"/>
      <c r="AL275" s="648"/>
      <c r="AM275" s="724"/>
      <c r="AN275" s="726"/>
      <c r="AU275" s="261"/>
      <c r="AV275" s="261"/>
    </row>
    <row r="276" spans="1:48" ht="19.5" customHeight="1">
      <c r="A276" s="585"/>
      <c r="B276" s="733"/>
      <c r="C276" s="733"/>
      <c r="D276" s="593"/>
      <c r="E276" s="602"/>
      <c r="F276" s="602"/>
      <c r="G276" s="709"/>
      <c r="H276" s="602"/>
      <c r="I276" s="602"/>
      <c r="J276" s="704"/>
      <c r="K276" s="739"/>
      <c r="L276" s="253"/>
      <c r="M276" s="254"/>
      <c r="N276" s="254"/>
      <c r="O276" s="255"/>
      <c r="P276" s="256" t="str">
        <f ca="1">IF(O276=0," ",IFERROR(IF(DATEDIF(TODAY(),O276,"M")&lt;=5,"ROJO",IF(DATEDIF(TODAY(),O276,"M")&gt;=12,"VERDE",IF(AND(DATEDIF(TODAY(),O276,"M")&gt;=6,DATEDIF(TODAY(),O276,"M")&lt;=11),"AMARILLO"))),Q276))</f>
        <v xml:space="preserve"> </v>
      </c>
      <c r="Q276" s="262" t="str">
        <f>IF(O276=0," ",IF(O276&lt;=$L$6,"VENCIDO","NO VENCIDO"))</f>
        <v xml:space="preserve"> </v>
      </c>
      <c r="R276" s="257"/>
      <c r="S276" s="258"/>
      <c r="T276" s="258"/>
      <c r="U276" s="259"/>
      <c r="V276" s="259"/>
      <c r="W276" s="259"/>
      <c r="X276" s="260"/>
      <c r="Z276" s="648"/>
      <c r="AA276" s="648"/>
      <c r="AB276" s="737"/>
      <c r="AC276" s="648"/>
      <c r="AD276" s="648"/>
      <c r="AE276" s="648"/>
      <c r="AF276" s="648"/>
      <c r="AG276" s="648"/>
      <c r="AH276" s="648"/>
      <c r="AI276" s="648"/>
      <c r="AJ276" s="648"/>
      <c r="AK276" s="648"/>
      <c r="AL276" s="648"/>
      <c r="AM276" s="725"/>
      <c r="AN276" s="726"/>
      <c r="AU276" s="261"/>
      <c r="AV276" s="261"/>
    </row>
    <row r="277" spans="1:48" ht="19.5" customHeight="1">
      <c r="A277" s="585"/>
      <c r="B277" s="733"/>
      <c r="C277" s="733"/>
      <c r="D277" s="594"/>
      <c r="E277" s="603"/>
      <c r="F277" s="603"/>
      <c r="G277" s="710"/>
      <c r="H277" s="603"/>
      <c r="I277" s="603"/>
      <c r="J277" s="705"/>
      <c r="K277" s="447" t="b">
        <f>K272=L277</f>
        <v>0</v>
      </c>
      <c r="L277" s="491">
        <f>SUM(L272:L276)</f>
        <v>0</v>
      </c>
      <c r="M277" s="264" t="s">
        <v>1348</v>
      </c>
      <c r="N277" s="265"/>
      <c r="O277" s="266"/>
      <c r="P277" s="266"/>
      <c r="Q277" s="266"/>
      <c r="R277" s="267">
        <f>SUM(R272:R276)</f>
        <v>0</v>
      </c>
      <c r="S277" s="492"/>
      <c r="T277" s="492"/>
      <c r="U277" s="266"/>
      <c r="V277" s="266"/>
      <c r="W277" s="493"/>
      <c r="X277" s="277"/>
      <c r="Z277" s="498"/>
      <c r="AA277" s="270"/>
      <c r="AB277" s="267"/>
      <c r="AC277" s="270"/>
      <c r="AD277" s="270"/>
      <c r="AE277" s="270"/>
      <c r="AF277" s="270"/>
      <c r="AG277" s="270"/>
      <c r="AH277" s="270"/>
      <c r="AI277" s="270"/>
      <c r="AJ277" s="270"/>
      <c r="AK277" s="270"/>
      <c r="AL277" s="270"/>
      <c r="AM277" s="499"/>
      <c r="AN277" s="274"/>
      <c r="AU277" s="272"/>
      <c r="AV277" s="273"/>
    </row>
    <row r="278" spans="1:48" ht="19.5" customHeight="1">
      <c r="A278" s="585">
        <v>9</v>
      </c>
      <c r="B278" s="733" t="s">
        <v>1534</v>
      </c>
      <c r="C278" s="733"/>
      <c r="D278" s="592">
        <f>NOVIEMBRE!K278</f>
        <v>1096</v>
      </c>
      <c r="E278" s="601"/>
      <c r="F278" s="601"/>
      <c r="G278" s="708">
        <f t="shared" ref="G278" si="43">E278+F278</f>
        <v>0</v>
      </c>
      <c r="H278" s="601"/>
      <c r="I278" s="601"/>
      <c r="J278" s="703">
        <f>AM278</f>
        <v>0</v>
      </c>
      <c r="K278" s="738">
        <f>+(D278+G278)-(H278+I278+J278)</f>
        <v>1096</v>
      </c>
      <c r="L278" s="253"/>
      <c r="M278" s="254"/>
      <c r="N278" s="254"/>
      <c r="O278" s="255"/>
      <c r="P278" s="256" t="str">
        <f ca="1">IF(O278=0," ",IFERROR(IF(DATEDIF(TODAY(),O278,"M")&lt;=5,"ROJO",IF(DATEDIF(TODAY(),O278,"M")&gt;=12,"VERDE",IF(AND(DATEDIF(TODAY(),O278,"M")&gt;=6,DATEDIF(TODAY(),O278,"M")&lt;=11),"AMARILLO"))),Q278))</f>
        <v xml:space="preserve"> </v>
      </c>
      <c r="Q278" s="256" t="str">
        <f>IF(O278=0," ",IF(O278&lt;=$L$6,"VENCIDO","NO VENCIDO"))</f>
        <v xml:space="preserve"> </v>
      </c>
      <c r="R278" s="257"/>
      <c r="S278" s="258"/>
      <c r="T278" s="258"/>
      <c r="U278" s="259"/>
      <c r="V278" s="259"/>
      <c r="W278" s="434"/>
      <c r="X278" s="260"/>
      <c r="Z278" s="648"/>
      <c r="AA278" s="648"/>
      <c r="AB278" s="737">
        <f>+Z278+AA278</f>
        <v>0</v>
      </c>
      <c r="AC278" s="648"/>
      <c r="AD278" s="648"/>
      <c r="AE278" s="648"/>
      <c r="AF278" s="648"/>
      <c r="AG278" s="648"/>
      <c r="AH278" s="648"/>
      <c r="AI278" s="648"/>
      <c r="AJ278" s="648"/>
      <c r="AK278" s="648"/>
      <c r="AL278" s="648"/>
      <c r="AM278" s="723">
        <f>SUM(AB278:AL282)</f>
        <v>0</v>
      </c>
      <c r="AN278" s="726"/>
      <c r="AU278" s="261"/>
      <c r="AV278" s="261"/>
    </row>
    <row r="279" spans="1:48" ht="19.5" customHeight="1">
      <c r="A279" s="585"/>
      <c r="B279" s="733"/>
      <c r="C279" s="733"/>
      <c r="D279" s="593"/>
      <c r="E279" s="602"/>
      <c r="F279" s="602"/>
      <c r="G279" s="709"/>
      <c r="H279" s="602"/>
      <c r="I279" s="602"/>
      <c r="J279" s="704"/>
      <c r="K279" s="706"/>
      <c r="L279" s="253"/>
      <c r="M279" s="254"/>
      <c r="N279" s="254"/>
      <c r="O279" s="255"/>
      <c r="P279" s="256" t="str">
        <f ca="1">IF(O279=0," ",IFERROR(IF(DATEDIF(TODAY(),O279,"M")&lt;=5,"ROJO",IF(DATEDIF(TODAY(),O279,"M")&gt;=12,"VERDE",IF(AND(DATEDIF(TODAY(),O279,"M")&gt;=6,DATEDIF(TODAY(),O279,"M")&lt;=11),"AMARILLO"))),Q279))</f>
        <v xml:space="preserve"> </v>
      </c>
      <c r="Q279" s="262" t="str">
        <f>IF(O279=0," ",IF(O279&lt;=$L$6,"VENCIDO","NO VENCIDO"))</f>
        <v xml:space="preserve"> </v>
      </c>
      <c r="R279" s="257"/>
      <c r="S279" s="258"/>
      <c r="T279" s="258"/>
      <c r="U279" s="259"/>
      <c r="V279" s="259"/>
      <c r="W279" s="259"/>
      <c r="X279" s="260"/>
      <c r="Z279" s="648"/>
      <c r="AA279" s="648"/>
      <c r="AB279" s="737"/>
      <c r="AC279" s="648"/>
      <c r="AD279" s="648"/>
      <c r="AE279" s="648"/>
      <c r="AF279" s="648"/>
      <c r="AG279" s="648"/>
      <c r="AH279" s="648"/>
      <c r="AI279" s="648"/>
      <c r="AJ279" s="648"/>
      <c r="AK279" s="648"/>
      <c r="AL279" s="648"/>
      <c r="AM279" s="724"/>
      <c r="AN279" s="726"/>
      <c r="AU279" s="261"/>
      <c r="AV279" s="261"/>
    </row>
    <row r="280" spans="1:48" ht="19.5" customHeight="1">
      <c r="A280" s="585"/>
      <c r="B280" s="733"/>
      <c r="C280" s="733"/>
      <c r="D280" s="593"/>
      <c r="E280" s="602"/>
      <c r="F280" s="602"/>
      <c r="G280" s="709"/>
      <c r="H280" s="602"/>
      <c r="I280" s="602"/>
      <c r="J280" s="704"/>
      <c r="K280" s="706"/>
      <c r="L280" s="253"/>
      <c r="M280" s="254"/>
      <c r="N280" s="254"/>
      <c r="O280" s="255"/>
      <c r="P280" s="256" t="str">
        <f ca="1">IF(O280=0," ",IFERROR(IF(DATEDIF(TODAY(),O280,"M")&lt;=5,"ROJO",IF(DATEDIF(TODAY(),O280,"M")&gt;=12,"VERDE",IF(AND(DATEDIF(TODAY(),O280,"M")&gt;=6,DATEDIF(TODAY(),O280,"M")&lt;=11),"AMARILLO"))),Q280))</f>
        <v xml:space="preserve"> </v>
      </c>
      <c r="Q280" s="262" t="str">
        <f>IF(O280=0," ",IF(O280&lt;=$L$6,"VENCIDO","NO VENCIDO"))</f>
        <v xml:space="preserve"> </v>
      </c>
      <c r="R280" s="257"/>
      <c r="S280" s="258"/>
      <c r="T280" s="258"/>
      <c r="U280" s="259"/>
      <c r="V280" s="259"/>
      <c r="W280" s="259"/>
      <c r="X280" s="260"/>
      <c r="Z280" s="648"/>
      <c r="AA280" s="648"/>
      <c r="AB280" s="737"/>
      <c r="AC280" s="648"/>
      <c r="AD280" s="648"/>
      <c r="AE280" s="648"/>
      <c r="AF280" s="648"/>
      <c r="AG280" s="648"/>
      <c r="AH280" s="648"/>
      <c r="AI280" s="648"/>
      <c r="AJ280" s="648"/>
      <c r="AK280" s="648"/>
      <c r="AL280" s="648"/>
      <c r="AM280" s="724"/>
      <c r="AN280" s="726"/>
      <c r="AU280" s="261"/>
      <c r="AV280" s="261"/>
    </row>
    <row r="281" spans="1:48" ht="19.5" customHeight="1">
      <c r="A281" s="585"/>
      <c r="B281" s="733"/>
      <c r="C281" s="733"/>
      <c r="D281" s="593"/>
      <c r="E281" s="602"/>
      <c r="F281" s="602"/>
      <c r="G281" s="709"/>
      <c r="H281" s="602"/>
      <c r="I281" s="602"/>
      <c r="J281" s="704"/>
      <c r="K281" s="706"/>
      <c r="L281" s="253"/>
      <c r="M281" s="254"/>
      <c r="N281" s="254"/>
      <c r="O281" s="255"/>
      <c r="P281" s="256" t="str">
        <f ca="1">IF(O281=0," ",IFERROR(IF(DATEDIF(TODAY(),O281,"M")&lt;=5,"ROJO",IF(DATEDIF(TODAY(),O281,"M")&gt;=12,"VERDE",IF(AND(DATEDIF(TODAY(),O281,"M")&gt;=6,DATEDIF(TODAY(),O281,"M")&lt;=11),"AMARILLO"))),Q281))</f>
        <v xml:space="preserve"> </v>
      </c>
      <c r="Q281" s="262" t="str">
        <f>IF(O281=0," ",IF(O281&lt;=$L$6,"VENCIDO","NO VENCIDO"))</f>
        <v xml:space="preserve"> </v>
      </c>
      <c r="R281" s="257"/>
      <c r="S281" s="258"/>
      <c r="T281" s="258"/>
      <c r="U281" s="259"/>
      <c r="V281" s="259"/>
      <c r="W281" s="259"/>
      <c r="X281" s="260"/>
      <c r="Z281" s="648"/>
      <c r="AA281" s="648"/>
      <c r="AB281" s="737"/>
      <c r="AC281" s="648"/>
      <c r="AD281" s="648"/>
      <c r="AE281" s="648"/>
      <c r="AF281" s="648"/>
      <c r="AG281" s="648"/>
      <c r="AH281" s="648"/>
      <c r="AI281" s="648"/>
      <c r="AJ281" s="648"/>
      <c r="AK281" s="648"/>
      <c r="AL281" s="648"/>
      <c r="AM281" s="724"/>
      <c r="AN281" s="726"/>
      <c r="AU281" s="261"/>
      <c r="AV281" s="261"/>
    </row>
    <row r="282" spans="1:48" ht="19.5" customHeight="1">
      <c r="A282" s="585"/>
      <c r="B282" s="733"/>
      <c r="C282" s="733"/>
      <c r="D282" s="593"/>
      <c r="E282" s="602"/>
      <c r="F282" s="602"/>
      <c r="G282" s="709"/>
      <c r="H282" s="602"/>
      <c r="I282" s="602"/>
      <c r="J282" s="704"/>
      <c r="K282" s="739"/>
      <c r="L282" s="253"/>
      <c r="M282" s="254"/>
      <c r="N282" s="254"/>
      <c r="O282" s="255"/>
      <c r="P282" s="256" t="str">
        <f ca="1">IF(O282=0," ",IFERROR(IF(DATEDIF(TODAY(),O282,"M")&lt;=5,"ROJO",IF(DATEDIF(TODAY(),O282,"M")&gt;=12,"VERDE",IF(AND(DATEDIF(TODAY(),O282,"M")&gt;=6,DATEDIF(TODAY(),O282,"M")&lt;=11),"AMARILLO"))),Q282))</f>
        <v xml:space="preserve"> </v>
      </c>
      <c r="Q282" s="262" t="str">
        <f>IF(O282=0," ",IF(O282&lt;=$L$6,"VENCIDO","NO VENCIDO"))</f>
        <v xml:space="preserve"> </v>
      </c>
      <c r="R282" s="257"/>
      <c r="S282" s="258"/>
      <c r="T282" s="258"/>
      <c r="U282" s="259"/>
      <c r="V282" s="259"/>
      <c r="W282" s="259"/>
      <c r="X282" s="260"/>
      <c r="Z282" s="648"/>
      <c r="AA282" s="648"/>
      <c r="AB282" s="737"/>
      <c r="AC282" s="648"/>
      <c r="AD282" s="648"/>
      <c r="AE282" s="648"/>
      <c r="AF282" s="648"/>
      <c r="AG282" s="648"/>
      <c r="AH282" s="648"/>
      <c r="AI282" s="648"/>
      <c r="AJ282" s="648"/>
      <c r="AK282" s="648"/>
      <c r="AL282" s="648"/>
      <c r="AM282" s="725"/>
      <c r="AN282" s="726"/>
      <c r="AU282" s="261"/>
      <c r="AV282" s="261"/>
    </row>
    <row r="283" spans="1:48" ht="19.5" customHeight="1">
      <c r="A283" s="585"/>
      <c r="B283" s="733"/>
      <c r="C283" s="733"/>
      <c r="D283" s="594"/>
      <c r="E283" s="603"/>
      <c r="F283" s="603"/>
      <c r="G283" s="710"/>
      <c r="H283" s="603"/>
      <c r="I283" s="603"/>
      <c r="J283" s="705"/>
      <c r="K283" s="447" t="b">
        <f>K278=L283</f>
        <v>0</v>
      </c>
      <c r="L283" s="491">
        <f>SUM(L278:L282)</f>
        <v>0</v>
      </c>
      <c r="M283" s="264" t="s">
        <v>1348</v>
      </c>
      <c r="N283" s="265"/>
      <c r="O283" s="266"/>
      <c r="P283" s="266"/>
      <c r="Q283" s="266"/>
      <c r="R283" s="267">
        <f>SUM(R278:R282)</f>
        <v>0</v>
      </c>
      <c r="S283" s="492"/>
      <c r="T283" s="492"/>
      <c r="U283" s="266"/>
      <c r="V283" s="266"/>
      <c r="W283" s="493"/>
      <c r="X283" s="277"/>
      <c r="Z283" s="498"/>
      <c r="AA283" s="270"/>
      <c r="AB283" s="267"/>
      <c r="AC283" s="270"/>
      <c r="AD283" s="270"/>
      <c r="AE283" s="270"/>
      <c r="AF283" s="270"/>
      <c r="AG283" s="270"/>
      <c r="AH283" s="270"/>
      <c r="AI283" s="270"/>
      <c r="AJ283" s="270"/>
      <c r="AK283" s="270"/>
      <c r="AL283" s="270"/>
      <c r="AM283" s="499"/>
      <c r="AN283" s="274"/>
      <c r="AU283" s="272"/>
      <c r="AV283" s="273"/>
    </row>
    <row r="284" spans="1:48" ht="19.5" customHeight="1">
      <c r="A284" s="585">
        <v>10</v>
      </c>
      <c r="B284" s="733" t="s">
        <v>1535</v>
      </c>
      <c r="C284" s="733"/>
      <c r="D284" s="592">
        <f>NOVIEMBRE!K284</f>
        <v>0</v>
      </c>
      <c r="E284" s="601"/>
      <c r="F284" s="601"/>
      <c r="G284" s="708">
        <f t="shared" ref="G284" si="44">E284+F284</f>
        <v>0</v>
      </c>
      <c r="H284" s="601"/>
      <c r="I284" s="601"/>
      <c r="J284" s="703">
        <f>AM284</f>
        <v>0</v>
      </c>
      <c r="K284" s="738">
        <f>+(D284+G284)-(H284+I284+J284)</f>
        <v>0</v>
      </c>
      <c r="L284" s="253"/>
      <c r="M284" s="254"/>
      <c r="N284" s="254"/>
      <c r="O284" s="255"/>
      <c r="P284" s="256" t="str">
        <f ca="1">IF(O284=0," ",IFERROR(IF(DATEDIF(TODAY(),O284,"M")&lt;=5,"ROJO",IF(DATEDIF(TODAY(),O284,"M")&gt;=12,"VERDE",IF(AND(DATEDIF(TODAY(),O284,"M")&gt;=6,DATEDIF(TODAY(),O284,"M")&lt;=11),"AMARILLO"))),Q284))</f>
        <v xml:space="preserve"> </v>
      </c>
      <c r="Q284" s="256" t="str">
        <f>IF(O284=0," ",IF(O284&lt;=$L$6,"VENCIDO","NO VENCIDO"))</f>
        <v xml:space="preserve"> </v>
      </c>
      <c r="R284" s="257"/>
      <c r="S284" s="258"/>
      <c r="T284" s="258"/>
      <c r="U284" s="259"/>
      <c r="V284" s="259"/>
      <c r="W284" s="434"/>
      <c r="X284" s="260"/>
      <c r="Z284" s="648"/>
      <c r="AA284" s="648"/>
      <c r="AB284" s="737">
        <f>+Z284+AA284</f>
        <v>0</v>
      </c>
      <c r="AC284" s="648"/>
      <c r="AD284" s="648"/>
      <c r="AE284" s="648"/>
      <c r="AF284" s="648"/>
      <c r="AG284" s="648"/>
      <c r="AH284" s="648"/>
      <c r="AI284" s="648"/>
      <c r="AJ284" s="648"/>
      <c r="AK284" s="648"/>
      <c r="AL284" s="648"/>
      <c r="AM284" s="723">
        <f>SUM(AB284:AL288)</f>
        <v>0</v>
      </c>
      <c r="AN284" s="726"/>
      <c r="AU284" s="261"/>
      <c r="AV284" s="261"/>
    </row>
    <row r="285" spans="1:48" ht="19.5" customHeight="1">
      <c r="A285" s="585"/>
      <c r="B285" s="733"/>
      <c r="C285" s="733"/>
      <c r="D285" s="593"/>
      <c r="E285" s="602"/>
      <c r="F285" s="602"/>
      <c r="G285" s="709"/>
      <c r="H285" s="602"/>
      <c r="I285" s="602"/>
      <c r="J285" s="704"/>
      <c r="K285" s="706"/>
      <c r="L285" s="253"/>
      <c r="M285" s="254"/>
      <c r="N285" s="254"/>
      <c r="O285" s="255"/>
      <c r="P285" s="256" t="str">
        <f ca="1">IF(O285=0," ",IFERROR(IF(DATEDIF(TODAY(),O285,"M")&lt;=5,"ROJO",IF(DATEDIF(TODAY(),O285,"M")&gt;=12,"VERDE",IF(AND(DATEDIF(TODAY(),O285,"M")&gt;=6,DATEDIF(TODAY(),O285,"M")&lt;=11),"AMARILLO"))),Q285))</f>
        <v xml:space="preserve"> </v>
      </c>
      <c r="Q285" s="262" t="str">
        <f>IF(O285=0," ",IF(O285&lt;=$L$6,"VENCIDO","NO VENCIDO"))</f>
        <v xml:space="preserve"> </v>
      </c>
      <c r="R285" s="257"/>
      <c r="S285" s="258"/>
      <c r="T285" s="258"/>
      <c r="U285" s="259"/>
      <c r="V285" s="259"/>
      <c r="W285" s="259"/>
      <c r="X285" s="260"/>
      <c r="Z285" s="648"/>
      <c r="AA285" s="648"/>
      <c r="AB285" s="737"/>
      <c r="AC285" s="648"/>
      <c r="AD285" s="648"/>
      <c r="AE285" s="648"/>
      <c r="AF285" s="648"/>
      <c r="AG285" s="648"/>
      <c r="AH285" s="648"/>
      <c r="AI285" s="648"/>
      <c r="AJ285" s="648"/>
      <c r="AK285" s="648"/>
      <c r="AL285" s="648"/>
      <c r="AM285" s="724"/>
      <c r="AN285" s="726"/>
      <c r="AU285" s="261"/>
      <c r="AV285" s="261"/>
    </row>
    <row r="286" spans="1:48" ht="19.5" customHeight="1">
      <c r="A286" s="585"/>
      <c r="B286" s="733"/>
      <c r="C286" s="733"/>
      <c r="D286" s="593"/>
      <c r="E286" s="602"/>
      <c r="F286" s="602"/>
      <c r="G286" s="709"/>
      <c r="H286" s="602"/>
      <c r="I286" s="602"/>
      <c r="J286" s="704"/>
      <c r="K286" s="706"/>
      <c r="L286" s="253"/>
      <c r="M286" s="254"/>
      <c r="N286" s="254"/>
      <c r="O286" s="255"/>
      <c r="P286" s="256" t="str">
        <f ca="1">IF(O286=0," ",IFERROR(IF(DATEDIF(TODAY(),O286,"M")&lt;=5,"ROJO",IF(DATEDIF(TODAY(),O286,"M")&gt;=12,"VERDE",IF(AND(DATEDIF(TODAY(),O286,"M")&gt;=6,DATEDIF(TODAY(),O286,"M")&lt;=11),"AMARILLO"))),Q286))</f>
        <v xml:space="preserve"> </v>
      </c>
      <c r="Q286" s="262" t="str">
        <f>IF(O286=0," ",IF(O286&lt;=$L$6,"VENCIDO","NO VENCIDO"))</f>
        <v xml:space="preserve"> </v>
      </c>
      <c r="R286" s="257"/>
      <c r="S286" s="258"/>
      <c r="T286" s="258"/>
      <c r="U286" s="259"/>
      <c r="V286" s="259"/>
      <c r="W286" s="259"/>
      <c r="X286" s="260"/>
      <c r="Z286" s="648"/>
      <c r="AA286" s="648"/>
      <c r="AB286" s="737"/>
      <c r="AC286" s="648"/>
      <c r="AD286" s="648"/>
      <c r="AE286" s="648"/>
      <c r="AF286" s="648"/>
      <c r="AG286" s="648"/>
      <c r="AH286" s="648"/>
      <c r="AI286" s="648"/>
      <c r="AJ286" s="648"/>
      <c r="AK286" s="648"/>
      <c r="AL286" s="648"/>
      <c r="AM286" s="724"/>
      <c r="AN286" s="726"/>
      <c r="AU286" s="261"/>
      <c r="AV286" s="261"/>
    </row>
    <row r="287" spans="1:48" ht="19.5" customHeight="1">
      <c r="A287" s="585"/>
      <c r="B287" s="733"/>
      <c r="C287" s="733"/>
      <c r="D287" s="593"/>
      <c r="E287" s="602"/>
      <c r="F287" s="602"/>
      <c r="G287" s="709"/>
      <c r="H287" s="602"/>
      <c r="I287" s="602"/>
      <c r="J287" s="704"/>
      <c r="K287" s="706"/>
      <c r="L287" s="253"/>
      <c r="M287" s="254"/>
      <c r="N287" s="254"/>
      <c r="O287" s="255"/>
      <c r="P287" s="256" t="str">
        <f ca="1">IF(O287=0," ",IFERROR(IF(DATEDIF(TODAY(),O287,"M")&lt;=5,"ROJO",IF(DATEDIF(TODAY(),O287,"M")&gt;=12,"VERDE",IF(AND(DATEDIF(TODAY(),O287,"M")&gt;=6,DATEDIF(TODAY(),O287,"M")&lt;=11),"AMARILLO"))),Q287))</f>
        <v xml:space="preserve"> </v>
      </c>
      <c r="Q287" s="262" t="str">
        <f>IF(O287=0," ",IF(O287&lt;=$L$6,"VENCIDO","NO VENCIDO"))</f>
        <v xml:space="preserve"> </v>
      </c>
      <c r="R287" s="257"/>
      <c r="S287" s="258"/>
      <c r="T287" s="258"/>
      <c r="U287" s="259"/>
      <c r="V287" s="259"/>
      <c r="W287" s="259"/>
      <c r="X287" s="260"/>
      <c r="Z287" s="648"/>
      <c r="AA287" s="648"/>
      <c r="AB287" s="737"/>
      <c r="AC287" s="648"/>
      <c r="AD287" s="648"/>
      <c r="AE287" s="648"/>
      <c r="AF287" s="648"/>
      <c r="AG287" s="648"/>
      <c r="AH287" s="648"/>
      <c r="AI287" s="648"/>
      <c r="AJ287" s="648"/>
      <c r="AK287" s="648"/>
      <c r="AL287" s="648"/>
      <c r="AM287" s="724"/>
      <c r="AN287" s="726"/>
      <c r="AU287" s="261"/>
      <c r="AV287" s="261"/>
    </row>
    <row r="288" spans="1:48" ht="19.5" customHeight="1">
      <c r="A288" s="585"/>
      <c r="B288" s="733"/>
      <c r="C288" s="733"/>
      <c r="D288" s="593"/>
      <c r="E288" s="602"/>
      <c r="F288" s="602"/>
      <c r="G288" s="709"/>
      <c r="H288" s="602"/>
      <c r="I288" s="602"/>
      <c r="J288" s="704"/>
      <c r="K288" s="739"/>
      <c r="L288" s="253"/>
      <c r="M288" s="254"/>
      <c r="N288" s="254"/>
      <c r="O288" s="255"/>
      <c r="P288" s="256" t="str">
        <f ca="1">IF(O288=0," ",IFERROR(IF(DATEDIF(TODAY(),O288,"M")&lt;=5,"ROJO",IF(DATEDIF(TODAY(),O288,"M")&gt;=12,"VERDE",IF(AND(DATEDIF(TODAY(),O288,"M")&gt;=6,DATEDIF(TODAY(),O288,"M")&lt;=11),"AMARILLO"))),Q288))</f>
        <v xml:space="preserve"> </v>
      </c>
      <c r="Q288" s="262" t="str">
        <f>IF(O288=0," ",IF(O288&lt;=$L$6,"VENCIDO","NO VENCIDO"))</f>
        <v xml:space="preserve"> </v>
      </c>
      <c r="R288" s="257"/>
      <c r="S288" s="258"/>
      <c r="T288" s="258"/>
      <c r="U288" s="259"/>
      <c r="V288" s="259"/>
      <c r="W288" s="259"/>
      <c r="X288" s="260"/>
      <c r="Z288" s="648"/>
      <c r="AA288" s="648"/>
      <c r="AB288" s="737"/>
      <c r="AC288" s="648"/>
      <c r="AD288" s="648"/>
      <c r="AE288" s="648"/>
      <c r="AF288" s="648"/>
      <c r="AG288" s="648"/>
      <c r="AH288" s="648"/>
      <c r="AI288" s="648"/>
      <c r="AJ288" s="648"/>
      <c r="AK288" s="648"/>
      <c r="AL288" s="648"/>
      <c r="AM288" s="725"/>
      <c r="AN288" s="726"/>
      <c r="AU288" s="261"/>
      <c r="AV288" s="261"/>
    </row>
    <row r="289" spans="1:48" ht="19.5" customHeight="1">
      <c r="A289" s="585"/>
      <c r="B289" s="733"/>
      <c r="C289" s="733"/>
      <c r="D289" s="594"/>
      <c r="E289" s="603"/>
      <c r="F289" s="603"/>
      <c r="G289" s="710"/>
      <c r="H289" s="603"/>
      <c r="I289" s="603"/>
      <c r="J289" s="705"/>
      <c r="K289" s="447" t="b">
        <f>K284=L289</f>
        <v>1</v>
      </c>
      <c r="L289" s="491">
        <f>SUM(L284:L288)</f>
        <v>0</v>
      </c>
      <c r="M289" s="264" t="s">
        <v>1348</v>
      </c>
      <c r="N289" s="265"/>
      <c r="O289" s="266"/>
      <c r="P289" s="266"/>
      <c r="Q289" s="266"/>
      <c r="R289" s="267">
        <f>SUM(R284:R288)</f>
        <v>0</v>
      </c>
      <c r="S289" s="492"/>
      <c r="T289" s="492"/>
      <c r="U289" s="266"/>
      <c r="V289" s="266"/>
      <c r="W289" s="493"/>
      <c r="X289" s="277"/>
      <c r="Z289" s="498"/>
      <c r="AA289" s="270"/>
      <c r="AB289" s="267"/>
      <c r="AC289" s="270"/>
      <c r="AD289" s="270"/>
      <c r="AE289" s="270"/>
      <c r="AF289" s="270"/>
      <c r="AG289" s="270"/>
      <c r="AH289" s="270"/>
      <c r="AI289" s="270"/>
      <c r="AJ289" s="270"/>
      <c r="AK289" s="270"/>
      <c r="AL289" s="270"/>
      <c r="AM289" s="499"/>
      <c r="AN289" s="274"/>
      <c r="AU289" s="272"/>
      <c r="AV289" s="273"/>
    </row>
    <row r="290" spans="1:48" ht="19.5" customHeight="1">
      <c r="A290" s="585">
        <v>11</v>
      </c>
      <c r="B290" s="733" t="s">
        <v>1536</v>
      </c>
      <c r="C290" s="733"/>
      <c r="D290" s="592">
        <f>NOVIEMBRE!K290</f>
        <v>694</v>
      </c>
      <c r="E290" s="601"/>
      <c r="F290" s="601"/>
      <c r="G290" s="708">
        <f t="shared" ref="G290" si="45">E290+F290</f>
        <v>0</v>
      </c>
      <c r="H290" s="601"/>
      <c r="I290" s="601"/>
      <c r="J290" s="703">
        <f>AM290</f>
        <v>0</v>
      </c>
      <c r="K290" s="738">
        <f>+(D290+G290)-(H290+I290+J290)</f>
        <v>694</v>
      </c>
      <c r="L290" s="253"/>
      <c r="M290" s="254"/>
      <c r="N290" s="254"/>
      <c r="O290" s="255"/>
      <c r="P290" s="256" t="str">
        <f ca="1">IF(O290=0," ",IFERROR(IF(DATEDIF(TODAY(),O290,"M")&lt;=5,"ROJO",IF(DATEDIF(TODAY(),O290,"M")&gt;=12,"VERDE",IF(AND(DATEDIF(TODAY(),O290,"M")&gt;=6,DATEDIF(TODAY(),O290,"M")&lt;=11),"AMARILLO"))),Q290))</f>
        <v xml:space="preserve"> </v>
      </c>
      <c r="Q290" s="256" t="str">
        <f>IF(O290=0," ",IF(O290&lt;=$L$6,"VENCIDO","NO VENCIDO"))</f>
        <v xml:space="preserve"> </v>
      </c>
      <c r="R290" s="257"/>
      <c r="S290" s="258"/>
      <c r="T290" s="258"/>
      <c r="U290" s="259"/>
      <c r="V290" s="259"/>
      <c r="W290" s="434"/>
      <c r="X290" s="260"/>
      <c r="Z290" s="648"/>
      <c r="AA290" s="648"/>
      <c r="AB290" s="737">
        <f>+Z290+AA290</f>
        <v>0</v>
      </c>
      <c r="AC290" s="648"/>
      <c r="AD290" s="648"/>
      <c r="AE290" s="648"/>
      <c r="AF290" s="648"/>
      <c r="AG290" s="648"/>
      <c r="AH290" s="648"/>
      <c r="AI290" s="648"/>
      <c r="AJ290" s="648"/>
      <c r="AK290" s="648"/>
      <c r="AL290" s="648"/>
      <c r="AM290" s="723">
        <f>SUM(AB290:AL294)</f>
        <v>0</v>
      </c>
      <c r="AN290" s="726"/>
      <c r="AU290" s="261"/>
      <c r="AV290" s="261"/>
    </row>
    <row r="291" spans="1:48" ht="19.5" customHeight="1">
      <c r="A291" s="585"/>
      <c r="B291" s="733"/>
      <c r="C291" s="733"/>
      <c r="D291" s="593"/>
      <c r="E291" s="602"/>
      <c r="F291" s="602"/>
      <c r="G291" s="709"/>
      <c r="H291" s="602"/>
      <c r="I291" s="602"/>
      <c r="J291" s="704"/>
      <c r="K291" s="706"/>
      <c r="L291" s="253"/>
      <c r="M291" s="254"/>
      <c r="N291" s="254"/>
      <c r="O291" s="255"/>
      <c r="P291" s="256" t="str">
        <f ca="1">IF(O291=0," ",IFERROR(IF(DATEDIF(TODAY(),O291,"M")&lt;=5,"ROJO",IF(DATEDIF(TODAY(),O291,"M")&gt;=12,"VERDE",IF(AND(DATEDIF(TODAY(),O291,"M")&gt;=6,DATEDIF(TODAY(),O291,"M")&lt;=11),"AMARILLO"))),Q291))</f>
        <v xml:space="preserve"> </v>
      </c>
      <c r="Q291" s="262" t="str">
        <f>IF(O291=0," ",IF(O291&lt;=$L$6,"VENCIDO","NO VENCIDO"))</f>
        <v xml:space="preserve"> </v>
      </c>
      <c r="R291" s="257"/>
      <c r="S291" s="258"/>
      <c r="T291" s="258"/>
      <c r="U291" s="259"/>
      <c r="V291" s="259"/>
      <c r="W291" s="259"/>
      <c r="X291" s="260"/>
      <c r="Z291" s="648"/>
      <c r="AA291" s="648"/>
      <c r="AB291" s="737"/>
      <c r="AC291" s="648"/>
      <c r="AD291" s="648"/>
      <c r="AE291" s="648"/>
      <c r="AF291" s="648"/>
      <c r="AG291" s="648"/>
      <c r="AH291" s="648"/>
      <c r="AI291" s="648"/>
      <c r="AJ291" s="648"/>
      <c r="AK291" s="648"/>
      <c r="AL291" s="648"/>
      <c r="AM291" s="724"/>
      <c r="AN291" s="726"/>
      <c r="AU291" s="261"/>
      <c r="AV291" s="261"/>
    </row>
    <row r="292" spans="1:48" ht="19.5" customHeight="1">
      <c r="A292" s="585"/>
      <c r="B292" s="733"/>
      <c r="C292" s="733"/>
      <c r="D292" s="593"/>
      <c r="E292" s="602"/>
      <c r="F292" s="602"/>
      <c r="G292" s="709"/>
      <c r="H292" s="602"/>
      <c r="I292" s="602"/>
      <c r="J292" s="704"/>
      <c r="K292" s="706"/>
      <c r="L292" s="253"/>
      <c r="M292" s="254"/>
      <c r="N292" s="254"/>
      <c r="O292" s="255"/>
      <c r="P292" s="256" t="str">
        <f ca="1">IF(O292=0," ",IFERROR(IF(DATEDIF(TODAY(),O292,"M")&lt;=5,"ROJO",IF(DATEDIF(TODAY(),O292,"M")&gt;=12,"VERDE",IF(AND(DATEDIF(TODAY(),O292,"M")&gt;=6,DATEDIF(TODAY(),O292,"M")&lt;=11),"AMARILLO"))),Q292))</f>
        <v xml:space="preserve"> </v>
      </c>
      <c r="Q292" s="262" t="str">
        <f>IF(O292=0," ",IF(O292&lt;=$L$6,"VENCIDO","NO VENCIDO"))</f>
        <v xml:space="preserve"> </v>
      </c>
      <c r="R292" s="257"/>
      <c r="S292" s="258"/>
      <c r="T292" s="258"/>
      <c r="U292" s="259"/>
      <c r="V292" s="259"/>
      <c r="W292" s="259"/>
      <c r="X292" s="260"/>
      <c r="Z292" s="648"/>
      <c r="AA292" s="648"/>
      <c r="AB292" s="737"/>
      <c r="AC292" s="648"/>
      <c r="AD292" s="648"/>
      <c r="AE292" s="648"/>
      <c r="AF292" s="648"/>
      <c r="AG292" s="648"/>
      <c r="AH292" s="648"/>
      <c r="AI292" s="648"/>
      <c r="AJ292" s="648"/>
      <c r="AK292" s="648"/>
      <c r="AL292" s="648"/>
      <c r="AM292" s="724"/>
      <c r="AN292" s="726"/>
      <c r="AU292" s="261"/>
      <c r="AV292" s="261"/>
    </row>
    <row r="293" spans="1:48" ht="19.5" customHeight="1">
      <c r="A293" s="585"/>
      <c r="B293" s="733"/>
      <c r="C293" s="733"/>
      <c r="D293" s="593"/>
      <c r="E293" s="602"/>
      <c r="F293" s="602"/>
      <c r="G293" s="709"/>
      <c r="H293" s="602"/>
      <c r="I293" s="602"/>
      <c r="J293" s="704"/>
      <c r="K293" s="706"/>
      <c r="L293" s="253"/>
      <c r="M293" s="254"/>
      <c r="N293" s="254"/>
      <c r="O293" s="255"/>
      <c r="P293" s="256" t="str">
        <f ca="1">IF(O293=0," ",IFERROR(IF(DATEDIF(TODAY(),O293,"M")&lt;=5,"ROJO",IF(DATEDIF(TODAY(),O293,"M")&gt;=12,"VERDE",IF(AND(DATEDIF(TODAY(),O293,"M")&gt;=6,DATEDIF(TODAY(),O293,"M")&lt;=11),"AMARILLO"))),Q293))</f>
        <v xml:space="preserve"> </v>
      </c>
      <c r="Q293" s="262" t="str">
        <f>IF(O293=0," ",IF(O293&lt;=$L$6,"VENCIDO","NO VENCIDO"))</f>
        <v xml:space="preserve"> </v>
      </c>
      <c r="R293" s="257"/>
      <c r="S293" s="258"/>
      <c r="T293" s="258"/>
      <c r="U293" s="259"/>
      <c r="V293" s="259"/>
      <c r="W293" s="259"/>
      <c r="X293" s="260"/>
      <c r="Z293" s="648"/>
      <c r="AA293" s="648"/>
      <c r="AB293" s="737"/>
      <c r="AC293" s="648"/>
      <c r="AD293" s="648"/>
      <c r="AE293" s="648"/>
      <c r="AF293" s="648"/>
      <c r="AG293" s="648"/>
      <c r="AH293" s="648"/>
      <c r="AI293" s="648"/>
      <c r="AJ293" s="648"/>
      <c r="AK293" s="648"/>
      <c r="AL293" s="648"/>
      <c r="AM293" s="724"/>
      <c r="AN293" s="726"/>
      <c r="AU293" s="261"/>
      <c r="AV293" s="261"/>
    </row>
    <row r="294" spans="1:48" ht="19.5" customHeight="1">
      <c r="A294" s="585"/>
      <c r="B294" s="733"/>
      <c r="C294" s="733"/>
      <c r="D294" s="593"/>
      <c r="E294" s="602"/>
      <c r="F294" s="602"/>
      <c r="G294" s="709"/>
      <c r="H294" s="602"/>
      <c r="I294" s="602"/>
      <c r="J294" s="704"/>
      <c r="K294" s="739"/>
      <c r="L294" s="253"/>
      <c r="M294" s="254"/>
      <c r="N294" s="254"/>
      <c r="O294" s="255"/>
      <c r="P294" s="256" t="str">
        <f ca="1">IF(O294=0," ",IFERROR(IF(DATEDIF(TODAY(),O294,"M")&lt;=5,"ROJO",IF(DATEDIF(TODAY(),O294,"M")&gt;=12,"VERDE",IF(AND(DATEDIF(TODAY(),O294,"M")&gt;=6,DATEDIF(TODAY(),O294,"M")&lt;=11),"AMARILLO"))),Q294))</f>
        <v xml:space="preserve"> </v>
      </c>
      <c r="Q294" s="262" t="str">
        <f>IF(O294=0," ",IF(O294&lt;=$L$6,"VENCIDO","NO VENCIDO"))</f>
        <v xml:space="preserve"> </v>
      </c>
      <c r="R294" s="257"/>
      <c r="S294" s="258"/>
      <c r="T294" s="258"/>
      <c r="U294" s="259"/>
      <c r="V294" s="259"/>
      <c r="W294" s="259"/>
      <c r="X294" s="260"/>
      <c r="Z294" s="648"/>
      <c r="AA294" s="648"/>
      <c r="AB294" s="737"/>
      <c r="AC294" s="648"/>
      <c r="AD294" s="648"/>
      <c r="AE294" s="648"/>
      <c r="AF294" s="648"/>
      <c r="AG294" s="648"/>
      <c r="AH294" s="648"/>
      <c r="AI294" s="648"/>
      <c r="AJ294" s="648"/>
      <c r="AK294" s="648"/>
      <c r="AL294" s="648"/>
      <c r="AM294" s="725"/>
      <c r="AN294" s="726"/>
      <c r="AU294" s="261"/>
      <c r="AV294" s="261"/>
    </row>
    <row r="295" spans="1:48" ht="19.5" customHeight="1">
      <c r="A295" s="585"/>
      <c r="B295" s="733"/>
      <c r="C295" s="733"/>
      <c r="D295" s="594"/>
      <c r="E295" s="603"/>
      <c r="F295" s="603"/>
      <c r="G295" s="710"/>
      <c r="H295" s="603"/>
      <c r="I295" s="603"/>
      <c r="J295" s="705"/>
      <c r="K295" s="447" t="b">
        <f>K290=L295</f>
        <v>0</v>
      </c>
      <c r="L295" s="491">
        <f>SUM(L290:L294)</f>
        <v>0</v>
      </c>
      <c r="M295" s="264" t="s">
        <v>1348</v>
      </c>
      <c r="N295" s="265"/>
      <c r="O295" s="266"/>
      <c r="P295" s="266"/>
      <c r="Q295" s="266"/>
      <c r="R295" s="267">
        <f>SUM(R290:R294)</f>
        <v>0</v>
      </c>
      <c r="S295" s="492"/>
      <c r="T295" s="492"/>
      <c r="U295" s="266"/>
      <c r="V295" s="266"/>
      <c r="W295" s="493"/>
      <c r="X295" s="277"/>
      <c r="Z295" s="498"/>
      <c r="AA295" s="270"/>
      <c r="AB295" s="267"/>
      <c r="AC295" s="270"/>
      <c r="AD295" s="270"/>
      <c r="AE295" s="270"/>
      <c r="AF295" s="270"/>
      <c r="AG295" s="270"/>
      <c r="AH295" s="270"/>
      <c r="AI295" s="270"/>
      <c r="AJ295" s="270"/>
      <c r="AK295" s="270"/>
      <c r="AL295" s="270"/>
      <c r="AM295" s="499"/>
      <c r="AN295" s="274"/>
      <c r="AU295" s="272"/>
      <c r="AV295" s="273"/>
    </row>
    <row r="296" spans="1:48" ht="19.5" customHeight="1">
      <c r="A296" s="585">
        <v>12</v>
      </c>
      <c r="B296" s="733" t="s">
        <v>1537</v>
      </c>
      <c r="C296" s="733"/>
      <c r="D296" s="592">
        <f>NOVIEMBRE!K296</f>
        <v>0</v>
      </c>
      <c r="E296" s="601"/>
      <c r="F296" s="601"/>
      <c r="G296" s="708">
        <f t="shared" ref="G296" si="46">E296+F296</f>
        <v>0</v>
      </c>
      <c r="H296" s="601"/>
      <c r="I296" s="601"/>
      <c r="J296" s="703">
        <f>AM296</f>
        <v>0</v>
      </c>
      <c r="K296" s="738">
        <f>+(D296+G296)-(H296+I296+J296)</f>
        <v>0</v>
      </c>
      <c r="L296" s="253"/>
      <c r="M296" s="254"/>
      <c r="N296" s="254"/>
      <c r="O296" s="255"/>
      <c r="P296" s="256" t="str">
        <f ca="1">IF(O296=0," ",IFERROR(IF(DATEDIF(TODAY(),O296,"M")&lt;=5,"ROJO",IF(DATEDIF(TODAY(),O296,"M")&gt;=12,"VERDE",IF(AND(DATEDIF(TODAY(),O296,"M")&gt;=6,DATEDIF(TODAY(),O296,"M")&lt;=11),"AMARILLO"))),Q296))</f>
        <v xml:space="preserve"> </v>
      </c>
      <c r="Q296" s="256" t="str">
        <f>IF(O296=0," ",IF(O296&lt;=$L$6,"VENCIDO","NO VENCIDO"))</f>
        <v xml:space="preserve"> </v>
      </c>
      <c r="R296" s="257"/>
      <c r="S296" s="258"/>
      <c r="T296" s="258"/>
      <c r="U296" s="259"/>
      <c r="V296" s="259"/>
      <c r="W296" s="434"/>
      <c r="X296" s="260"/>
      <c r="Z296" s="648"/>
      <c r="AA296" s="648"/>
      <c r="AB296" s="737">
        <f>+Z296+AA296</f>
        <v>0</v>
      </c>
      <c r="AC296" s="648"/>
      <c r="AD296" s="648"/>
      <c r="AE296" s="648"/>
      <c r="AF296" s="648"/>
      <c r="AG296" s="648"/>
      <c r="AH296" s="648"/>
      <c r="AI296" s="648"/>
      <c r="AJ296" s="648"/>
      <c r="AK296" s="648"/>
      <c r="AL296" s="648"/>
      <c r="AM296" s="723">
        <f>SUM(AB296:AL300)</f>
        <v>0</v>
      </c>
      <c r="AN296" s="726"/>
      <c r="AU296" s="261"/>
      <c r="AV296" s="261"/>
    </row>
    <row r="297" spans="1:48" ht="19.5" customHeight="1">
      <c r="A297" s="585"/>
      <c r="B297" s="733"/>
      <c r="C297" s="733"/>
      <c r="D297" s="593"/>
      <c r="E297" s="602"/>
      <c r="F297" s="602"/>
      <c r="G297" s="709"/>
      <c r="H297" s="602"/>
      <c r="I297" s="602"/>
      <c r="J297" s="704"/>
      <c r="K297" s="706"/>
      <c r="L297" s="253"/>
      <c r="M297" s="254"/>
      <c r="N297" s="254"/>
      <c r="O297" s="255"/>
      <c r="P297" s="256" t="str">
        <f ca="1">IF(O297=0," ",IFERROR(IF(DATEDIF(TODAY(),O297,"M")&lt;=5,"ROJO",IF(DATEDIF(TODAY(),O297,"M")&gt;=12,"VERDE",IF(AND(DATEDIF(TODAY(),O297,"M")&gt;=6,DATEDIF(TODAY(),O297,"M")&lt;=11),"AMARILLO"))),Q297))</f>
        <v xml:space="preserve"> </v>
      </c>
      <c r="Q297" s="262" t="str">
        <f>IF(O297=0," ",IF(O297&lt;=$L$6,"VENCIDO","NO VENCIDO"))</f>
        <v xml:space="preserve"> </v>
      </c>
      <c r="R297" s="257"/>
      <c r="S297" s="258"/>
      <c r="T297" s="258"/>
      <c r="U297" s="259"/>
      <c r="V297" s="259"/>
      <c r="W297" s="259"/>
      <c r="X297" s="260"/>
      <c r="Z297" s="648"/>
      <c r="AA297" s="648"/>
      <c r="AB297" s="737"/>
      <c r="AC297" s="648"/>
      <c r="AD297" s="648"/>
      <c r="AE297" s="648"/>
      <c r="AF297" s="648"/>
      <c r="AG297" s="648"/>
      <c r="AH297" s="648"/>
      <c r="AI297" s="648"/>
      <c r="AJ297" s="648"/>
      <c r="AK297" s="648"/>
      <c r="AL297" s="648"/>
      <c r="AM297" s="724"/>
      <c r="AN297" s="726"/>
      <c r="AU297" s="261"/>
      <c r="AV297" s="261"/>
    </row>
    <row r="298" spans="1:48" ht="19.5" customHeight="1">
      <c r="A298" s="585"/>
      <c r="B298" s="733"/>
      <c r="C298" s="733"/>
      <c r="D298" s="593"/>
      <c r="E298" s="602"/>
      <c r="F298" s="602"/>
      <c r="G298" s="709"/>
      <c r="H298" s="602"/>
      <c r="I298" s="602"/>
      <c r="J298" s="704"/>
      <c r="K298" s="706"/>
      <c r="L298" s="253"/>
      <c r="M298" s="254"/>
      <c r="N298" s="254"/>
      <c r="O298" s="255"/>
      <c r="P298" s="256" t="str">
        <f ca="1">IF(O298=0," ",IFERROR(IF(DATEDIF(TODAY(),O298,"M")&lt;=5,"ROJO",IF(DATEDIF(TODAY(),O298,"M")&gt;=12,"VERDE",IF(AND(DATEDIF(TODAY(),O298,"M")&gt;=6,DATEDIF(TODAY(),O298,"M")&lt;=11),"AMARILLO"))),Q298))</f>
        <v xml:space="preserve"> </v>
      </c>
      <c r="Q298" s="262" t="str">
        <f>IF(O298=0," ",IF(O298&lt;=$L$6,"VENCIDO","NO VENCIDO"))</f>
        <v xml:space="preserve"> </v>
      </c>
      <c r="R298" s="257"/>
      <c r="S298" s="258"/>
      <c r="T298" s="258"/>
      <c r="U298" s="259"/>
      <c r="V298" s="259"/>
      <c r="W298" s="259"/>
      <c r="X298" s="260"/>
      <c r="Z298" s="648"/>
      <c r="AA298" s="648"/>
      <c r="AB298" s="737"/>
      <c r="AC298" s="648"/>
      <c r="AD298" s="648"/>
      <c r="AE298" s="648"/>
      <c r="AF298" s="648"/>
      <c r="AG298" s="648"/>
      <c r="AH298" s="648"/>
      <c r="AI298" s="648"/>
      <c r="AJ298" s="648"/>
      <c r="AK298" s="648"/>
      <c r="AL298" s="648"/>
      <c r="AM298" s="724"/>
      <c r="AN298" s="726"/>
      <c r="AU298" s="261"/>
      <c r="AV298" s="261"/>
    </row>
    <row r="299" spans="1:48" ht="19.5" customHeight="1">
      <c r="A299" s="585"/>
      <c r="B299" s="733"/>
      <c r="C299" s="733"/>
      <c r="D299" s="593"/>
      <c r="E299" s="602"/>
      <c r="F299" s="602"/>
      <c r="G299" s="709"/>
      <c r="H299" s="602"/>
      <c r="I299" s="602"/>
      <c r="J299" s="704"/>
      <c r="K299" s="706"/>
      <c r="L299" s="253"/>
      <c r="M299" s="254"/>
      <c r="N299" s="254"/>
      <c r="O299" s="255"/>
      <c r="P299" s="256" t="str">
        <f ca="1">IF(O299=0," ",IFERROR(IF(DATEDIF(TODAY(),O299,"M")&lt;=5,"ROJO",IF(DATEDIF(TODAY(),O299,"M")&gt;=12,"VERDE",IF(AND(DATEDIF(TODAY(),O299,"M")&gt;=6,DATEDIF(TODAY(),O299,"M")&lt;=11),"AMARILLO"))),Q299))</f>
        <v xml:space="preserve"> </v>
      </c>
      <c r="Q299" s="262" t="str">
        <f>IF(O299=0," ",IF(O299&lt;=$L$6,"VENCIDO","NO VENCIDO"))</f>
        <v xml:space="preserve"> </v>
      </c>
      <c r="R299" s="257"/>
      <c r="S299" s="258"/>
      <c r="T299" s="258"/>
      <c r="U299" s="259"/>
      <c r="V299" s="259"/>
      <c r="W299" s="259"/>
      <c r="X299" s="260"/>
      <c r="Z299" s="648"/>
      <c r="AA299" s="648"/>
      <c r="AB299" s="737"/>
      <c r="AC299" s="648"/>
      <c r="AD299" s="648"/>
      <c r="AE299" s="648"/>
      <c r="AF299" s="648"/>
      <c r="AG299" s="648"/>
      <c r="AH299" s="648"/>
      <c r="AI299" s="648"/>
      <c r="AJ299" s="648"/>
      <c r="AK299" s="648"/>
      <c r="AL299" s="648"/>
      <c r="AM299" s="724"/>
      <c r="AN299" s="726"/>
      <c r="AU299" s="261"/>
      <c r="AV299" s="261"/>
    </row>
    <row r="300" spans="1:48" ht="19.5" customHeight="1">
      <c r="A300" s="585"/>
      <c r="B300" s="733"/>
      <c r="C300" s="733"/>
      <c r="D300" s="593"/>
      <c r="E300" s="602"/>
      <c r="F300" s="602"/>
      <c r="G300" s="709"/>
      <c r="H300" s="602"/>
      <c r="I300" s="602"/>
      <c r="J300" s="704"/>
      <c r="K300" s="739"/>
      <c r="L300" s="253"/>
      <c r="M300" s="254"/>
      <c r="N300" s="254"/>
      <c r="O300" s="255"/>
      <c r="P300" s="256" t="str">
        <f ca="1">IF(O300=0," ",IFERROR(IF(DATEDIF(TODAY(),O300,"M")&lt;=5,"ROJO",IF(DATEDIF(TODAY(),O300,"M")&gt;=12,"VERDE",IF(AND(DATEDIF(TODAY(),O300,"M")&gt;=6,DATEDIF(TODAY(),O300,"M")&lt;=11),"AMARILLO"))),Q300))</f>
        <v xml:space="preserve"> </v>
      </c>
      <c r="Q300" s="262" t="str">
        <f>IF(O300=0," ",IF(O300&lt;=$L$6,"VENCIDO","NO VENCIDO"))</f>
        <v xml:space="preserve"> </v>
      </c>
      <c r="R300" s="257"/>
      <c r="S300" s="258"/>
      <c r="T300" s="258"/>
      <c r="U300" s="259"/>
      <c r="V300" s="259"/>
      <c r="W300" s="259"/>
      <c r="X300" s="260"/>
      <c r="Z300" s="648"/>
      <c r="AA300" s="648"/>
      <c r="AB300" s="737"/>
      <c r="AC300" s="648"/>
      <c r="AD300" s="648"/>
      <c r="AE300" s="648"/>
      <c r="AF300" s="648"/>
      <c r="AG300" s="648"/>
      <c r="AH300" s="648"/>
      <c r="AI300" s="648"/>
      <c r="AJ300" s="648"/>
      <c r="AK300" s="648"/>
      <c r="AL300" s="648"/>
      <c r="AM300" s="725"/>
      <c r="AN300" s="726"/>
      <c r="AU300" s="261"/>
      <c r="AV300" s="261"/>
    </row>
    <row r="301" spans="1:48" ht="19.5" customHeight="1">
      <c r="A301" s="585"/>
      <c r="B301" s="733"/>
      <c r="C301" s="733"/>
      <c r="D301" s="594"/>
      <c r="E301" s="603"/>
      <c r="F301" s="603"/>
      <c r="G301" s="710"/>
      <c r="H301" s="603"/>
      <c r="I301" s="603"/>
      <c r="J301" s="705"/>
      <c r="K301" s="447" t="b">
        <f>K296=L301</f>
        <v>1</v>
      </c>
      <c r="L301" s="491">
        <f>SUM(L296:L300)</f>
        <v>0</v>
      </c>
      <c r="M301" s="264" t="s">
        <v>1348</v>
      </c>
      <c r="N301" s="265"/>
      <c r="O301" s="266"/>
      <c r="P301" s="266"/>
      <c r="Q301" s="266"/>
      <c r="R301" s="267">
        <f>SUM(R296:R300)</f>
        <v>0</v>
      </c>
      <c r="S301" s="492"/>
      <c r="T301" s="492"/>
      <c r="U301" s="266"/>
      <c r="V301" s="266"/>
      <c r="W301" s="493"/>
      <c r="X301" s="277"/>
      <c r="Z301" s="498"/>
      <c r="AA301" s="270"/>
      <c r="AB301" s="267"/>
      <c r="AC301" s="270"/>
      <c r="AD301" s="270"/>
      <c r="AE301" s="270"/>
      <c r="AF301" s="270"/>
      <c r="AG301" s="270"/>
      <c r="AH301" s="270"/>
      <c r="AI301" s="270"/>
      <c r="AJ301" s="270"/>
      <c r="AK301" s="270"/>
      <c r="AL301" s="270"/>
      <c r="AM301" s="499"/>
      <c r="AN301" s="274"/>
      <c r="AU301" s="272"/>
      <c r="AV301" s="273"/>
    </row>
    <row r="302" spans="1:48" ht="24.75" customHeight="1">
      <c r="A302" s="278" t="s">
        <v>1349</v>
      </c>
      <c r="B302" s="647" t="s">
        <v>140</v>
      </c>
      <c r="C302" s="647"/>
      <c r="D302" s="392"/>
      <c r="E302" s="280"/>
      <c r="F302" s="281"/>
      <c r="G302" s="281"/>
      <c r="H302" s="281"/>
      <c r="I302" s="281"/>
      <c r="J302" s="282"/>
      <c r="K302" s="281"/>
      <c r="L302" s="283"/>
      <c r="M302" s="284"/>
      <c r="N302" s="284"/>
      <c r="O302" s="285"/>
      <c r="P302" s="286"/>
      <c r="Q302" s="286"/>
      <c r="R302" s="287"/>
      <c r="S302" s="287"/>
      <c r="T302" s="287"/>
      <c r="U302" s="288"/>
      <c r="V302" s="288"/>
      <c r="W302" s="288"/>
      <c r="X302" s="289"/>
      <c r="Z302" s="290"/>
      <c r="AA302" s="504"/>
      <c r="AB302" s="291"/>
      <c r="AC302" s="505"/>
      <c r="AD302" s="505"/>
      <c r="AE302" s="505"/>
      <c r="AF302" s="505"/>
      <c r="AG302" s="505"/>
      <c r="AH302" s="505"/>
      <c r="AI302" s="505"/>
      <c r="AJ302" s="505"/>
      <c r="AK302" s="505"/>
      <c r="AL302" s="505"/>
      <c r="AM302" s="506"/>
      <c r="AN302" s="460"/>
      <c r="AU302" s="261"/>
      <c r="AV302" s="261"/>
    </row>
    <row r="303" spans="1:48" ht="19.5" customHeight="1">
      <c r="A303" s="585">
        <v>1</v>
      </c>
      <c r="B303" s="733" t="s">
        <v>1540</v>
      </c>
      <c r="C303" s="733"/>
      <c r="D303" s="592">
        <f>NOVIEMBRE!K303</f>
        <v>200</v>
      </c>
      <c r="E303" s="601"/>
      <c r="F303" s="731"/>
      <c r="G303" s="730">
        <f>E303+F303</f>
        <v>0</v>
      </c>
      <c r="H303" s="731"/>
      <c r="I303" s="731"/>
      <c r="J303" s="732">
        <f>+AM303</f>
        <v>0</v>
      </c>
      <c r="K303" s="706">
        <f>+(D303+G303)-(H303+I303+J303)</f>
        <v>200</v>
      </c>
      <c r="L303" s="253"/>
      <c r="M303" s="254"/>
      <c r="N303" s="254"/>
      <c r="O303" s="255"/>
      <c r="P303" s="256" t="str">
        <f t="shared" ref="P303:P308" ca="1" si="47">IF(O303=0," ",IFERROR(IF(DATEDIF(TODAY(),O303,"M")&lt;=5,"ROJO",IF(DATEDIF(TODAY(),O303,"M")&gt;=12,"VERDE",IF(AND(DATEDIF(TODAY(),O303,"M")&gt;=6,DATEDIF(TODAY(),O303,"M")&lt;=11),"AMARILLO"))),Q303))</f>
        <v xml:space="preserve"> </v>
      </c>
      <c r="Q303" s="262" t="str">
        <f t="shared" ref="Q303:Q308" si="48">IF(O303=0," ",IF(O303&lt;=$L$6,"VENCIDO","NO VENCIDO"))</f>
        <v xml:space="preserve"> </v>
      </c>
      <c r="R303" s="257"/>
      <c r="S303" s="258"/>
      <c r="T303" s="258"/>
      <c r="U303" s="259"/>
      <c r="V303" s="259"/>
      <c r="W303" s="259"/>
      <c r="X303" s="260"/>
      <c r="Z303" s="570"/>
      <c r="AA303" s="570"/>
      <c r="AB303" s="727">
        <f>+Z303+AA303</f>
        <v>0</v>
      </c>
      <c r="AC303" s="570"/>
      <c r="AD303" s="570"/>
      <c r="AE303" s="570"/>
      <c r="AF303" s="570"/>
      <c r="AG303" s="570"/>
      <c r="AH303" s="570"/>
      <c r="AI303" s="570"/>
      <c r="AJ303" s="570"/>
      <c r="AK303" s="570"/>
      <c r="AL303" s="570"/>
      <c r="AM303" s="734">
        <f>SUM(AB303:AL308)</f>
        <v>0</v>
      </c>
      <c r="AN303" s="726"/>
      <c r="AU303" s="261"/>
      <c r="AV303" s="292"/>
    </row>
    <row r="304" spans="1:48" ht="19.5" customHeight="1">
      <c r="A304" s="585"/>
      <c r="B304" s="733"/>
      <c r="C304" s="733"/>
      <c r="D304" s="593"/>
      <c r="E304" s="602"/>
      <c r="F304" s="731"/>
      <c r="G304" s="730"/>
      <c r="H304" s="731"/>
      <c r="I304" s="731"/>
      <c r="J304" s="732"/>
      <c r="K304" s="706"/>
      <c r="L304" s="253"/>
      <c r="M304" s="254"/>
      <c r="N304" s="254"/>
      <c r="O304" s="255"/>
      <c r="P304" s="256" t="str">
        <f t="shared" ca="1" si="47"/>
        <v xml:space="preserve"> </v>
      </c>
      <c r="Q304" s="262" t="str">
        <f t="shared" si="48"/>
        <v xml:space="preserve"> </v>
      </c>
      <c r="R304" s="257"/>
      <c r="S304" s="258"/>
      <c r="T304" s="258"/>
      <c r="U304" s="259"/>
      <c r="V304" s="259"/>
      <c r="W304" s="259"/>
      <c r="X304" s="260"/>
      <c r="Z304" s="571"/>
      <c r="AA304" s="571"/>
      <c r="AB304" s="728"/>
      <c r="AC304" s="571"/>
      <c r="AD304" s="571"/>
      <c r="AE304" s="571"/>
      <c r="AF304" s="571"/>
      <c r="AG304" s="571"/>
      <c r="AH304" s="571"/>
      <c r="AI304" s="571"/>
      <c r="AJ304" s="571"/>
      <c r="AK304" s="571"/>
      <c r="AL304" s="571"/>
      <c r="AM304" s="735"/>
      <c r="AN304" s="726"/>
      <c r="AU304" s="261"/>
      <c r="AV304" s="292"/>
    </row>
    <row r="305" spans="1:48" ht="19.5" customHeight="1">
      <c r="A305" s="585"/>
      <c r="B305" s="733"/>
      <c r="C305" s="733"/>
      <c r="D305" s="593"/>
      <c r="E305" s="602"/>
      <c r="F305" s="731"/>
      <c r="G305" s="730"/>
      <c r="H305" s="731"/>
      <c r="I305" s="731"/>
      <c r="J305" s="732"/>
      <c r="K305" s="706"/>
      <c r="L305" s="253"/>
      <c r="M305" s="254"/>
      <c r="N305" s="254"/>
      <c r="O305" s="255"/>
      <c r="P305" s="256" t="str">
        <f t="shared" ca="1" si="47"/>
        <v xml:space="preserve"> </v>
      </c>
      <c r="Q305" s="262" t="str">
        <f t="shared" si="48"/>
        <v xml:space="preserve"> </v>
      </c>
      <c r="R305" s="257"/>
      <c r="S305" s="258"/>
      <c r="T305" s="258"/>
      <c r="U305" s="259"/>
      <c r="V305" s="259"/>
      <c r="W305" s="259"/>
      <c r="X305" s="260"/>
      <c r="Z305" s="571"/>
      <c r="AA305" s="571"/>
      <c r="AB305" s="728"/>
      <c r="AC305" s="571"/>
      <c r="AD305" s="571"/>
      <c r="AE305" s="571"/>
      <c r="AF305" s="571"/>
      <c r="AG305" s="571"/>
      <c r="AH305" s="571"/>
      <c r="AI305" s="571"/>
      <c r="AJ305" s="571"/>
      <c r="AK305" s="571"/>
      <c r="AL305" s="571"/>
      <c r="AM305" s="735"/>
      <c r="AN305" s="726"/>
      <c r="AU305" s="261"/>
      <c r="AV305" s="292"/>
    </row>
    <row r="306" spans="1:48" ht="19.5" customHeight="1">
      <c r="A306" s="585"/>
      <c r="B306" s="733"/>
      <c r="C306" s="733"/>
      <c r="D306" s="593"/>
      <c r="E306" s="602"/>
      <c r="F306" s="731"/>
      <c r="G306" s="730"/>
      <c r="H306" s="731"/>
      <c r="I306" s="731"/>
      <c r="J306" s="732"/>
      <c r="K306" s="706"/>
      <c r="L306" s="253"/>
      <c r="M306" s="254"/>
      <c r="N306" s="254"/>
      <c r="O306" s="255"/>
      <c r="P306" s="256" t="str">
        <f t="shared" ca="1" si="47"/>
        <v xml:space="preserve"> </v>
      </c>
      <c r="Q306" s="262" t="str">
        <f t="shared" si="48"/>
        <v xml:space="preserve"> </v>
      </c>
      <c r="R306" s="257"/>
      <c r="S306" s="258"/>
      <c r="T306" s="258"/>
      <c r="U306" s="259"/>
      <c r="V306" s="259"/>
      <c r="W306" s="259"/>
      <c r="X306" s="260"/>
      <c r="Z306" s="571"/>
      <c r="AA306" s="571"/>
      <c r="AB306" s="728"/>
      <c r="AC306" s="571"/>
      <c r="AD306" s="571"/>
      <c r="AE306" s="571"/>
      <c r="AF306" s="571"/>
      <c r="AG306" s="571"/>
      <c r="AH306" s="571"/>
      <c r="AI306" s="571"/>
      <c r="AJ306" s="571"/>
      <c r="AK306" s="571"/>
      <c r="AL306" s="571"/>
      <c r="AM306" s="735"/>
      <c r="AN306" s="726"/>
      <c r="AU306" s="261"/>
      <c r="AV306" s="292"/>
    </row>
    <row r="307" spans="1:48" ht="19.5" customHeight="1">
      <c r="A307" s="585"/>
      <c r="B307" s="733"/>
      <c r="C307" s="733"/>
      <c r="D307" s="593"/>
      <c r="E307" s="602"/>
      <c r="F307" s="731"/>
      <c r="G307" s="730"/>
      <c r="H307" s="731"/>
      <c r="I307" s="731"/>
      <c r="J307" s="732"/>
      <c r="K307" s="706"/>
      <c r="L307" s="253"/>
      <c r="M307" s="254"/>
      <c r="N307" s="254"/>
      <c r="O307" s="255"/>
      <c r="P307" s="256" t="str">
        <f t="shared" ca="1" si="47"/>
        <v xml:space="preserve"> </v>
      </c>
      <c r="Q307" s="262" t="str">
        <f t="shared" si="48"/>
        <v xml:space="preserve"> </v>
      </c>
      <c r="R307" s="257"/>
      <c r="S307" s="258"/>
      <c r="T307" s="258"/>
      <c r="U307" s="259"/>
      <c r="V307" s="259"/>
      <c r="W307" s="259"/>
      <c r="X307" s="260"/>
      <c r="Z307" s="571"/>
      <c r="AA307" s="571"/>
      <c r="AB307" s="728"/>
      <c r="AC307" s="571"/>
      <c r="AD307" s="571"/>
      <c r="AE307" s="571"/>
      <c r="AF307" s="571"/>
      <c r="AG307" s="571"/>
      <c r="AH307" s="571"/>
      <c r="AI307" s="571"/>
      <c r="AJ307" s="571"/>
      <c r="AK307" s="571"/>
      <c r="AL307" s="571"/>
      <c r="AM307" s="735"/>
      <c r="AN307" s="726"/>
      <c r="AU307" s="261"/>
      <c r="AV307" s="292"/>
    </row>
    <row r="308" spans="1:48" ht="19.5" customHeight="1">
      <c r="A308" s="585"/>
      <c r="B308" s="733"/>
      <c r="C308" s="733"/>
      <c r="D308" s="593"/>
      <c r="E308" s="602"/>
      <c r="F308" s="731"/>
      <c r="G308" s="730"/>
      <c r="H308" s="731"/>
      <c r="I308" s="731"/>
      <c r="J308" s="732"/>
      <c r="K308" s="706"/>
      <c r="L308" s="253"/>
      <c r="M308" s="254"/>
      <c r="N308" s="254"/>
      <c r="O308" s="255"/>
      <c r="P308" s="256" t="str">
        <f t="shared" ca="1" si="47"/>
        <v xml:space="preserve"> </v>
      </c>
      <c r="Q308" s="262" t="str">
        <f t="shared" si="48"/>
        <v xml:space="preserve"> </v>
      </c>
      <c r="R308" s="257"/>
      <c r="S308" s="258"/>
      <c r="T308" s="258"/>
      <c r="U308" s="259"/>
      <c r="V308" s="259"/>
      <c r="W308" s="259"/>
      <c r="X308" s="260"/>
      <c r="Z308" s="572"/>
      <c r="AA308" s="572"/>
      <c r="AB308" s="729"/>
      <c r="AC308" s="572"/>
      <c r="AD308" s="572"/>
      <c r="AE308" s="572"/>
      <c r="AF308" s="572"/>
      <c r="AG308" s="572"/>
      <c r="AH308" s="572"/>
      <c r="AI308" s="572"/>
      <c r="AJ308" s="572"/>
      <c r="AK308" s="572"/>
      <c r="AL308" s="572"/>
      <c r="AM308" s="736"/>
      <c r="AN308" s="726"/>
      <c r="AU308" s="261"/>
      <c r="AV308" s="292"/>
    </row>
    <row r="309" spans="1:48" ht="19.5" customHeight="1">
      <c r="A309" s="585"/>
      <c r="B309" s="733"/>
      <c r="C309" s="733"/>
      <c r="D309" s="594"/>
      <c r="E309" s="603"/>
      <c r="F309" s="731"/>
      <c r="G309" s="730"/>
      <c r="H309" s="731"/>
      <c r="I309" s="731"/>
      <c r="J309" s="732"/>
      <c r="K309" s="447" t="b">
        <f>K303=L309</f>
        <v>0</v>
      </c>
      <c r="L309" s="491">
        <f>SUM(L303:L308)</f>
        <v>0</v>
      </c>
      <c r="M309" s="264" t="s">
        <v>1348</v>
      </c>
      <c r="N309" s="264"/>
      <c r="O309" s="276"/>
      <c r="P309" s="276"/>
      <c r="Q309" s="276"/>
      <c r="R309" s="267">
        <f>SUM(R303:R308)</f>
        <v>0</v>
      </c>
      <c r="S309" s="494"/>
      <c r="T309" s="494"/>
      <c r="U309" s="276"/>
      <c r="V309" s="276"/>
      <c r="W309" s="276"/>
      <c r="X309" s="277"/>
      <c r="Z309" s="498"/>
      <c r="AA309" s="270"/>
      <c r="AB309" s="267"/>
      <c r="AC309" s="270"/>
      <c r="AD309" s="270"/>
      <c r="AE309" s="270"/>
      <c r="AF309" s="270"/>
      <c r="AG309" s="270"/>
      <c r="AH309" s="270"/>
      <c r="AI309" s="270"/>
      <c r="AJ309" s="270"/>
      <c r="AK309" s="270"/>
      <c r="AL309" s="270"/>
      <c r="AM309" s="499"/>
      <c r="AN309" s="274"/>
      <c r="AU309" s="272"/>
      <c r="AV309" s="273"/>
    </row>
    <row r="310" spans="1:48" ht="19.5" customHeight="1">
      <c r="A310" s="585">
        <f>A303+1</f>
        <v>2</v>
      </c>
      <c r="B310" s="733" t="s">
        <v>1622</v>
      </c>
      <c r="C310" s="733"/>
      <c r="D310" s="592">
        <f>NOVIEMBRE!K310</f>
        <v>0</v>
      </c>
      <c r="E310" s="601"/>
      <c r="F310" s="731"/>
      <c r="G310" s="730">
        <f t="shared" ref="G310" si="49">E310+F310</f>
        <v>0</v>
      </c>
      <c r="H310" s="731"/>
      <c r="I310" s="731"/>
      <c r="J310" s="732">
        <f>+AM310</f>
        <v>0</v>
      </c>
      <c r="K310" s="706">
        <f>+(D310+G310)-(H310+I310+J310)</f>
        <v>0</v>
      </c>
      <c r="L310" s="253"/>
      <c r="M310" s="254"/>
      <c r="N310" s="254"/>
      <c r="O310" s="255"/>
      <c r="P310" s="256" t="str">
        <f t="shared" ref="P310:P315" ca="1" si="50">IF(O310=0," ",IFERROR(IF(DATEDIF(TODAY(),O310,"M")&lt;=5,"ROJO",IF(DATEDIF(TODAY(),O310,"M")&gt;=12,"VERDE",IF(AND(DATEDIF(TODAY(),O310,"M")&gt;=6,DATEDIF(TODAY(),O310,"M")&lt;=11),"AMARILLO"))),Q310))</f>
        <v xml:space="preserve"> </v>
      </c>
      <c r="Q310" s="262" t="str">
        <f t="shared" ref="Q310:Q315" si="51">IF(O310=0," ",IF(O310&lt;=$L$6,"VENCIDO","NO VENCIDO"))</f>
        <v xml:space="preserve"> </v>
      </c>
      <c r="R310" s="257"/>
      <c r="S310" s="258"/>
      <c r="T310" s="258"/>
      <c r="U310" s="259"/>
      <c r="V310" s="259"/>
      <c r="W310" s="259"/>
      <c r="X310" s="260"/>
      <c r="Z310" s="570"/>
      <c r="AA310" s="570"/>
      <c r="AB310" s="727">
        <f>+Z310+AA310</f>
        <v>0</v>
      </c>
      <c r="AC310" s="570"/>
      <c r="AD310" s="570"/>
      <c r="AE310" s="570"/>
      <c r="AF310" s="570"/>
      <c r="AG310" s="570"/>
      <c r="AH310" s="570"/>
      <c r="AI310" s="570"/>
      <c r="AJ310" s="570"/>
      <c r="AK310" s="570"/>
      <c r="AL310" s="570"/>
      <c r="AM310" s="734">
        <f>SUM(AB310:AL315)</f>
        <v>0</v>
      </c>
      <c r="AN310" s="726"/>
      <c r="AU310" s="261"/>
      <c r="AV310" s="292"/>
    </row>
    <row r="311" spans="1:48" ht="19.5" customHeight="1">
      <c r="A311" s="585"/>
      <c r="B311" s="733"/>
      <c r="C311" s="733"/>
      <c r="D311" s="593"/>
      <c r="E311" s="602"/>
      <c r="F311" s="731"/>
      <c r="G311" s="730"/>
      <c r="H311" s="731"/>
      <c r="I311" s="731"/>
      <c r="J311" s="732"/>
      <c r="K311" s="706"/>
      <c r="L311" s="253"/>
      <c r="M311" s="254"/>
      <c r="N311" s="254"/>
      <c r="O311" s="255"/>
      <c r="P311" s="256" t="str">
        <f t="shared" ca="1" si="50"/>
        <v xml:space="preserve"> </v>
      </c>
      <c r="Q311" s="262" t="str">
        <f t="shared" si="51"/>
        <v xml:space="preserve"> </v>
      </c>
      <c r="R311" s="257"/>
      <c r="S311" s="258"/>
      <c r="T311" s="258"/>
      <c r="U311" s="259"/>
      <c r="V311" s="259"/>
      <c r="W311" s="259"/>
      <c r="X311" s="260"/>
      <c r="Z311" s="571"/>
      <c r="AA311" s="571"/>
      <c r="AB311" s="728"/>
      <c r="AC311" s="571"/>
      <c r="AD311" s="571"/>
      <c r="AE311" s="571"/>
      <c r="AF311" s="571"/>
      <c r="AG311" s="571"/>
      <c r="AH311" s="571"/>
      <c r="AI311" s="571"/>
      <c r="AJ311" s="571"/>
      <c r="AK311" s="571"/>
      <c r="AL311" s="571"/>
      <c r="AM311" s="735"/>
      <c r="AN311" s="726"/>
      <c r="AU311" s="261"/>
      <c r="AV311" s="292"/>
    </row>
    <row r="312" spans="1:48" ht="19.5" customHeight="1">
      <c r="A312" s="585"/>
      <c r="B312" s="733"/>
      <c r="C312" s="733"/>
      <c r="D312" s="593"/>
      <c r="E312" s="602"/>
      <c r="F312" s="731"/>
      <c r="G312" s="730"/>
      <c r="H312" s="731"/>
      <c r="I312" s="731"/>
      <c r="J312" s="732"/>
      <c r="K312" s="706"/>
      <c r="L312" s="253"/>
      <c r="M312" s="254"/>
      <c r="N312" s="254"/>
      <c r="O312" s="255"/>
      <c r="P312" s="256" t="str">
        <f t="shared" ca="1" si="50"/>
        <v xml:space="preserve"> </v>
      </c>
      <c r="Q312" s="262" t="str">
        <f t="shared" si="51"/>
        <v xml:space="preserve"> </v>
      </c>
      <c r="R312" s="257"/>
      <c r="S312" s="258"/>
      <c r="T312" s="258"/>
      <c r="U312" s="259"/>
      <c r="V312" s="259"/>
      <c r="W312" s="259"/>
      <c r="X312" s="260"/>
      <c r="Z312" s="571"/>
      <c r="AA312" s="571"/>
      <c r="AB312" s="728"/>
      <c r="AC312" s="571"/>
      <c r="AD312" s="571"/>
      <c r="AE312" s="571"/>
      <c r="AF312" s="571"/>
      <c r="AG312" s="571"/>
      <c r="AH312" s="571"/>
      <c r="AI312" s="571"/>
      <c r="AJ312" s="571"/>
      <c r="AK312" s="571"/>
      <c r="AL312" s="571"/>
      <c r="AM312" s="735"/>
      <c r="AN312" s="726"/>
      <c r="AU312" s="261"/>
      <c r="AV312" s="292"/>
    </row>
    <row r="313" spans="1:48" ht="19.5" customHeight="1">
      <c r="A313" s="585"/>
      <c r="B313" s="733"/>
      <c r="C313" s="733"/>
      <c r="D313" s="593"/>
      <c r="E313" s="602"/>
      <c r="F313" s="731"/>
      <c r="G313" s="730"/>
      <c r="H313" s="731"/>
      <c r="I313" s="731"/>
      <c r="J313" s="732"/>
      <c r="K313" s="706"/>
      <c r="L313" s="253"/>
      <c r="M313" s="254"/>
      <c r="N313" s="254"/>
      <c r="O313" s="255"/>
      <c r="P313" s="256" t="str">
        <f t="shared" ca="1" si="50"/>
        <v xml:space="preserve"> </v>
      </c>
      <c r="Q313" s="262" t="str">
        <f t="shared" si="51"/>
        <v xml:space="preserve"> </v>
      </c>
      <c r="R313" s="257"/>
      <c r="S313" s="258"/>
      <c r="T313" s="258"/>
      <c r="U313" s="259"/>
      <c r="V313" s="259"/>
      <c r="W313" s="259"/>
      <c r="X313" s="260"/>
      <c r="Z313" s="571"/>
      <c r="AA313" s="571"/>
      <c r="AB313" s="728"/>
      <c r="AC313" s="571"/>
      <c r="AD313" s="571"/>
      <c r="AE313" s="571"/>
      <c r="AF313" s="571"/>
      <c r="AG313" s="571"/>
      <c r="AH313" s="571"/>
      <c r="AI313" s="571"/>
      <c r="AJ313" s="571"/>
      <c r="AK313" s="571"/>
      <c r="AL313" s="571"/>
      <c r="AM313" s="735"/>
      <c r="AN313" s="726"/>
      <c r="AU313" s="261"/>
      <c r="AV313" s="292"/>
    </row>
    <row r="314" spans="1:48" ht="19.5" customHeight="1">
      <c r="A314" s="585"/>
      <c r="B314" s="733"/>
      <c r="C314" s="733"/>
      <c r="D314" s="593"/>
      <c r="E314" s="602"/>
      <c r="F314" s="731"/>
      <c r="G314" s="730"/>
      <c r="H314" s="731"/>
      <c r="I314" s="731"/>
      <c r="J314" s="732"/>
      <c r="K314" s="706"/>
      <c r="L314" s="253"/>
      <c r="M314" s="254"/>
      <c r="N314" s="254"/>
      <c r="O314" s="255"/>
      <c r="P314" s="256" t="str">
        <f t="shared" ca="1" si="50"/>
        <v xml:space="preserve"> </v>
      </c>
      <c r="Q314" s="262" t="str">
        <f t="shared" si="51"/>
        <v xml:space="preserve"> </v>
      </c>
      <c r="R314" s="257"/>
      <c r="S314" s="258"/>
      <c r="T314" s="258"/>
      <c r="U314" s="259"/>
      <c r="V314" s="259"/>
      <c r="W314" s="259"/>
      <c r="X314" s="260"/>
      <c r="Z314" s="571"/>
      <c r="AA314" s="571"/>
      <c r="AB314" s="728"/>
      <c r="AC314" s="571"/>
      <c r="AD314" s="571"/>
      <c r="AE314" s="571"/>
      <c r="AF314" s="571"/>
      <c r="AG314" s="571"/>
      <c r="AH314" s="571"/>
      <c r="AI314" s="571"/>
      <c r="AJ314" s="571"/>
      <c r="AK314" s="571"/>
      <c r="AL314" s="571"/>
      <c r="AM314" s="735"/>
      <c r="AN314" s="726"/>
      <c r="AU314" s="261"/>
      <c r="AV314" s="292"/>
    </row>
    <row r="315" spans="1:48" ht="17.25" customHeight="1">
      <c r="A315" s="585"/>
      <c r="B315" s="733"/>
      <c r="C315" s="733"/>
      <c r="D315" s="593"/>
      <c r="E315" s="602"/>
      <c r="F315" s="731"/>
      <c r="G315" s="730"/>
      <c r="H315" s="731"/>
      <c r="I315" s="731"/>
      <c r="J315" s="732"/>
      <c r="K315" s="706"/>
      <c r="L315" s="253"/>
      <c r="M315" s="254"/>
      <c r="N315" s="254"/>
      <c r="O315" s="255"/>
      <c r="P315" s="256" t="str">
        <f t="shared" ca="1" si="50"/>
        <v xml:space="preserve"> </v>
      </c>
      <c r="Q315" s="262" t="str">
        <f t="shared" si="51"/>
        <v xml:space="preserve"> </v>
      </c>
      <c r="R315" s="257"/>
      <c r="S315" s="258"/>
      <c r="T315" s="258"/>
      <c r="U315" s="259"/>
      <c r="V315" s="259"/>
      <c r="W315" s="259"/>
      <c r="X315" s="260"/>
      <c r="Z315" s="572"/>
      <c r="AA315" s="572"/>
      <c r="AB315" s="729"/>
      <c r="AC315" s="572"/>
      <c r="AD315" s="572"/>
      <c r="AE315" s="572"/>
      <c r="AF315" s="572"/>
      <c r="AG315" s="572"/>
      <c r="AH315" s="572"/>
      <c r="AI315" s="572"/>
      <c r="AJ315" s="572"/>
      <c r="AK315" s="572"/>
      <c r="AL315" s="572"/>
      <c r="AM315" s="736"/>
      <c r="AN315" s="726"/>
      <c r="AU315" s="261"/>
      <c r="AV315" s="292"/>
    </row>
    <row r="316" spans="1:48" ht="19.5" customHeight="1">
      <c r="A316" s="585"/>
      <c r="B316" s="733"/>
      <c r="C316" s="733"/>
      <c r="D316" s="594"/>
      <c r="E316" s="603"/>
      <c r="F316" s="731"/>
      <c r="G316" s="730"/>
      <c r="H316" s="731"/>
      <c r="I316" s="731"/>
      <c r="J316" s="732"/>
      <c r="K316" s="447" t="b">
        <f>K310=L316</f>
        <v>1</v>
      </c>
      <c r="L316" s="491">
        <f>SUM(L310:L315)</f>
        <v>0</v>
      </c>
      <c r="M316" s="264" t="s">
        <v>1348</v>
      </c>
      <c r="N316" s="264"/>
      <c r="O316" s="276"/>
      <c r="P316" s="276"/>
      <c r="Q316" s="276"/>
      <c r="R316" s="267">
        <f>SUM(R310:R315)</f>
        <v>0</v>
      </c>
      <c r="S316" s="494"/>
      <c r="T316" s="494"/>
      <c r="U316" s="276"/>
      <c r="V316" s="276"/>
      <c r="W316" s="276"/>
      <c r="X316" s="277"/>
      <c r="Z316" s="498"/>
      <c r="AA316" s="270"/>
      <c r="AB316" s="267"/>
      <c r="AC316" s="270"/>
      <c r="AD316" s="270"/>
      <c r="AE316" s="270"/>
      <c r="AF316" s="270"/>
      <c r="AG316" s="270"/>
      <c r="AH316" s="270"/>
      <c r="AI316" s="270"/>
      <c r="AJ316" s="270"/>
      <c r="AK316" s="270"/>
      <c r="AL316" s="270"/>
      <c r="AM316" s="499"/>
      <c r="AN316" s="274"/>
      <c r="AU316" s="272"/>
      <c r="AV316" s="273"/>
    </row>
    <row r="317" spans="1:48" ht="19.5" customHeight="1">
      <c r="A317" s="585">
        <f>A310+1</f>
        <v>3</v>
      </c>
      <c r="B317" s="733" t="s">
        <v>1541</v>
      </c>
      <c r="C317" s="733"/>
      <c r="D317" s="592">
        <f>NOVIEMBRE!K317</f>
        <v>20400</v>
      </c>
      <c r="E317" s="601"/>
      <c r="F317" s="731"/>
      <c r="G317" s="730">
        <f t="shared" ref="G317" si="52">E317+F317</f>
        <v>0</v>
      </c>
      <c r="H317" s="731"/>
      <c r="I317" s="731"/>
      <c r="J317" s="732">
        <f>+AM317</f>
        <v>0</v>
      </c>
      <c r="K317" s="706">
        <f>+(D317+G317)-(H317+I317+J317)</f>
        <v>20400</v>
      </c>
      <c r="L317" s="253"/>
      <c r="M317" s="254"/>
      <c r="N317" s="254"/>
      <c r="O317" s="255"/>
      <c r="P317" s="256" t="str">
        <f t="shared" ref="P317:P322" ca="1" si="53">IF(O317=0," ",IFERROR(IF(DATEDIF(TODAY(),O317,"M")&lt;=5,"ROJO",IF(DATEDIF(TODAY(),O317,"M")&gt;=12,"VERDE",IF(AND(DATEDIF(TODAY(),O317,"M")&gt;=6,DATEDIF(TODAY(),O317,"M")&lt;=11),"AMARILLO"))),Q317))</f>
        <v xml:space="preserve"> </v>
      </c>
      <c r="Q317" s="262" t="str">
        <f t="shared" ref="Q317:Q322" si="54">IF(O317=0," ",IF(O317&lt;=$L$6,"VENCIDO","NO VENCIDO"))</f>
        <v xml:space="preserve"> </v>
      </c>
      <c r="R317" s="257"/>
      <c r="S317" s="258"/>
      <c r="T317" s="258"/>
      <c r="U317" s="259"/>
      <c r="V317" s="259"/>
      <c r="W317" s="259"/>
      <c r="X317" s="260"/>
      <c r="Z317" s="570"/>
      <c r="AA317" s="570"/>
      <c r="AB317" s="727">
        <f>+Z317+AA317</f>
        <v>0</v>
      </c>
      <c r="AC317" s="570"/>
      <c r="AD317" s="570"/>
      <c r="AE317" s="570"/>
      <c r="AF317" s="570"/>
      <c r="AG317" s="570"/>
      <c r="AH317" s="570"/>
      <c r="AI317" s="570"/>
      <c r="AJ317" s="570"/>
      <c r="AK317" s="570"/>
      <c r="AL317" s="570"/>
      <c r="AM317" s="734">
        <f>SUM(AB317:AL322)</f>
        <v>0</v>
      </c>
      <c r="AN317" s="726"/>
      <c r="AU317" s="261"/>
      <c r="AV317" s="261"/>
    </row>
    <row r="318" spans="1:48" ht="19.5" customHeight="1">
      <c r="A318" s="585"/>
      <c r="B318" s="733"/>
      <c r="C318" s="733"/>
      <c r="D318" s="593"/>
      <c r="E318" s="602"/>
      <c r="F318" s="731"/>
      <c r="G318" s="730"/>
      <c r="H318" s="731"/>
      <c r="I318" s="731"/>
      <c r="J318" s="732"/>
      <c r="K318" s="706"/>
      <c r="L318" s="253"/>
      <c r="M318" s="254"/>
      <c r="N318" s="254"/>
      <c r="O318" s="255"/>
      <c r="P318" s="256" t="str">
        <f t="shared" ca="1" si="53"/>
        <v xml:space="preserve"> </v>
      </c>
      <c r="Q318" s="262" t="str">
        <f t="shared" si="54"/>
        <v xml:space="preserve"> </v>
      </c>
      <c r="R318" s="257"/>
      <c r="S318" s="258"/>
      <c r="T318" s="258"/>
      <c r="U318" s="259"/>
      <c r="V318" s="259"/>
      <c r="W318" s="259"/>
      <c r="X318" s="260"/>
      <c r="Z318" s="571"/>
      <c r="AA318" s="571"/>
      <c r="AB318" s="728"/>
      <c r="AC318" s="571"/>
      <c r="AD318" s="571"/>
      <c r="AE318" s="571"/>
      <c r="AF318" s="571"/>
      <c r="AG318" s="571"/>
      <c r="AH318" s="571"/>
      <c r="AI318" s="571"/>
      <c r="AJ318" s="571"/>
      <c r="AK318" s="571"/>
      <c r="AL318" s="571"/>
      <c r="AM318" s="735"/>
      <c r="AN318" s="726"/>
      <c r="AU318" s="261"/>
      <c r="AV318" s="261"/>
    </row>
    <row r="319" spans="1:48" ht="19.5" customHeight="1">
      <c r="A319" s="585"/>
      <c r="B319" s="733"/>
      <c r="C319" s="733"/>
      <c r="D319" s="593"/>
      <c r="E319" s="602"/>
      <c r="F319" s="731"/>
      <c r="G319" s="730"/>
      <c r="H319" s="731"/>
      <c r="I319" s="731"/>
      <c r="J319" s="732"/>
      <c r="K319" s="706"/>
      <c r="L319" s="253"/>
      <c r="M319" s="254"/>
      <c r="N319" s="254"/>
      <c r="O319" s="255"/>
      <c r="P319" s="256" t="str">
        <f t="shared" ca="1" si="53"/>
        <v xml:space="preserve"> </v>
      </c>
      <c r="Q319" s="262" t="str">
        <f t="shared" si="54"/>
        <v xml:space="preserve"> </v>
      </c>
      <c r="R319" s="257"/>
      <c r="S319" s="258"/>
      <c r="T319" s="258"/>
      <c r="U319" s="259"/>
      <c r="V319" s="259"/>
      <c r="W319" s="259"/>
      <c r="X319" s="260"/>
      <c r="Z319" s="571"/>
      <c r="AA319" s="571"/>
      <c r="AB319" s="728"/>
      <c r="AC319" s="571"/>
      <c r="AD319" s="571"/>
      <c r="AE319" s="571"/>
      <c r="AF319" s="571"/>
      <c r="AG319" s="571"/>
      <c r="AH319" s="571"/>
      <c r="AI319" s="571"/>
      <c r="AJ319" s="571"/>
      <c r="AK319" s="571"/>
      <c r="AL319" s="571"/>
      <c r="AM319" s="735"/>
      <c r="AN319" s="726"/>
      <c r="AU319" s="261"/>
      <c r="AV319" s="261"/>
    </row>
    <row r="320" spans="1:48" ht="19.5" customHeight="1">
      <c r="A320" s="585"/>
      <c r="B320" s="733"/>
      <c r="C320" s="733"/>
      <c r="D320" s="593"/>
      <c r="E320" s="602"/>
      <c r="F320" s="731"/>
      <c r="G320" s="730"/>
      <c r="H320" s="731"/>
      <c r="I320" s="731"/>
      <c r="J320" s="732"/>
      <c r="K320" s="706"/>
      <c r="L320" s="253"/>
      <c r="M320" s="254"/>
      <c r="N320" s="254"/>
      <c r="O320" s="255"/>
      <c r="P320" s="256" t="str">
        <f t="shared" ca="1" si="53"/>
        <v xml:space="preserve"> </v>
      </c>
      <c r="Q320" s="262" t="str">
        <f t="shared" si="54"/>
        <v xml:space="preserve"> </v>
      </c>
      <c r="R320" s="257"/>
      <c r="S320" s="258"/>
      <c r="T320" s="258"/>
      <c r="U320" s="259"/>
      <c r="V320" s="259"/>
      <c r="W320" s="259"/>
      <c r="X320" s="260"/>
      <c r="Z320" s="571"/>
      <c r="AA320" s="571"/>
      <c r="AB320" s="728"/>
      <c r="AC320" s="571"/>
      <c r="AD320" s="571"/>
      <c r="AE320" s="571"/>
      <c r="AF320" s="571"/>
      <c r="AG320" s="571"/>
      <c r="AH320" s="571"/>
      <c r="AI320" s="571"/>
      <c r="AJ320" s="571"/>
      <c r="AK320" s="571"/>
      <c r="AL320" s="571"/>
      <c r="AM320" s="735"/>
      <c r="AN320" s="726"/>
      <c r="AU320" s="261"/>
      <c r="AV320" s="261"/>
    </row>
    <row r="321" spans="1:48" ht="19.5" customHeight="1">
      <c r="A321" s="585"/>
      <c r="B321" s="733"/>
      <c r="C321" s="733"/>
      <c r="D321" s="593"/>
      <c r="E321" s="602"/>
      <c r="F321" s="731"/>
      <c r="G321" s="730"/>
      <c r="H321" s="731"/>
      <c r="I321" s="731"/>
      <c r="J321" s="732"/>
      <c r="K321" s="706"/>
      <c r="L321" s="253"/>
      <c r="M321" s="254"/>
      <c r="N321" s="254"/>
      <c r="O321" s="255"/>
      <c r="P321" s="256" t="str">
        <f t="shared" ca="1" si="53"/>
        <v xml:space="preserve"> </v>
      </c>
      <c r="Q321" s="262" t="str">
        <f t="shared" si="54"/>
        <v xml:space="preserve"> </v>
      </c>
      <c r="R321" s="257"/>
      <c r="S321" s="258"/>
      <c r="T321" s="258"/>
      <c r="U321" s="259"/>
      <c r="V321" s="259"/>
      <c r="W321" s="259"/>
      <c r="X321" s="260"/>
      <c r="Z321" s="571"/>
      <c r="AA321" s="571"/>
      <c r="AB321" s="728"/>
      <c r="AC321" s="571"/>
      <c r="AD321" s="571"/>
      <c r="AE321" s="571"/>
      <c r="AF321" s="571"/>
      <c r="AG321" s="571"/>
      <c r="AH321" s="571"/>
      <c r="AI321" s="571"/>
      <c r="AJ321" s="571"/>
      <c r="AK321" s="571"/>
      <c r="AL321" s="571"/>
      <c r="AM321" s="735"/>
      <c r="AN321" s="726"/>
      <c r="AU321" s="261"/>
      <c r="AV321" s="261"/>
    </row>
    <row r="322" spans="1:48" ht="19.5" customHeight="1">
      <c r="A322" s="585"/>
      <c r="B322" s="733"/>
      <c r="C322" s="733"/>
      <c r="D322" s="593"/>
      <c r="E322" s="602"/>
      <c r="F322" s="731"/>
      <c r="G322" s="730"/>
      <c r="H322" s="731"/>
      <c r="I322" s="731"/>
      <c r="J322" s="732"/>
      <c r="K322" s="706"/>
      <c r="L322" s="253"/>
      <c r="M322" s="254"/>
      <c r="N322" s="254"/>
      <c r="O322" s="255"/>
      <c r="P322" s="256" t="str">
        <f t="shared" ca="1" si="53"/>
        <v xml:space="preserve"> </v>
      </c>
      <c r="Q322" s="262" t="str">
        <f t="shared" si="54"/>
        <v xml:space="preserve"> </v>
      </c>
      <c r="R322" s="257"/>
      <c r="S322" s="258"/>
      <c r="T322" s="258"/>
      <c r="U322" s="259"/>
      <c r="V322" s="259"/>
      <c r="W322" s="259"/>
      <c r="X322" s="260"/>
      <c r="Z322" s="572"/>
      <c r="AA322" s="572"/>
      <c r="AB322" s="729"/>
      <c r="AC322" s="572"/>
      <c r="AD322" s="572"/>
      <c r="AE322" s="572"/>
      <c r="AF322" s="572"/>
      <c r="AG322" s="572"/>
      <c r="AH322" s="572"/>
      <c r="AI322" s="572"/>
      <c r="AJ322" s="572"/>
      <c r="AK322" s="572"/>
      <c r="AL322" s="572"/>
      <c r="AM322" s="736"/>
      <c r="AN322" s="726"/>
      <c r="AU322" s="261"/>
      <c r="AV322" s="261"/>
    </row>
    <row r="323" spans="1:48" ht="19.5" customHeight="1">
      <c r="A323" s="585"/>
      <c r="B323" s="733"/>
      <c r="C323" s="733"/>
      <c r="D323" s="594"/>
      <c r="E323" s="603"/>
      <c r="F323" s="731"/>
      <c r="G323" s="730"/>
      <c r="H323" s="731"/>
      <c r="I323" s="731"/>
      <c r="J323" s="732"/>
      <c r="K323" s="447" t="b">
        <f>K317=L323</f>
        <v>0</v>
      </c>
      <c r="L323" s="491">
        <f>SUM(L317:L322)</f>
        <v>0</v>
      </c>
      <c r="M323" s="264" t="s">
        <v>1348</v>
      </c>
      <c r="N323" s="264"/>
      <c r="O323" s="276"/>
      <c r="P323" s="276"/>
      <c r="Q323" s="276"/>
      <c r="R323" s="267">
        <f>SUM(R317:R322)</f>
        <v>0</v>
      </c>
      <c r="S323" s="494"/>
      <c r="T323" s="494"/>
      <c r="U323" s="276"/>
      <c r="V323" s="276"/>
      <c r="W323" s="276"/>
      <c r="X323" s="277"/>
      <c r="Z323" s="498"/>
      <c r="AA323" s="270"/>
      <c r="AB323" s="267"/>
      <c r="AC323" s="270"/>
      <c r="AD323" s="270"/>
      <c r="AE323" s="270"/>
      <c r="AF323" s="270"/>
      <c r="AG323" s="270"/>
      <c r="AH323" s="270"/>
      <c r="AI323" s="270"/>
      <c r="AJ323" s="270"/>
      <c r="AK323" s="270"/>
      <c r="AL323" s="270"/>
      <c r="AM323" s="499"/>
      <c r="AN323" s="274"/>
      <c r="AU323" s="272"/>
      <c r="AV323" s="273"/>
    </row>
    <row r="324" spans="1:48" ht="19.5" customHeight="1">
      <c r="A324" s="585">
        <f>A317+1</f>
        <v>4</v>
      </c>
      <c r="B324" s="733" t="s">
        <v>1542</v>
      </c>
      <c r="C324" s="733"/>
      <c r="D324" s="592">
        <f>NOVIEMBRE!K324</f>
        <v>0</v>
      </c>
      <c r="E324" s="601"/>
      <c r="F324" s="731"/>
      <c r="G324" s="730">
        <f t="shared" ref="G324" si="55">E324+F324</f>
        <v>0</v>
      </c>
      <c r="H324" s="731"/>
      <c r="I324" s="731"/>
      <c r="J324" s="732">
        <f>+AM324</f>
        <v>0</v>
      </c>
      <c r="K324" s="706">
        <f>+(D324+G324)-(H324+I324+J324)</f>
        <v>0</v>
      </c>
      <c r="L324" s="253"/>
      <c r="M324" s="254"/>
      <c r="N324" s="254"/>
      <c r="O324" s="255"/>
      <c r="P324" s="256" t="str">
        <f t="shared" ref="P324:P329" ca="1" si="56">IF(O324=0," ",IFERROR(IF(DATEDIF(TODAY(),O324,"M")&lt;=5,"ROJO",IF(DATEDIF(TODAY(),O324,"M")&gt;=12,"VERDE",IF(AND(DATEDIF(TODAY(),O324,"M")&gt;=6,DATEDIF(TODAY(),O324,"M")&lt;=11),"AMARILLO"))),Q324))</f>
        <v xml:space="preserve"> </v>
      </c>
      <c r="Q324" s="262" t="str">
        <f t="shared" ref="Q324:Q329" si="57">IF(O324=0," ",IF(O324&lt;=$L$6,"VENCIDO","NO VENCIDO"))</f>
        <v xml:space="preserve"> </v>
      </c>
      <c r="R324" s="257"/>
      <c r="S324" s="258"/>
      <c r="T324" s="258"/>
      <c r="U324" s="259"/>
      <c r="V324" s="259"/>
      <c r="W324" s="259"/>
      <c r="X324" s="260"/>
      <c r="Z324" s="570"/>
      <c r="AA324" s="570"/>
      <c r="AB324" s="727">
        <f>+Z324+AA324</f>
        <v>0</v>
      </c>
      <c r="AC324" s="570"/>
      <c r="AD324" s="570"/>
      <c r="AE324" s="570"/>
      <c r="AF324" s="570"/>
      <c r="AG324" s="570"/>
      <c r="AH324" s="570"/>
      <c r="AI324" s="570"/>
      <c r="AJ324" s="570"/>
      <c r="AK324" s="570"/>
      <c r="AL324" s="570"/>
      <c r="AM324" s="734">
        <f>SUM(AB324:AL329)</f>
        <v>0</v>
      </c>
      <c r="AN324" s="726"/>
      <c r="AU324" s="261"/>
      <c r="AV324" s="261"/>
    </row>
    <row r="325" spans="1:48" ht="19.5" customHeight="1">
      <c r="A325" s="585"/>
      <c r="B325" s="733"/>
      <c r="C325" s="733"/>
      <c r="D325" s="593"/>
      <c r="E325" s="602"/>
      <c r="F325" s="731"/>
      <c r="G325" s="730"/>
      <c r="H325" s="731"/>
      <c r="I325" s="731"/>
      <c r="J325" s="732"/>
      <c r="K325" s="706"/>
      <c r="L325" s="253"/>
      <c r="M325" s="254"/>
      <c r="N325" s="254"/>
      <c r="O325" s="255"/>
      <c r="P325" s="256" t="str">
        <f t="shared" ca="1" si="56"/>
        <v xml:space="preserve"> </v>
      </c>
      <c r="Q325" s="262" t="str">
        <f t="shared" si="57"/>
        <v xml:space="preserve"> </v>
      </c>
      <c r="R325" s="257"/>
      <c r="S325" s="258"/>
      <c r="T325" s="258"/>
      <c r="U325" s="259"/>
      <c r="V325" s="259"/>
      <c r="W325" s="259"/>
      <c r="X325" s="260"/>
      <c r="Z325" s="571"/>
      <c r="AA325" s="571"/>
      <c r="AB325" s="728"/>
      <c r="AC325" s="571"/>
      <c r="AD325" s="571"/>
      <c r="AE325" s="571"/>
      <c r="AF325" s="571"/>
      <c r="AG325" s="571"/>
      <c r="AH325" s="571"/>
      <c r="AI325" s="571"/>
      <c r="AJ325" s="571"/>
      <c r="AK325" s="571"/>
      <c r="AL325" s="571"/>
      <c r="AM325" s="735"/>
      <c r="AN325" s="726"/>
      <c r="AU325" s="261"/>
      <c r="AV325" s="261"/>
    </row>
    <row r="326" spans="1:48" ht="19.5" customHeight="1">
      <c r="A326" s="585"/>
      <c r="B326" s="733"/>
      <c r="C326" s="733"/>
      <c r="D326" s="593"/>
      <c r="E326" s="602"/>
      <c r="F326" s="731"/>
      <c r="G326" s="730"/>
      <c r="H326" s="731"/>
      <c r="I326" s="731"/>
      <c r="J326" s="732"/>
      <c r="K326" s="706"/>
      <c r="L326" s="253"/>
      <c r="M326" s="254"/>
      <c r="N326" s="254"/>
      <c r="O326" s="255"/>
      <c r="P326" s="256" t="str">
        <f t="shared" ca="1" si="56"/>
        <v xml:space="preserve"> </v>
      </c>
      <c r="Q326" s="262" t="str">
        <f t="shared" si="57"/>
        <v xml:space="preserve"> </v>
      </c>
      <c r="R326" s="257"/>
      <c r="S326" s="258"/>
      <c r="T326" s="258"/>
      <c r="U326" s="259"/>
      <c r="V326" s="259"/>
      <c r="W326" s="259"/>
      <c r="X326" s="260"/>
      <c r="Z326" s="571"/>
      <c r="AA326" s="571"/>
      <c r="AB326" s="728"/>
      <c r="AC326" s="571"/>
      <c r="AD326" s="571"/>
      <c r="AE326" s="571"/>
      <c r="AF326" s="571"/>
      <c r="AG326" s="571"/>
      <c r="AH326" s="571"/>
      <c r="AI326" s="571"/>
      <c r="AJ326" s="571"/>
      <c r="AK326" s="571"/>
      <c r="AL326" s="571"/>
      <c r="AM326" s="735"/>
      <c r="AN326" s="726"/>
      <c r="AU326" s="261"/>
      <c r="AV326" s="261"/>
    </row>
    <row r="327" spans="1:48" ht="19.5" customHeight="1">
      <c r="A327" s="585"/>
      <c r="B327" s="733"/>
      <c r="C327" s="733"/>
      <c r="D327" s="593"/>
      <c r="E327" s="602"/>
      <c r="F327" s="731"/>
      <c r="G327" s="730"/>
      <c r="H327" s="731"/>
      <c r="I327" s="731"/>
      <c r="J327" s="732"/>
      <c r="K327" s="706"/>
      <c r="L327" s="253"/>
      <c r="M327" s="254"/>
      <c r="N327" s="254"/>
      <c r="O327" s="255"/>
      <c r="P327" s="256" t="str">
        <f t="shared" ca="1" si="56"/>
        <v xml:space="preserve"> </v>
      </c>
      <c r="Q327" s="262" t="str">
        <f t="shared" si="57"/>
        <v xml:space="preserve"> </v>
      </c>
      <c r="R327" s="257"/>
      <c r="S327" s="258"/>
      <c r="T327" s="258"/>
      <c r="U327" s="259"/>
      <c r="V327" s="259"/>
      <c r="W327" s="259"/>
      <c r="X327" s="260"/>
      <c r="Z327" s="571"/>
      <c r="AA327" s="571"/>
      <c r="AB327" s="728"/>
      <c r="AC327" s="571"/>
      <c r="AD327" s="571"/>
      <c r="AE327" s="571"/>
      <c r="AF327" s="571"/>
      <c r="AG327" s="571"/>
      <c r="AH327" s="571"/>
      <c r="AI327" s="571"/>
      <c r="AJ327" s="571"/>
      <c r="AK327" s="571"/>
      <c r="AL327" s="571"/>
      <c r="AM327" s="735"/>
      <c r="AN327" s="726"/>
      <c r="AU327" s="261"/>
      <c r="AV327" s="261"/>
    </row>
    <row r="328" spans="1:48" ht="19.5" customHeight="1">
      <c r="A328" s="585"/>
      <c r="B328" s="733"/>
      <c r="C328" s="733"/>
      <c r="D328" s="593"/>
      <c r="E328" s="602"/>
      <c r="F328" s="731"/>
      <c r="G328" s="730"/>
      <c r="H328" s="731"/>
      <c r="I328" s="731"/>
      <c r="J328" s="732"/>
      <c r="K328" s="706"/>
      <c r="L328" s="253"/>
      <c r="M328" s="254"/>
      <c r="N328" s="254"/>
      <c r="O328" s="255"/>
      <c r="P328" s="256" t="str">
        <f t="shared" ca="1" si="56"/>
        <v xml:space="preserve"> </v>
      </c>
      <c r="Q328" s="262" t="str">
        <f t="shared" si="57"/>
        <v xml:space="preserve"> </v>
      </c>
      <c r="R328" s="257"/>
      <c r="S328" s="258"/>
      <c r="T328" s="258"/>
      <c r="U328" s="259"/>
      <c r="V328" s="259"/>
      <c r="W328" s="259"/>
      <c r="X328" s="260"/>
      <c r="Z328" s="571"/>
      <c r="AA328" s="571"/>
      <c r="AB328" s="728"/>
      <c r="AC328" s="571"/>
      <c r="AD328" s="571"/>
      <c r="AE328" s="571"/>
      <c r="AF328" s="571"/>
      <c r="AG328" s="571"/>
      <c r="AH328" s="571"/>
      <c r="AI328" s="571"/>
      <c r="AJ328" s="571"/>
      <c r="AK328" s="571"/>
      <c r="AL328" s="571"/>
      <c r="AM328" s="735"/>
      <c r="AN328" s="726"/>
      <c r="AU328" s="261"/>
      <c r="AV328" s="261"/>
    </row>
    <row r="329" spans="1:48" ht="19.5" customHeight="1">
      <c r="A329" s="585"/>
      <c r="B329" s="733"/>
      <c r="C329" s="733"/>
      <c r="D329" s="593"/>
      <c r="E329" s="602"/>
      <c r="F329" s="731"/>
      <c r="G329" s="730"/>
      <c r="H329" s="731"/>
      <c r="I329" s="731"/>
      <c r="J329" s="732"/>
      <c r="K329" s="706"/>
      <c r="L329" s="253"/>
      <c r="M329" s="254"/>
      <c r="N329" s="254"/>
      <c r="O329" s="255"/>
      <c r="P329" s="256" t="str">
        <f t="shared" ca="1" si="56"/>
        <v xml:space="preserve"> </v>
      </c>
      <c r="Q329" s="262" t="str">
        <f t="shared" si="57"/>
        <v xml:space="preserve"> </v>
      </c>
      <c r="R329" s="257"/>
      <c r="S329" s="258"/>
      <c r="T329" s="258"/>
      <c r="U329" s="259"/>
      <c r="V329" s="259"/>
      <c r="W329" s="259"/>
      <c r="X329" s="260"/>
      <c r="Z329" s="572"/>
      <c r="AA329" s="572"/>
      <c r="AB329" s="729"/>
      <c r="AC329" s="572"/>
      <c r="AD329" s="572"/>
      <c r="AE329" s="572"/>
      <c r="AF329" s="572"/>
      <c r="AG329" s="572"/>
      <c r="AH329" s="572"/>
      <c r="AI329" s="572"/>
      <c r="AJ329" s="572"/>
      <c r="AK329" s="572"/>
      <c r="AL329" s="572"/>
      <c r="AM329" s="736"/>
      <c r="AN329" s="726"/>
      <c r="AU329" s="261"/>
      <c r="AV329" s="261"/>
    </row>
    <row r="330" spans="1:48" ht="19.5" customHeight="1">
      <c r="A330" s="585"/>
      <c r="B330" s="733"/>
      <c r="C330" s="733"/>
      <c r="D330" s="594"/>
      <c r="E330" s="603"/>
      <c r="F330" s="731"/>
      <c r="G330" s="730"/>
      <c r="H330" s="731"/>
      <c r="I330" s="731"/>
      <c r="J330" s="732"/>
      <c r="K330" s="447" t="b">
        <f>K324=L330</f>
        <v>1</v>
      </c>
      <c r="L330" s="491">
        <f>SUM(L324:L329)</f>
        <v>0</v>
      </c>
      <c r="M330" s="264" t="s">
        <v>1348</v>
      </c>
      <c r="N330" s="264"/>
      <c r="O330" s="276"/>
      <c r="P330" s="276"/>
      <c r="Q330" s="276"/>
      <c r="R330" s="267">
        <f>SUM(R324:R329)</f>
        <v>0</v>
      </c>
      <c r="S330" s="494"/>
      <c r="T330" s="494"/>
      <c r="U330" s="276"/>
      <c r="V330" s="276"/>
      <c r="W330" s="276"/>
      <c r="X330" s="277"/>
      <c r="Z330" s="498"/>
      <c r="AA330" s="270"/>
      <c r="AB330" s="267"/>
      <c r="AC330" s="270"/>
      <c r="AD330" s="270"/>
      <c r="AE330" s="270"/>
      <c r="AF330" s="270"/>
      <c r="AG330" s="270"/>
      <c r="AH330" s="270"/>
      <c r="AI330" s="270"/>
      <c r="AJ330" s="270"/>
      <c r="AK330" s="270"/>
      <c r="AL330" s="270"/>
      <c r="AM330" s="499"/>
      <c r="AN330" s="274"/>
      <c r="AU330" s="272"/>
      <c r="AV330" s="273"/>
    </row>
    <row r="331" spans="1:48" ht="19.5" customHeight="1">
      <c r="A331" s="585">
        <f>A324+1</f>
        <v>5</v>
      </c>
      <c r="B331" s="733" t="s">
        <v>1623</v>
      </c>
      <c r="C331" s="733"/>
      <c r="D331" s="592">
        <f>NOVIEMBRE!K331</f>
        <v>0</v>
      </c>
      <c r="E331" s="601"/>
      <c r="F331" s="731"/>
      <c r="G331" s="730">
        <f t="shared" ref="G331" si="58">E331+F331</f>
        <v>0</v>
      </c>
      <c r="H331" s="731"/>
      <c r="I331" s="731"/>
      <c r="J331" s="732">
        <f>+AM331</f>
        <v>0</v>
      </c>
      <c r="K331" s="706">
        <f>+(D331+G331)-(H331+I331+J331)</f>
        <v>0</v>
      </c>
      <c r="L331" s="253"/>
      <c r="M331" s="254"/>
      <c r="N331" s="254"/>
      <c r="O331" s="255"/>
      <c r="P331" s="256" t="str">
        <f t="shared" ref="P331:P336" ca="1" si="59">IF(O331=0," ",IFERROR(IF(DATEDIF(TODAY(),O331,"M")&lt;=5,"ROJO",IF(DATEDIF(TODAY(),O331,"M")&gt;=12,"VERDE",IF(AND(DATEDIF(TODAY(),O331,"M")&gt;=6,DATEDIF(TODAY(),O331,"M")&lt;=11),"AMARILLO"))),Q331))</f>
        <v xml:space="preserve"> </v>
      </c>
      <c r="Q331" s="262" t="str">
        <f t="shared" ref="Q331:Q336" si="60">IF(O331=0," ",IF(O331&lt;=$L$6,"VENCIDO","NO VENCIDO"))</f>
        <v xml:space="preserve"> </v>
      </c>
      <c r="R331" s="257"/>
      <c r="S331" s="258"/>
      <c r="T331" s="258"/>
      <c r="U331" s="259"/>
      <c r="V331" s="259"/>
      <c r="W331" s="259"/>
      <c r="X331" s="260"/>
      <c r="Z331" s="570"/>
      <c r="AA331" s="570"/>
      <c r="AB331" s="727">
        <f>+Z331+AA331</f>
        <v>0</v>
      </c>
      <c r="AC331" s="570"/>
      <c r="AD331" s="570"/>
      <c r="AE331" s="570"/>
      <c r="AF331" s="570"/>
      <c r="AG331" s="570"/>
      <c r="AH331" s="570"/>
      <c r="AI331" s="570"/>
      <c r="AJ331" s="570"/>
      <c r="AK331" s="570"/>
      <c r="AL331" s="570"/>
      <c r="AM331" s="734">
        <f>SUM(AB331:AL336)</f>
        <v>0</v>
      </c>
      <c r="AN331" s="726"/>
      <c r="AU331" s="261"/>
      <c r="AV331" s="292"/>
    </row>
    <row r="332" spans="1:48" ht="19.5" customHeight="1">
      <c r="A332" s="585"/>
      <c r="B332" s="733"/>
      <c r="C332" s="733"/>
      <c r="D332" s="593"/>
      <c r="E332" s="602"/>
      <c r="F332" s="731"/>
      <c r="G332" s="730"/>
      <c r="H332" s="731"/>
      <c r="I332" s="731"/>
      <c r="J332" s="732"/>
      <c r="K332" s="706"/>
      <c r="L332" s="253"/>
      <c r="M332" s="254"/>
      <c r="N332" s="254"/>
      <c r="O332" s="255"/>
      <c r="P332" s="256" t="str">
        <f t="shared" ca="1" si="59"/>
        <v xml:space="preserve"> </v>
      </c>
      <c r="Q332" s="262" t="str">
        <f t="shared" si="60"/>
        <v xml:space="preserve"> </v>
      </c>
      <c r="R332" s="257"/>
      <c r="S332" s="258"/>
      <c r="T332" s="258"/>
      <c r="U332" s="259"/>
      <c r="V332" s="259"/>
      <c r="W332" s="259"/>
      <c r="X332" s="260"/>
      <c r="Z332" s="571"/>
      <c r="AA332" s="571"/>
      <c r="AB332" s="728"/>
      <c r="AC332" s="571"/>
      <c r="AD332" s="571"/>
      <c r="AE332" s="571"/>
      <c r="AF332" s="571"/>
      <c r="AG332" s="571"/>
      <c r="AH332" s="571"/>
      <c r="AI332" s="571"/>
      <c r="AJ332" s="571"/>
      <c r="AK332" s="571"/>
      <c r="AL332" s="571"/>
      <c r="AM332" s="735"/>
      <c r="AN332" s="726"/>
      <c r="AU332" s="261"/>
      <c r="AV332" s="292"/>
    </row>
    <row r="333" spans="1:48" ht="19.5" customHeight="1">
      <c r="A333" s="585"/>
      <c r="B333" s="733"/>
      <c r="C333" s="733"/>
      <c r="D333" s="593"/>
      <c r="E333" s="602"/>
      <c r="F333" s="731"/>
      <c r="G333" s="730"/>
      <c r="H333" s="731"/>
      <c r="I333" s="731"/>
      <c r="J333" s="732"/>
      <c r="K333" s="706"/>
      <c r="L333" s="253"/>
      <c r="M333" s="254"/>
      <c r="N333" s="254"/>
      <c r="O333" s="255"/>
      <c r="P333" s="256" t="str">
        <f t="shared" ca="1" si="59"/>
        <v xml:space="preserve"> </v>
      </c>
      <c r="Q333" s="262" t="str">
        <f t="shared" si="60"/>
        <v xml:space="preserve"> </v>
      </c>
      <c r="R333" s="257"/>
      <c r="S333" s="258"/>
      <c r="T333" s="258"/>
      <c r="U333" s="259"/>
      <c r="V333" s="259"/>
      <c r="W333" s="259"/>
      <c r="X333" s="260"/>
      <c r="Z333" s="571"/>
      <c r="AA333" s="571"/>
      <c r="AB333" s="728"/>
      <c r="AC333" s="571"/>
      <c r="AD333" s="571"/>
      <c r="AE333" s="571"/>
      <c r="AF333" s="571"/>
      <c r="AG333" s="571"/>
      <c r="AH333" s="571"/>
      <c r="AI333" s="571"/>
      <c r="AJ333" s="571"/>
      <c r="AK333" s="571"/>
      <c r="AL333" s="571"/>
      <c r="AM333" s="735"/>
      <c r="AN333" s="726"/>
      <c r="AU333" s="261"/>
      <c r="AV333" s="292"/>
    </row>
    <row r="334" spans="1:48" ht="19.5" customHeight="1">
      <c r="A334" s="585"/>
      <c r="B334" s="733"/>
      <c r="C334" s="733"/>
      <c r="D334" s="593"/>
      <c r="E334" s="602"/>
      <c r="F334" s="731"/>
      <c r="G334" s="730"/>
      <c r="H334" s="731"/>
      <c r="I334" s="731"/>
      <c r="J334" s="732"/>
      <c r="K334" s="706"/>
      <c r="L334" s="253"/>
      <c r="M334" s="254"/>
      <c r="N334" s="254"/>
      <c r="O334" s="255"/>
      <c r="P334" s="256" t="str">
        <f t="shared" ca="1" si="59"/>
        <v xml:space="preserve"> </v>
      </c>
      <c r="Q334" s="262" t="str">
        <f t="shared" si="60"/>
        <v xml:space="preserve"> </v>
      </c>
      <c r="R334" s="257"/>
      <c r="S334" s="258"/>
      <c r="T334" s="258"/>
      <c r="U334" s="259"/>
      <c r="V334" s="259"/>
      <c r="W334" s="259"/>
      <c r="X334" s="260"/>
      <c r="Z334" s="571"/>
      <c r="AA334" s="571"/>
      <c r="AB334" s="728"/>
      <c r="AC334" s="571"/>
      <c r="AD334" s="571"/>
      <c r="AE334" s="571"/>
      <c r="AF334" s="571"/>
      <c r="AG334" s="571"/>
      <c r="AH334" s="571"/>
      <c r="AI334" s="571"/>
      <c r="AJ334" s="571"/>
      <c r="AK334" s="571"/>
      <c r="AL334" s="571"/>
      <c r="AM334" s="735"/>
      <c r="AN334" s="726"/>
      <c r="AU334" s="261"/>
      <c r="AV334" s="261"/>
    </row>
    <row r="335" spans="1:48" ht="19.5" customHeight="1">
      <c r="A335" s="585"/>
      <c r="B335" s="733"/>
      <c r="C335" s="733"/>
      <c r="D335" s="593"/>
      <c r="E335" s="602"/>
      <c r="F335" s="731"/>
      <c r="G335" s="730"/>
      <c r="H335" s="731"/>
      <c r="I335" s="731"/>
      <c r="J335" s="732"/>
      <c r="K335" s="706"/>
      <c r="L335" s="253"/>
      <c r="M335" s="254"/>
      <c r="N335" s="254"/>
      <c r="O335" s="255"/>
      <c r="P335" s="256" t="str">
        <f t="shared" ca="1" si="59"/>
        <v xml:space="preserve"> </v>
      </c>
      <c r="Q335" s="262" t="str">
        <f t="shared" si="60"/>
        <v xml:space="preserve"> </v>
      </c>
      <c r="R335" s="257"/>
      <c r="S335" s="258"/>
      <c r="T335" s="258"/>
      <c r="U335" s="259"/>
      <c r="V335" s="259"/>
      <c r="W335" s="259"/>
      <c r="X335" s="260"/>
      <c r="Z335" s="571"/>
      <c r="AA335" s="571"/>
      <c r="AB335" s="728"/>
      <c r="AC335" s="571"/>
      <c r="AD335" s="571"/>
      <c r="AE335" s="571"/>
      <c r="AF335" s="571"/>
      <c r="AG335" s="571"/>
      <c r="AH335" s="571"/>
      <c r="AI335" s="571"/>
      <c r="AJ335" s="571"/>
      <c r="AK335" s="571"/>
      <c r="AL335" s="571"/>
      <c r="AM335" s="735"/>
      <c r="AN335" s="726"/>
      <c r="AU335" s="261"/>
      <c r="AV335" s="261"/>
    </row>
    <row r="336" spans="1:48" ht="19.5" customHeight="1">
      <c r="A336" s="585"/>
      <c r="B336" s="733"/>
      <c r="C336" s="733"/>
      <c r="D336" s="593"/>
      <c r="E336" s="602"/>
      <c r="F336" s="731"/>
      <c r="G336" s="730"/>
      <c r="H336" s="731"/>
      <c r="I336" s="731"/>
      <c r="J336" s="732"/>
      <c r="K336" s="706"/>
      <c r="L336" s="253"/>
      <c r="M336" s="254"/>
      <c r="N336" s="254"/>
      <c r="O336" s="255"/>
      <c r="P336" s="256" t="str">
        <f t="shared" ca="1" si="59"/>
        <v xml:space="preserve"> </v>
      </c>
      <c r="Q336" s="262" t="str">
        <f t="shared" si="60"/>
        <v xml:space="preserve"> </v>
      </c>
      <c r="R336" s="257"/>
      <c r="S336" s="258"/>
      <c r="T336" s="258"/>
      <c r="U336" s="259"/>
      <c r="V336" s="259"/>
      <c r="W336" s="259"/>
      <c r="X336" s="260"/>
      <c r="Z336" s="572"/>
      <c r="AA336" s="572"/>
      <c r="AB336" s="729"/>
      <c r="AC336" s="572"/>
      <c r="AD336" s="572"/>
      <c r="AE336" s="572"/>
      <c r="AF336" s="572"/>
      <c r="AG336" s="572"/>
      <c r="AH336" s="572"/>
      <c r="AI336" s="572"/>
      <c r="AJ336" s="572"/>
      <c r="AK336" s="572"/>
      <c r="AL336" s="572"/>
      <c r="AM336" s="736"/>
      <c r="AN336" s="726"/>
      <c r="AU336" s="261"/>
      <c r="AV336" s="261"/>
    </row>
    <row r="337" spans="1:48" ht="19.5" customHeight="1">
      <c r="A337" s="585"/>
      <c r="B337" s="733"/>
      <c r="C337" s="733"/>
      <c r="D337" s="594"/>
      <c r="E337" s="603"/>
      <c r="F337" s="731"/>
      <c r="G337" s="730"/>
      <c r="H337" s="731"/>
      <c r="I337" s="731"/>
      <c r="J337" s="732"/>
      <c r="K337" s="447" t="b">
        <f>K331=L337</f>
        <v>1</v>
      </c>
      <c r="L337" s="491">
        <f>SUM(L331:L336)</f>
        <v>0</v>
      </c>
      <c r="M337" s="264" t="s">
        <v>1348</v>
      </c>
      <c r="N337" s="264"/>
      <c r="O337" s="276"/>
      <c r="P337" s="276"/>
      <c r="Q337" s="276"/>
      <c r="R337" s="267">
        <f>SUM(R331:R336)</f>
        <v>0</v>
      </c>
      <c r="S337" s="494"/>
      <c r="T337" s="494"/>
      <c r="U337" s="276"/>
      <c r="V337" s="276"/>
      <c r="W337" s="276"/>
      <c r="X337" s="277"/>
      <c r="Z337" s="498"/>
      <c r="AA337" s="270"/>
      <c r="AB337" s="267"/>
      <c r="AC337" s="270"/>
      <c r="AD337" s="270"/>
      <c r="AE337" s="270"/>
      <c r="AF337" s="270"/>
      <c r="AG337" s="270"/>
      <c r="AH337" s="270"/>
      <c r="AI337" s="270"/>
      <c r="AJ337" s="270"/>
      <c r="AK337" s="270"/>
      <c r="AL337" s="270"/>
      <c r="AM337" s="499"/>
      <c r="AN337" s="274"/>
      <c r="AU337" s="272"/>
      <c r="AV337" s="273"/>
    </row>
    <row r="338" spans="1:48" ht="19.5" customHeight="1">
      <c r="A338" s="585">
        <f>A331+1</f>
        <v>6</v>
      </c>
      <c r="B338" s="733" t="s">
        <v>1543</v>
      </c>
      <c r="C338" s="733"/>
      <c r="D338" s="592">
        <f>NOVIEMBRE!K338</f>
        <v>23300</v>
      </c>
      <c r="E338" s="601"/>
      <c r="F338" s="731"/>
      <c r="G338" s="730">
        <f t="shared" ref="G338" si="61">E338+F338</f>
        <v>0</v>
      </c>
      <c r="H338" s="731"/>
      <c r="I338" s="731"/>
      <c r="J338" s="732">
        <f>+AM338</f>
        <v>0</v>
      </c>
      <c r="K338" s="706">
        <f>+(D338+G338)-(H338+I338+J338)</f>
        <v>23300</v>
      </c>
      <c r="L338" s="253"/>
      <c r="M338" s="254"/>
      <c r="N338" s="254"/>
      <c r="O338" s="255"/>
      <c r="P338" s="256" t="str">
        <f t="shared" ref="P338:P343" ca="1" si="62">IF(O338=0," ",IFERROR(IF(DATEDIF(TODAY(),O338,"M")&lt;=5,"ROJO",IF(DATEDIF(TODAY(),O338,"M")&gt;=12,"VERDE",IF(AND(DATEDIF(TODAY(),O338,"M")&gt;=6,DATEDIF(TODAY(),O338,"M")&lt;=11),"AMARILLO"))),Q338))</f>
        <v xml:space="preserve"> </v>
      </c>
      <c r="Q338" s="262" t="str">
        <f t="shared" ref="Q338:Q343" si="63">IF(O338=0," ",IF(O338&lt;=$L$6,"VENCIDO","NO VENCIDO"))</f>
        <v xml:space="preserve"> </v>
      </c>
      <c r="R338" s="257"/>
      <c r="S338" s="258"/>
      <c r="T338" s="258"/>
      <c r="U338" s="259"/>
      <c r="V338" s="259"/>
      <c r="W338" s="259"/>
      <c r="X338" s="260"/>
      <c r="Z338" s="570"/>
      <c r="AA338" s="570"/>
      <c r="AB338" s="727">
        <f>+Z338+AA338</f>
        <v>0</v>
      </c>
      <c r="AC338" s="570"/>
      <c r="AD338" s="570"/>
      <c r="AE338" s="570"/>
      <c r="AF338" s="570"/>
      <c r="AG338" s="570"/>
      <c r="AH338" s="570"/>
      <c r="AI338" s="570"/>
      <c r="AJ338" s="570"/>
      <c r="AK338" s="570"/>
      <c r="AL338" s="570"/>
      <c r="AM338" s="734">
        <f>SUM(AB338:AL343)</f>
        <v>0</v>
      </c>
      <c r="AN338" s="726"/>
      <c r="AU338" s="261"/>
      <c r="AV338" s="261"/>
    </row>
    <row r="339" spans="1:48" ht="19.5" customHeight="1">
      <c r="A339" s="585"/>
      <c r="B339" s="733"/>
      <c r="C339" s="733"/>
      <c r="D339" s="593"/>
      <c r="E339" s="602"/>
      <c r="F339" s="731"/>
      <c r="G339" s="730"/>
      <c r="H339" s="731"/>
      <c r="I339" s="731"/>
      <c r="J339" s="732"/>
      <c r="K339" s="706"/>
      <c r="L339" s="253"/>
      <c r="M339" s="254"/>
      <c r="N339" s="254"/>
      <c r="O339" s="255"/>
      <c r="P339" s="256" t="str">
        <f t="shared" ca="1" si="62"/>
        <v xml:space="preserve"> </v>
      </c>
      <c r="Q339" s="262" t="str">
        <f t="shared" si="63"/>
        <v xml:space="preserve"> </v>
      </c>
      <c r="R339" s="257"/>
      <c r="S339" s="258"/>
      <c r="T339" s="258"/>
      <c r="U339" s="259"/>
      <c r="V339" s="259"/>
      <c r="W339" s="259"/>
      <c r="X339" s="260"/>
      <c r="Z339" s="571"/>
      <c r="AA339" s="571"/>
      <c r="AB339" s="728"/>
      <c r="AC339" s="571"/>
      <c r="AD339" s="571"/>
      <c r="AE339" s="571"/>
      <c r="AF339" s="571"/>
      <c r="AG339" s="571"/>
      <c r="AH339" s="571"/>
      <c r="AI339" s="571"/>
      <c r="AJ339" s="571"/>
      <c r="AK339" s="571"/>
      <c r="AL339" s="571"/>
      <c r="AM339" s="735"/>
      <c r="AN339" s="726"/>
      <c r="AU339" s="261"/>
      <c r="AV339" s="261"/>
    </row>
    <row r="340" spans="1:48" ht="19.5" customHeight="1">
      <c r="A340" s="585"/>
      <c r="B340" s="733"/>
      <c r="C340" s="733"/>
      <c r="D340" s="593"/>
      <c r="E340" s="602"/>
      <c r="F340" s="731"/>
      <c r="G340" s="730"/>
      <c r="H340" s="731"/>
      <c r="I340" s="731"/>
      <c r="J340" s="732"/>
      <c r="K340" s="706"/>
      <c r="L340" s="253"/>
      <c r="M340" s="254"/>
      <c r="N340" s="254"/>
      <c r="O340" s="255"/>
      <c r="P340" s="256" t="str">
        <f t="shared" ca="1" si="62"/>
        <v xml:space="preserve"> </v>
      </c>
      <c r="Q340" s="262" t="str">
        <f t="shared" si="63"/>
        <v xml:space="preserve"> </v>
      </c>
      <c r="R340" s="257"/>
      <c r="S340" s="258"/>
      <c r="T340" s="258"/>
      <c r="U340" s="259"/>
      <c r="V340" s="259"/>
      <c r="W340" s="259"/>
      <c r="X340" s="260"/>
      <c r="Z340" s="571"/>
      <c r="AA340" s="571"/>
      <c r="AB340" s="728"/>
      <c r="AC340" s="571"/>
      <c r="AD340" s="571"/>
      <c r="AE340" s="571"/>
      <c r="AF340" s="571"/>
      <c r="AG340" s="571"/>
      <c r="AH340" s="571"/>
      <c r="AI340" s="571"/>
      <c r="AJ340" s="571"/>
      <c r="AK340" s="571"/>
      <c r="AL340" s="571"/>
      <c r="AM340" s="735"/>
      <c r="AN340" s="726"/>
      <c r="AU340" s="261"/>
      <c r="AV340" s="261"/>
    </row>
    <row r="341" spans="1:48" ht="19.5" customHeight="1">
      <c r="A341" s="585"/>
      <c r="B341" s="733"/>
      <c r="C341" s="733"/>
      <c r="D341" s="593"/>
      <c r="E341" s="602"/>
      <c r="F341" s="731"/>
      <c r="G341" s="730"/>
      <c r="H341" s="731"/>
      <c r="I341" s="731"/>
      <c r="J341" s="732"/>
      <c r="K341" s="706"/>
      <c r="L341" s="253"/>
      <c r="M341" s="254"/>
      <c r="N341" s="254"/>
      <c r="O341" s="255"/>
      <c r="P341" s="256" t="str">
        <f t="shared" ca="1" si="62"/>
        <v xml:space="preserve"> </v>
      </c>
      <c r="Q341" s="262" t="str">
        <f t="shared" si="63"/>
        <v xml:space="preserve"> </v>
      </c>
      <c r="R341" s="257"/>
      <c r="S341" s="258"/>
      <c r="T341" s="258"/>
      <c r="U341" s="259"/>
      <c r="V341" s="259"/>
      <c r="W341" s="259"/>
      <c r="X341" s="260"/>
      <c r="Z341" s="571"/>
      <c r="AA341" s="571"/>
      <c r="AB341" s="728"/>
      <c r="AC341" s="571"/>
      <c r="AD341" s="571"/>
      <c r="AE341" s="571"/>
      <c r="AF341" s="571"/>
      <c r="AG341" s="571"/>
      <c r="AH341" s="571"/>
      <c r="AI341" s="571"/>
      <c r="AJ341" s="571"/>
      <c r="AK341" s="571"/>
      <c r="AL341" s="571"/>
      <c r="AM341" s="735"/>
      <c r="AN341" s="726"/>
      <c r="AU341" s="261"/>
      <c r="AV341" s="261"/>
    </row>
    <row r="342" spans="1:48" ht="19.5" customHeight="1">
      <c r="A342" s="585"/>
      <c r="B342" s="733"/>
      <c r="C342" s="733"/>
      <c r="D342" s="593"/>
      <c r="E342" s="602"/>
      <c r="F342" s="731"/>
      <c r="G342" s="730"/>
      <c r="H342" s="731"/>
      <c r="I342" s="731"/>
      <c r="J342" s="732"/>
      <c r="K342" s="706"/>
      <c r="L342" s="253"/>
      <c r="M342" s="254"/>
      <c r="N342" s="254"/>
      <c r="O342" s="255"/>
      <c r="P342" s="256" t="str">
        <f t="shared" ca="1" si="62"/>
        <v xml:space="preserve"> </v>
      </c>
      <c r="Q342" s="262" t="str">
        <f t="shared" si="63"/>
        <v xml:space="preserve"> </v>
      </c>
      <c r="R342" s="257"/>
      <c r="S342" s="258"/>
      <c r="T342" s="258"/>
      <c r="U342" s="259"/>
      <c r="V342" s="259"/>
      <c r="W342" s="259"/>
      <c r="X342" s="260"/>
      <c r="Z342" s="571"/>
      <c r="AA342" s="571"/>
      <c r="AB342" s="728"/>
      <c r="AC342" s="571"/>
      <c r="AD342" s="571"/>
      <c r="AE342" s="571"/>
      <c r="AF342" s="571"/>
      <c r="AG342" s="571"/>
      <c r="AH342" s="571"/>
      <c r="AI342" s="571"/>
      <c r="AJ342" s="571"/>
      <c r="AK342" s="571"/>
      <c r="AL342" s="571"/>
      <c r="AM342" s="735"/>
      <c r="AN342" s="726"/>
      <c r="AU342" s="261"/>
      <c r="AV342" s="261"/>
    </row>
    <row r="343" spans="1:48" ht="19.5" customHeight="1">
      <c r="A343" s="585"/>
      <c r="B343" s="733"/>
      <c r="C343" s="733"/>
      <c r="D343" s="593"/>
      <c r="E343" s="602"/>
      <c r="F343" s="731"/>
      <c r="G343" s="730"/>
      <c r="H343" s="731"/>
      <c r="I343" s="731"/>
      <c r="J343" s="732"/>
      <c r="K343" s="706"/>
      <c r="L343" s="253"/>
      <c r="M343" s="254"/>
      <c r="N343" s="254"/>
      <c r="O343" s="255"/>
      <c r="P343" s="256" t="str">
        <f t="shared" ca="1" si="62"/>
        <v xml:space="preserve"> </v>
      </c>
      <c r="Q343" s="262" t="str">
        <f t="shared" si="63"/>
        <v xml:space="preserve"> </v>
      </c>
      <c r="R343" s="257"/>
      <c r="S343" s="258"/>
      <c r="T343" s="258"/>
      <c r="U343" s="259"/>
      <c r="V343" s="259"/>
      <c r="W343" s="259"/>
      <c r="X343" s="260"/>
      <c r="Z343" s="572"/>
      <c r="AA343" s="572"/>
      <c r="AB343" s="729"/>
      <c r="AC343" s="572"/>
      <c r="AD343" s="572"/>
      <c r="AE343" s="572"/>
      <c r="AF343" s="572"/>
      <c r="AG343" s="572"/>
      <c r="AH343" s="572"/>
      <c r="AI343" s="572"/>
      <c r="AJ343" s="572"/>
      <c r="AK343" s="572"/>
      <c r="AL343" s="572"/>
      <c r="AM343" s="736"/>
      <c r="AN343" s="726"/>
      <c r="AU343" s="261"/>
      <c r="AV343" s="261"/>
    </row>
    <row r="344" spans="1:48" ht="19.5" customHeight="1">
      <c r="A344" s="585"/>
      <c r="B344" s="733"/>
      <c r="C344" s="733"/>
      <c r="D344" s="594"/>
      <c r="E344" s="603"/>
      <c r="F344" s="731"/>
      <c r="G344" s="730"/>
      <c r="H344" s="731"/>
      <c r="I344" s="731"/>
      <c r="J344" s="732"/>
      <c r="K344" s="447" t="b">
        <f>K338=L344</f>
        <v>0</v>
      </c>
      <c r="L344" s="491">
        <f>SUM(L338:L343)</f>
        <v>0</v>
      </c>
      <c r="M344" s="264" t="s">
        <v>1348</v>
      </c>
      <c r="N344" s="264"/>
      <c r="O344" s="276"/>
      <c r="P344" s="276"/>
      <c r="Q344" s="276"/>
      <c r="R344" s="267">
        <f>SUM(R338:R343)</f>
        <v>0</v>
      </c>
      <c r="S344" s="494"/>
      <c r="T344" s="494"/>
      <c r="U344" s="276"/>
      <c r="V344" s="276"/>
      <c r="W344" s="276"/>
      <c r="X344" s="277"/>
      <c r="Z344" s="498"/>
      <c r="AA344" s="270"/>
      <c r="AB344" s="267"/>
      <c r="AC344" s="270"/>
      <c r="AD344" s="270"/>
      <c r="AE344" s="270"/>
      <c r="AF344" s="270"/>
      <c r="AG344" s="270"/>
      <c r="AH344" s="270"/>
      <c r="AI344" s="270"/>
      <c r="AJ344" s="270"/>
      <c r="AK344" s="270"/>
      <c r="AL344" s="270"/>
      <c r="AM344" s="499"/>
      <c r="AN344" s="274"/>
      <c r="AU344" s="272"/>
      <c r="AV344" s="273"/>
    </row>
    <row r="345" spans="1:48" ht="19.5" customHeight="1">
      <c r="A345" s="585">
        <f>A338+1</f>
        <v>7</v>
      </c>
      <c r="B345" s="733" t="s">
        <v>1624</v>
      </c>
      <c r="C345" s="733"/>
      <c r="D345" s="592">
        <f>NOVIEMBRE!K345</f>
        <v>0</v>
      </c>
      <c r="E345" s="601"/>
      <c r="F345" s="731"/>
      <c r="G345" s="730">
        <f t="shared" ref="G345" si="64">E345+F345</f>
        <v>0</v>
      </c>
      <c r="H345" s="731"/>
      <c r="I345" s="731"/>
      <c r="J345" s="732">
        <f>AM345</f>
        <v>0</v>
      </c>
      <c r="K345" s="706">
        <f>+(D345+G345)-(H345+I345+J345)</f>
        <v>0</v>
      </c>
      <c r="L345" s="253"/>
      <c r="M345" s="254"/>
      <c r="N345" s="254"/>
      <c r="O345" s="255"/>
      <c r="P345" s="256" t="str">
        <f ca="1">IF(O345=0," ",IFERROR(IF(DATEDIF(TODAY(),O345,"M")&lt;=5,"ROJO",IF(DATEDIF(TODAY(),O345,"M")&gt;=12,"VERDE",IF(AND(DATEDIF(TODAY(),O345,"M")&gt;=6,DATEDIF(TODAY(),O345,"M")&lt;=11),"AMARILLO"))),Q345))</f>
        <v xml:space="preserve"> </v>
      </c>
      <c r="Q345" s="262" t="str">
        <f>IF(O345=0," ",IF(O345&lt;=$L$6,"VENCIDO","NO VENCIDO"))</f>
        <v xml:space="preserve"> </v>
      </c>
      <c r="R345" s="257"/>
      <c r="S345" s="258"/>
      <c r="T345" s="258"/>
      <c r="U345" s="259"/>
      <c r="V345" s="259"/>
      <c r="W345" s="259"/>
      <c r="X345" s="260"/>
      <c r="Z345" s="570"/>
      <c r="AA345" s="570"/>
      <c r="AB345" s="727">
        <f>+Z345+AA345</f>
        <v>0</v>
      </c>
      <c r="AC345" s="570"/>
      <c r="AD345" s="570"/>
      <c r="AE345" s="570"/>
      <c r="AF345" s="570"/>
      <c r="AG345" s="570"/>
      <c r="AH345" s="570"/>
      <c r="AI345" s="570"/>
      <c r="AJ345" s="570"/>
      <c r="AK345" s="570"/>
      <c r="AL345" s="570"/>
      <c r="AM345" s="723">
        <f>SUM(AB345:AL350)</f>
        <v>0</v>
      </c>
      <c r="AN345" s="726"/>
      <c r="AU345" s="261"/>
      <c r="AV345" s="292"/>
    </row>
    <row r="346" spans="1:48" ht="19.5" customHeight="1">
      <c r="A346" s="585"/>
      <c r="B346" s="733"/>
      <c r="C346" s="733"/>
      <c r="D346" s="593"/>
      <c r="E346" s="602"/>
      <c r="F346" s="731"/>
      <c r="G346" s="730"/>
      <c r="H346" s="731"/>
      <c r="I346" s="731"/>
      <c r="J346" s="732"/>
      <c r="K346" s="706"/>
      <c r="L346" s="253"/>
      <c r="M346" s="254"/>
      <c r="N346" s="254"/>
      <c r="O346" s="255"/>
      <c r="P346" s="256" t="str">
        <f ca="1">IF(O346=0," ",IFERROR(IF(DATEDIF(TODAY(),O346,"M")&lt;=5,"ROJO",IF(DATEDIF(TODAY(),O346,"M")&gt;=12,"VERDE",IF(AND(DATEDIF(TODAY(),O346,"M")&gt;=6,DATEDIF(TODAY(),O346,"M")&lt;=11),"AMARILLO"))),Q346))</f>
        <v xml:space="preserve"> </v>
      </c>
      <c r="Q346" s="262" t="str">
        <f>IF(O346=0," ",IF(O346&lt;=$L$6,"VENCIDO","NO VENCIDO"))</f>
        <v xml:space="preserve"> </v>
      </c>
      <c r="R346" s="257"/>
      <c r="S346" s="258"/>
      <c r="T346" s="258"/>
      <c r="U346" s="259"/>
      <c r="V346" s="259"/>
      <c r="W346" s="259"/>
      <c r="X346" s="260"/>
      <c r="Z346" s="571"/>
      <c r="AA346" s="571"/>
      <c r="AB346" s="728"/>
      <c r="AC346" s="571"/>
      <c r="AD346" s="571"/>
      <c r="AE346" s="571"/>
      <c r="AF346" s="571"/>
      <c r="AG346" s="571"/>
      <c r="AH346" s="571"/>
      <c r="AI346" s="571"/>
      <c r="AJ346" s="571"/>
      <c r="AK346" s="571"/>
      <c r="AL346" s="571"/>
      <c r="AM346" s="724"/>
      <c r="AN346" s="726"/>
      <c r="AU346" s="261"/>
      <c r="AV346" s="292"/>
    </row>
    <row r="347" spans="1:48" ht="19.5" customHeight="1">
      <c r="A347" s="585"/>
      <c r="B347" s="733"/>
      <c r="C347" s="733"/>
      <c r="D347" s="593"/>
      <c r="E347" s="602"/>
      <c r="F347" s="731"/>
      <c r="G347" s="730"/>
      <c r="H347" s="731"/>
      <c r="I347" s="731"/>
      <c r="J347" s="732"/>
      <c r="K347" s="706"/>
      <c r="L347" s="253"/>
      <c r="M347" s="254"/>
      <c r="N347" s="254"/>
      <c r="O347" s="255"/>
      <c r="P347" s="256"/>
      <c r="Q347" s="262"/>
      <c r="R347" s="257"/>
      <c r="S347" s="258"/>
      <c r="T347" s="258"/>
      <c r="U347" s="259"/>
      <c r="V347" s="259"/>
      <c r="W347" s="259"/>
      <c r="X347" s="260"/>
      <c r="Z347" s="571"/>
      <c r="AA347" s="571"/>
      <c r="AB347" s="728"/>
      <c r="AC347" s="571"/>
      <c r="AD347" s="571"/>
      <c r="AE347" s="571"/>
      <c r="AF347" s="571"/>
      <c r="AG347" s="571"/>
      <c r="AH347" s="571"/>
      <c r="AI347" s="571"/>
      <c r="AJ347" s="571"/>
      <c r="AK347" s="571"/>
      <c r="AL347" s="571"/>
      <c r="AM347" s="724"/>
      <c r="AN347" s="726"/>
      <c r="AU347" s="261"/>
      <c r="AV347" s="292"/>
    </row>
    <row r="348" spans="1:48" ht="19.5" customHeight="1">
      <c r="A348" s="585"/>
      <c r="B348" s="733"/>
      <c r="C348" s="733"/>
      <c r="D348" s="593"/>
      <c r="E348" s="602"/>
      <c r="F348" s="731"/>
      <c r="G348" s="730"/>
      <c r="H348" s="731"/>
      <c r="I348" s="731"/>
      <c r="J348" s="732"/>
      <c r="K348" s="706"/>
      <c r="L348" s="253"/>
      <c r="M348" s="254"/>
      <c r="N348" s="254"/>
      <c r="O348" s="255"/>
      <c r="P348" s="256" t="str">
        <f ca="1">IF(O348=0," ",IFERROR(IF(DATEDIF(TODAY(),O348,"M")&lt;=5,"ROJO",IF(DATEDIF(TODAY(),O348,"M")&gt;=12,"VERDE",IF(AND(DATEDIF(TODAY(),O348,"M")&gt;=6,DATEDIF(TODAY(),O348,"M")&lt;=11),"AMARILLO"))),Q348))</f>
        <v xml:space="preserve"> </v>
      </c>
      <c r="Q348" s="262" t="str">
        <f>IF(O348=0," ",IF(O348&lt;=$L$6,"VENCIDO","NO VENCIDO"))</f>
        <v xml:space="preserve"> </v>
      </c>
      <c r="R348" s="257"/>
      <c r="S348" s="258"/>
      <c r="T348" s="258"/>
      <c r="U348" s="259"/>
      <c r="V348" s="259"/>
      <c r="W348" s="259"/>
      <c r="X348" s="260"/>
      <c r="Z348" s="571"/>
      <c r="AA348" s="571"/>
      <c r="AB348" s="728"/>
      <c r="AC348" s="571"/>
      <c r="AD348" s="571"/>
      <c r="AE348" s="571"/>
      <c r="AF348" s="571"/>
      <c r="AG348" s="571"/>
      <c r="AH348" s="571"/>
      <c r="AI348" s="571"/>
      <c r="AJ348" s="571"/>
      <c r="AK348" s="571"/>
      <c r="AL348" s="571"/>
      <c r="AM348" s="724"/>
      <c r="AN348" s="726"/>
      <c r="AU348" s="261"/>
      <c r="AV348" s="292"/>
    </row>
    <row r="349" spans="1:48" ht="19.5" customHeight="1">
      <c r="A349" s="585"/>
      <c r="B349" s="733"/>
      <c r="C349" s="733"/>
      <c r="D349" s="593"/>
      <c r="E349" s="602"/>
      <c r="F349" s="731"/>
      <c r="G349" s="730"/>
      <c r="H349" s="731"/>
      <c r="I349" s="731"/>
      <c r="J349" s="732"/>
      <c r="K349" s="706"/>
      <c r="L349" s="253"/>
      <c r="M349" s="254"/>
      <c r="N349" s="254"/>
      <c r="O349" s="255"/>
      <c r="P349" s="256" t="str">
        <f ca="1">IF(O349=0," ",IFERROR(IF(DATEDIF(TODAY(),O349,"M")&lt;=5,"ROJO",IF(DATEDIF(TODAY(),O349,"M")&gt;=12,"VERDE",IF(AND(DATEDIF(TODAY(),O349,"M")&gt;=6,DATEDIF(TODAY(),O349,"M")&lt;=11),"AMARILLO"))),Q349))</f>
        <v xml:space="preserve"> </v>
      </c>
      <c r="Q349" s="262" t="str">
        <f>IF(O349=0," ",IF(O349&lt;=$L$6,"VENCIDO","NO VENCIDO"))</f>
        <v xml:space="preserve"> </v>
      </c>
      <c r="R349" s="257"/>
      <c r="S349" s="258"/>
      <c r="T349" s="258"/>
      <c r="U349" s="259"/>
      <c r="V349" s="259"/>
      <c r="W349" s="259"/>
      <c r="X349" s="260"/>
      <c r="Z349" s="571"/>
      <c r="AA349" s="571"/>
      <c r="AB349" s="728"/>
      <c r="AC349" s="571"/>
      <c r="AD349" s="571"/>
      <c r="AE349" s="571"/>
      <c r="AF349" s="571"/>
      <c r="AG349" s="571"/>
      <c r="AH349" s="571"/>
      <c r="AI349" s="571"/>
      <c r="AJ349" s="571"/>
      <c r="AK349" s="571"/>
      <c r="AL349" s="571"/>
      <c r="AM349" s="724"/>
      <c r="AN349" s="726"/>
      <c r="AU349" s="261"/>
      <c r="AV349" s="292"/>
    </row>
    <row r="350" spans="1:48" ht="19.5" customHeight="1">
      <c r="A350" s="585"/>
      <c r="B350" s="733"/>
      <c r="C350" s="733"/>
      <c r="D350" s="593"/>
      <c r="E350" s="602"/>
      <c r="F350" s="731"/>
      <c r="G350" s="730"/>
      <c r="H350" s="731"/>
      <c r="I350" s="731"/>
      <c r="J350" s="732"/>
      <c r="K350" s="706"/>
      <c r="L350" s="253"/>
      <c r="M350" s="254"/>
      <c r="N350" s="254"/>
      <c r="O350" s="255"/>
      <c r="P350" s="256" t="str">
        <f ca="1">IF(O350=0," ",IFERROR(IF(DATEDIF(TODAY(),O350,"M")&lt;=5,"ROJO",IF(DATEDIF(TODAY(),O350,"M")&gt;=12,"VERDE",IF(AND(DATEDIF(TODAY(),O350,"M")&gt;=6,DATEDIF(TODAY(),O350,"M")&lt;=11),"AMARILLO"))),Q350))</f>
        <v xml:space="preserve"> </v>
      </c>
      <c r="Q350" s="262" t="str">
        <f>IF(O350=0," ",IF(O350&lt;=$L$6,"VENCIDO","NO VENCIDO"))</f>
        <v xml:space="preserve"> </v>
      </c>
      <c r="R350" s="257"/>
      <c r="S350" s="258"/>
      <c r="T350" s="258"/>
      <c r="U350" s="259"/>
      <c r="V350" s="259"/>
      <c r="W350" s="259"/>
      <c r="X350" s="260"/>
      <c r="Z350" s="572"/>
      <c r="AA350" s="572"/>
      <c r="AB350" s="729"/>
      <c r="AC350" s="572"/>
      <c r="AD350" s="572"/>
      <c r="AE350" s="572"/>
      <c r="AF350" s="572"/>
      <c r="AG350" s="572"/>
      <c r="AH350" s="572"/>
      <c r="AI350" s="572"/>
      <c r="AJ350" s="572"/>
      <c r="AK350" s="572"/>
      <c r="AL350" s="572"/>
      <c r="AM350" s="725"/>
      <c r="AN350" s="726"/>
      <c r="AU350" s="261"/>
      <c r="AV350" s="292"/>
    </row>
    <row r="351" spans="1:48" ht="19.5" customHeight="1">
      <c r="A351" s="585"/>
      <c r="B351" s="733"/>
      <c r="C351" s="733"/>
      <c r="D351" s="594"/>
      <c r="E351" s="603"/>
      <c r="F351" s="731"/>
      <c r="G351" s="730"/>
      <c r="H351" s="731"/>
      <c r="I351" s="731"/>
      <c r="J351" s="732"/>
      <c r="K351" s="447" t="b">
        <f>K345=L351</f>
        <v>1</v>
      </c>
      <c r="L351" s="491">
        <f>SUM(L345:L350)</f>
        <v>0</v>
      </c>
      <c r="M351" s="264" t="s">
        <v>1348</v>
      </c>
      <c r="N351" s="264"/>
      <c r="O351" s="276"/>
      <c r="P351" s="276"/>
      <c r="Q351" s="276"/>
      <c r="R351" s="267">
        <f>SUM(R345:R350)</f>
        <v>0</v>
      </c>
      <c r="S351" s="494"/>
      <c r="T351" s="494"/>
      <c r="U351" s="276"/>
      <c r="V351" s="276"/>
      <c r="W351" s="276"/>
      <c r="X351" s="277"/>
      <c r="Z351" s="498"/>
      <c r="AA351" s="270"/>
      <c r="AB351" s="267"/>
      <c r="AC351" s="270"/>
      <c r="AD351" s="270"/>
      <c r="AE351" s="270"/>
      <c r="AF351" s="270"/>
      <c r="AG351" s="270"/>
      <c r="AH351" s="270"/>
      <c r="AI351" s="270"/>
      <c r="AJ351" s="270"/>
      <c r="AK351" s="270"/>
      <c r="AL351" s="270"/>
      <c r="AM351" s="499"/>
      <c r="AN351" s="274"/>
      <c r="AU351" s="272"/>
      <c r="AV351" s="273"/>
    </row>
    <row r="352" spans="1:48" ht="19.5" customHeight="1">
      <c r="A352" s="585">
        <f>A345+1</f>
        <v>8</v>
      </c>
      <c r="B352" s="733" t="s">
        <v>1544</v>
      </c>
      <c r="C352" s="733"/>
      <c r="D352" s="592">
        <f>NOVIEMBRE!K352</f>
        <v>48218</v>
      </c>
      <c r="E352" s="601"/>
      <c r="F352" s="731"/>
      <c r="G352" s="730">
        <f t="shared" ref="G352" si="65">E352+F352</f>
        <v>0</v>
      </c>
      <c r="H352" s="731"/>
      <c r="I352" s="731"/>
      <c r="J352" s="732">
        <f>AM352</f>
        <v>0</v>
      </c>
      <c r="K352" s="706">
        <f>+(D352+G352)-(H352+I352+J352)</f>
        <v>48218</v>
      </c>
      <c r="L352" s="253"/>
      <c r="M352" s="254"/>
      <c r="N352" s="254"/>
      <c r="O352" s="255"/>
      <c r="P352" s="256" t="str">
        <f ca="1">IF(O352=0," ",IFERROR(IF(DATEDIF(TODAY(),O352,"M")&lt;=5,"ROJO",IF(DATEDIF(TODAY(),O352,"M")&gt;=12,"VERDE",IF(AND(DATEDIF(TODAY(),O352,"M")&gt;=6,DATEDIF(TODAY(),O352,"M")&lt;=11),"AMARILLO"))),Q352))</f>
        <v xml:space="preserve"> </v>
      </c>
      <c r="Q352" s="262" t="str">
        <f>IF(O352=0," ",IF(O352&lt;=$L$6,"VENCIDO","NO VENCIDO"))</f>
        <v xml:space="preserve"> </v>
      </c>
      <c r="R352" s="257"/>
      <c r="S352" s="258"/>
      <c r="T352" s="258"/>
      <c r="U352" s="259"/>
      <c r="V352" s="259"/>
      <c r="W352" s="259"/>
      <c r="X352" s="260"/>
      <c r="Z352" s="570"/>
      <c r="AA352" s="570"/>
      <c r="AB352" s="727">
        <f>+Z352+AA352</f>
        <v>0</v>
      </c>
      <c r="AC352" s="570"/>
      <c r="AD352" s="570"/>
      <c r="AE352" s="570"/>
      <c r="AF352" s="570"/>
      <c r="AG352" s="570"/>
      <c r="AH352" s="570"/>
      <c r="AI352" s="570"/>
      <c r="AJ352" s="570"/>
      <c r="AK352" s="570"/>
      <c r="AL352" s="570"/>
      <c r="AM352" s="723">
        <f>SUM(AB352:AL357)</f>
        <v>0</v>
      </c>
      <c r="AN352" s="726"/>
      <c r="AU352" s="261"/>
      <c r="AV352" s="292"/>
    </row>
    <row r="353" spans="1:48" ht="19.5" customHeight="1">
      <c r="A353" s="585"/>
      <c r="B353" s="733"/>
      <c r="C353" s="733"/>
      <c r="D353" s="593"/>
      <c r="E353" s="602"/>
      <c r="F353" s="731"/>
      <c r="G353" s="730"/>
      <c r="H353" s="731"/>
      <c r="I353" s="731"/>
      <c r="J353" s="732"/>
      <c r="K353" s="706"/>
      <c r="L353" s="253"/>
      <c r="M353" s="254"/>
      <c r="N353" s="254"/>
      <c r="O353" s="255"/>
      <c r="P353" s="256" t="str">
        <f ca="1">IF(O353=0," ",IFERROR(IF(DATEDIF(TODAY(),O353,"M")&lt;=5,"ROJO",IF(DATEDIF(TODAY(),O353,"M")&gt;=12,"VERDE",IF(AND(DATEDIF(TODAY(),O353,"M")&gt;=6,DATEDIF(TODAY(),O353,"M")&lt;=11),"AMARILLO"))),Q353))</f>
        <v xml:space="preserve"> </v>
      </c>
      <c r="Q353" s="262" t="str">
        <f>IF(O353=0," ",IF(O353&lt;=$L$6,"VENCIDO","NO VENCIDO"))</f>
        <v xml:space="preserve"> </v>
      </c>
      <c r="R353" s="257"/>
      <c r="S353" s="258"/>
      <c r="T353" s="258"/>
      <c r="U353" s="259"/>
      <c r="V353" s="259"/>
      <c r="W353" s="259"/>
      <c r="X353" s="260"/>
      <c r="Z353" s="571"/>
      <c r="AA353" s="571"/>
      <c r="AB353" s="728"/>
      <c r="AC353" s="571"/>
      <c r="AD353" s="571"/>
      <c r="AE353" s="571"/>
      <c r="AF353" s="571"/>
      <c r="AG353" s="571"/>
      <c r="AH353" s="571"/>
      <c r="AI353" s="571"/>
      <c r="AJ353" s="571"/>
      <c r="AK353" s="571"/>
      <c r="AL353" s="571"/>
      <c r="AM353" s="724"/>
      <c r="AN353" s="726"/>
      <c r="AU353" s="261"/>
      <c r="AV353" s="292"/>
    </row>
    <row r="354" spans="1:48" ht="19.5" customHeight="1">
      <c r="A354" s="585"/>
      <c r="B354" s="733"/>
      <c r="C354" s="733"/>
      <c r="D354" s="593"/>
      <c r="E354" s="602"/>
      <c r="F354" s="731"/>
      <c r="G354" s="730"/>
      <c r="H354" s="731"/>
      <c r="I354" s="731"/>
      <c r="J354" s="732"/>
      <c r="K354" s="706"/>
      <c r="L354" s="253"/>
      <c r="M354" s="254"/>
      <c r="N354" s="254"/>
      <c r="O354" s="255"/>
      <c r="P354" s="256"/>
      <c r="Q354" s="262"/>
      <c r="R354" s="257"/>
      <c r="S354" s="258"/>
      <c r="T354" s="258"/>
      <c r="U354" s="259"/>
      <c r="V354" s="259"/>
      <c r="W354" s="259"/>
      <c r="X354" s="260"/>
      <c r="Z354" s="571"/>
      <c r="AA354" s="571"/>
      <c r="AB354" s="728"/>
      <c r="AC354" s="571"/>
      <c r="AD354" s="571"/>
      <c r="AE354" s="571"/>
      <c r="AF354" s="571"/>
      <c r="AG354" s="571"/>
      <c r="AH354" s="571"/>
      <c r="AI354" s="571"/>
      <c r="AJ354" s="571"/>
      <c r="AK354" s="571"/>
      <c r="AL354" s="571"/>
      <c r="AM354" s="724"/>
      <c r="AN354" s="726"/>
      <c r="AU354" s="261"/>
      <c r="AV354" s="292"/>
    </row>
    <row r="355" spans="1:48" ht="19.5" customHeight="1">
      <c r="A355" s="585"/>
      <c r="B355" s="733"/>
      <c r="C355" s="733"/>
      <c r="D355" s="593"/>
      <c r="E355" s="602"/>
      <c r="F355" s="731"/>
      <c r="G355" s="730"/>
      <c r="H355" s="731"/>
      <c r="I355" s="731"/>
      <c r="J355" s="732"/>
      <c r="K355" s="706"/>
      <c r="L355" s="253"/>
      <c r="M355" s="254"/>
      <c r="N355" s="254"/>
      <c r="O355" s="255"/>
      <c r="P355" s="256" t="str">
        <f ca="1">IF(O355=0," ",IFERROR(IF(DATEDIF(TODAY(),O355,"M")&lt;=5,"ROJO",IF(DATEDIF(TODAY(),O355,"M")&gt;=12,"VERDE",IF(AND(DATEDIF(TODAY(),O355,"M")&gt;=6,DATEDIF(TODAY(),O355,"M")&lt;=11),"AMARILLO"))),Q355))</f>
        <v xml:space="preserve"> </v>
      </c>
      <c r="Q355" s="262" t="str">
        <f>IF(O355=0," ",IF(O355&lt;=$L$6,"VENCIDO","NO VENCIDO"))</f>
        <v xml:space="preserve"> </v>
      </c>
      <c r="R355" s="257"/>
      <c r="S355" s="258"/>
      <c r="T355" s="258"/>
      <c r="U355" s="259"/>
      <c r="V355" s="259"/>
      <c r="W355" s="259"/>
      <c r="X355" s="260"/>
      <c r="Z355" s="571"/>
      <c r="AA355" s="571"/>
      <c r="AB355" s="728"/>
      <c r="AC355" s="571"/>
      <c r="AD355" s="571"/>
      <c r="AE355" s="571"/>
      <c r="AF355" s="571"/>
      <c r="AG355" s="571"/>
      <c r="AH355" s="571"/>
      <c r="AI355" s="571"/>
      <c r="AJ355" s="571"/>
      <c r="AK355" s="571"/>
      <c r="AL355" s="571"/>
      <c r="AM355" s="724"/>
      <c r="AN355" s="726"/>
      <c r="AU355" s="261"/>
      <c r="AV355" s="292"/>
    </row>
    <row r="356" spans="1:48" ht="19.5" customHeight="1">
      <c r="A356" s="585"/>
      <c r="B356" s="733"/>
      <c r="C356" s="733"/>
      <c r="D356" s="593"/>
      <c r="E356" s="602"/>
      <c r="F356" s="731"/>
      <c r="G356" s="730"/>
      <c r="H356" s="731"/>
      <c r="I356" s="731"/>
      <c r="J356" s="732"/>
      <c r="K356" s="706"/>
      <c r="L356" s="253"/>
      <c r="M356" s="254"/>
      <c r="N356" s="254"/>
      <c r="O356" s="255"/>
      <c r="P356" s="256" t="str">
        <f ca="1">IF(O356=0," ",IFERROR(IF(DATEDIF(TODAY(),O356,"M")&lt;=5,"ROJO",IF(DATEDIF(TODAY(),O356,"M")&gt;=12,"VERDE",IF(AND(DATEDIF(TODAY(),O356,"M")&gt;=6,DATEDIF(TODAY(),O356,"M")&lt;=11),"AMARILLO"))),Q356))</f>
        <v xml:space="preserve"> </v>
      </c>
      <c r="Q356" s="262" t="str">
        <f>IF(O356=0," ",IF(O356&lt;=$L$6,"VENCIDO","NO VENCIDO"))</f>
        <v xml:space="preserve"> </v>
      </c>
      <c r="R356" s="257"/>
      <c r="S356" s="258"/>
      <c r="T356" s="258"/>
      <c r="U356" s="259"/>
      <c r="V356" s="259"/>
      <c r="W356" s="259"/>
      <c r="X356" s="260"/>
      <c r="Z356" s="571"/>
      <c r="AA356" s="571"/>
      <c r="AB356" s="728"/>
      <c r="AC356" s="571"/>
      <c r="AD356" s="571"/>
      <c r="AE356" s="571"/>
      <c r="AF356" s="571"/>
      <c r="AG356" s="571"/>
      <c r="AH356" s="571"/>
      <c r="AI356" s="571"/>
      <c r="AJ356" s="571"/>
      <c r="AK356" s="571"/>
      <c r="AL356" s="571"/>
      <c r="AM356" s="724"/>
      <c r="AN356" s="726"/>
      <c r="AU356" s="261"/>
      <c r="AV356" s="292"/>
    </row>
    <row r="357" spans="1:48" ht="19.5" customHeight="1">
      <c r="A357" s="585"/>
      <c r="B357" s="733"/>
      <c r="C357" s="733"/>
      <c r="D357" s="593"/>
      <c r="E357" s="602"/>
      <c r="F357" s="731"/>
      <c r="G357" s="730"/>
      <c r="H357" s="731"/>
      <c r="I357" s="731"/>
      <c r="J357" s="732"/>
      <c r="K357" s="706"/>
      <c r="L357" s="253"/>
      <c r="M357" s="254"/>
      <c r="N357" s="254"/>
      <c r="O357" s="255"/>
      <c r="P357" s="256" t="str">
        <f ca="1">IF(O357=0," ",IFERROR(IF(DATEDIF(TODAY(),O357,"M")&lt;=5,"ROJO",IF(DATEDIF(TODAY(),O357,"M")&gt;=12,"VERDE",IF(AND(DATEDIF(TODAY(),O357,"M")&gt;=6,DATEDIF(TODAY(),O357,"M")&lt;=11),"AMARILLO"))),Q357))</f>
        <v xml:space="preserve"> </v>
      </c>
      <c r="Q357" s="262" t="str">
        <f>IF(O357=0," ",IF(O357&lt;=$L$6,"VENCIDO","NO VENCIDO"))</f>
        <v xml:space="preserve"> </v>
      </c>
      <c r="R357" s="257"/>
      <c r="S357" s="258"/>
      <c r="T357" s="258"/>
      <c r="U357" s="259"/>
      <c r="V357" s="259"/>
      <c r="W357" s="259"/>
      <c r="X357" s="260"/>
      <c r="Z357" s="572"/>
      <c r="AA357" s="572"/>
      <c r="AB357" s="729"/>
      <c r="AC357" s="572"/>
      <c r="AD357" s="572"/>
      <c r="AE357" s="572"/>
      <c r="AF357" s="572"/>
      <c r="AG357" s="572"/>
      <c r="AH357" s="572"/>
      <c r="AI357" s="572"/>
      <c r="AJ357" s="572"/>
      <c r="AK357" s="572"/>
      <c r="AL357" s="572"/>
      <c r="AM357" s="725"/>
      <c r="AN357" s="726"/>
      <c r="AU357" s="261"/>
      <c r="AV357" s="292"/>
    </row>
    <row r="358" spans="1:48" ht="19.5" customHeight="1">
      <c r="A358" s="585"/>
      <c r="B358" s="733"/>
      <c r="C358" s="733"/>
      <c r="D358" s="594"/>
      <c r="E358" s="603"/>
      <c r="F358" s="731"/>
      <c r="G358" s="730"/>
      <c r="H358" s="731"/>
      <c r="I358" s="731"/>
      <c r="J358" s="732"/>
      <c r="K358" s="447" t="b">
        <f>K352=L358</f>
        <v>0</v>
      </c>
      <c r="L358" s="491">
        <f>SUM(L352:L357)</f>
        <v>0</v>
      </c>
      <c r="M358" s="264" t="s">
        <v>1348</v>
      </c>
      <c r="N358" s="264"/>
      <c r="O358" s="276"/>
      <c r="P358" s="276"/>
      <c r="Q358" s="276"/>
      <c r="R358" s="267">
        <f>SUM(R352:R357)</f>
        <v>0</v>
      </c>
      <c r="S358" s="494"/>
      <c r="T358" s="494"/>
      <c r="U358" s="276"/>
      <c r="V358" s="276"/>
      <c r="W358" s="276"/>
      <c r="X358" s="277"/>
      <c r="Z358" s="498"/>
      <c r="AA358" s="270"/>
      <c r="AB358" s="267"/>
      <c r="AC358" s="270"/>
      <c r="AD358" s="270"/>
      <c r="AE358" s="270"/>
      <c r="AF358" s="270"/>
      <c r="AG358" s="270"/>
      <c r="AH358" s="270"/>
      <c r="AI358" s="270"/>
      <c r="AJ358" s="270"/>
      <c r="AK358" s="270"/>
      <c r="AL358" s="270"/>
      <c r="AM358" s="499"/>
      <c r="AN358" s="274"/>
      <c r="AU358" s="272"/>
      <c r="AV358" s="273"/>
    </row>
    <row r="359" spans="1:48" ht="19.5" customHeight="1">
      <c r="A359" s="585">
        <f>A352+1</f>
        <v>9</v>
      </c>
      <c r="B359" s="733" t="s">
        <v>1545</v>
      </c>
      <c r="C359" s="733"/>
      <c r="D359" s="592">
        <f>NOVIEMBRE!K359</f>
        <v>11960</v>
      </c>
      <c r="E359" s="601"/>
      <c r="F359" s="731"/>
      <c r="G359" s="730">
        <f t="shared" ref="G359" si="66">E359+F359</f>
        <v>0</v>
      </c>
      <c r="H359" s="731"/>
      <c r="I359" s="731"/>
      <c r="J359" s="732">
        <f>AM359</f>
        <v>0</v>
      </c>
      <c r="K359" s="706">
        <f>+(D359+G359)-(H359+I359+J359)</f>
        <v>11960</v>
      </c>
      <c r="L359" s="253"/>
      <c r="M359" s="254"/>
      <c r="N359" s="254"/>
      <c r="O359" s="255"/>
      <c r="P359" s="256" t="str">
        <f ca="1">IF(O359=0," ",IFERROR(IF(DATEDIF(TODAY(),O359,"M")&lt;=5,"ROJO",IF(DATEDIF(TODAY(),O359,"M")&gt;=12,"VERDE",IF(AND(DATEDIF(TODAY(),O359,"M")&gt;=6,DATEDIF(TODAY(),O359,"M")&lt;=11),"AMARILLO"))),Q359))</f>
        <v xml:space="preserve"> </v>
      </c>
      <c r="Q359" s="262" t="str">
        <f>IF(O359=0," ",IF(O359&lt;=$L$6,"VENCIDO","NO VENCIDO"))</f>
        <v xml:space="preserve"> </v>
      </c>
      <c r="R359" s="257"/>
      <c r="S359" s="258"/>
      <c r="T359" s="258"/>
      <c r="U359" s="259"/>
      <c r="V359" s="259"/>
      <c r="W359" s="259"/>
      <c r="X359" s="260"/>
      <c r="Z359" s="570"/>
      <c r="AA359" s="570"/>
      <c r="AB359" s="727">
        <f>+Z359+AA359</f>
        <v>0</v>
      </c>
      <c r="AC359" s="570"/>
      <c r="AD359" s="570"/>
      <c r="AE359" s="570"/>
      <c r="AF359" s="570"/>
      <c r="AG359" s="570"/>
      <c r="AH359" s="570"/>
      <c r="AI359" s="570"/>
      <c r="AJ359" s="570"/>
      <c r="AK359" s="570"/>
      <c r="AL359" s="570"/>
      <c r="AM359" s="723">
        <f>SUM(AB359:AL364)</f>
        <v>0</v>
      </c>
      <c r="AN359" s="726"/>
      <c r="AU359" s="261"/>
      <c r="AV359" s="292"/>
    </row>
    <row r="360" spans="1:48" ht="19.5" customHeight="1">
      <c r="A360" s="585"/>
      <c r="B360" s="733"/>
      <c r="C360" s="733"/>
      <c r="D360" s="593"/>
      <c r="E360" s="602"/>
      <c r="F360" s="731"/>
      <c r="G360" s="730"/>
      <c r="H360" s="731"/>
      <c r="I360" s="731"/>
      <c r="J360" s="732"/>
      <c r="K360" s="706"/>
      <c r="L360" s="253"/>
      <c r="M360" s="254"/>
      <c r="N360" s="254"/>
      <c r="O360" s="255"/>
      <c r="P360" s="256" t="str">
        <f ca="1">IF(O360=0," ",IFERROR(IF(DATEDIF(TODAY(),O360,"M")&lt;=5,"ROJO",IF(DATEDIF(TODAY(),O360,"M")&gt;=12,"VERDE",IF(AND(DATEDIF(TODAY(),O360,"M")&gt;=6,DATEDIF(TODAY(),O360,"M")&lt;=11),"AMARILLO"))),Q360))</f>
        <v xml:space="preserve"> </v>
      </c>
      <c r="Q360" s="262" t="str">
        <f>IF(O360=0," ",IF(O360&lt;=$L$6,"VENCIDO","NO VENCIDO"))</f>
        <v xml:space="preserve"> </v>
      </c>
      <c r="R360" s="257"/>
      <c r="S360" s="258"/>
      <c r="T360" s="258"/>
      <c r="U360" s="259"/>
      <c r="V360" s="259"/>
      <c r="W360" s="259"/>
      <c r="X360" s="260"/>
      <c r="Z360" s="571"/>
      <c r="AA360" s="571"/>
      <c r="AB360" s="728"/>
      <c r="AC360" s="571"/>
      <c r="AD360" s="571"/>
      <c r="AE360" s="571"/>
      <c r="AF360" s="571"/>
      <c r="AG360" s="571"/>
      <c r="AH360" s="571"/>
      <c r="AI360" s="571"/>
      <c r="AJ360" s="571"/>
      <c r="AK360" s="571"/>
      <c r="AL360" s="571"/>
      <c r="AM360" s="724"/>
      <c r="AN360" s="726"/>
      <c r="AU360" s="261"/>
      <c r="AV360" s="292"/>
    </row>
    <row r="361" spans="1:48" ht="19.5" customHeight="1">
      <c r="A361" s="585"/>
      <c r="B361" s="733"/>
      <c r="C361" s="733"/>
      <c r="D361" s="593"/>
      <c r="E361" s="602"/>
      <c r="F361" s="731"/>
      <c r="G361" s="730"/>
      <c r="H361" s="731"/>
      <c r="I361" s="731"/>
      <c r="J361" s="732"/>
      <c r="K361" s="706"/>
      <c r="L361" s="253"/>
      <c r="M361" s="254"/>
      <c r="N361" s="254"/>
      <c r="O361" s="255"/>
      <c r="P361" s="256" t="str">
        <f ca="1">IF(O361=0," ",IFERROR(IF(DATEDIF(TODAY(),O361,"M")&lt;=5,"ROJO",IF(DATEDIF(TODAY(),O361,"M")&gt;=12,"VERDE",IF(AND(DATEDIF(TODAY(),O361,"M")&gt;=6,DATEDIF(TODAY(),O361,"M")&lt;=11),"AMARILLO"))),Q361))</f>
        <v xml:space="preserve"> </v>
      </c>
      <c r="Q361" s="262" t="str">
        <f>IF(O361=0," ",IF(O361&lt;=$L$6,"VENCIDO","NO VENCIDO"))</f>
        <v xml:space="preserve"> </v>
      </c>
      <c r="R361" s="257"/>
      <c r="S361" s="258"/>
      <c r="T361" s="258"/>
      <c r="U361" s="259"/>
      <c r="V361" s="259"/>
      <c r="W361" s="259"/>
      <c r="X361" s="260"/>
      <c r="Z361" s="571"/>
      <c r="AA361" s="571"/>
      <c r="AB361" s="728"/>
      <c r="AC361" s="571"/>
      <c r="AD361" s="571"/>
      <c r="AE361" s="571"/>
      <c r="AF361" s="571"/>
      <c r="AG361" s="571"/>
      <c r="AH361" s="571"/>
      <c r="AI361" s="571"/>
      <c r="AJ361" s="571"/>
      <c r="AK361" s="571"/>
      <c r="AL361" s="571"/>
      <c r="AM361" s="724"/>
      <c r="AN361" s="726"/>
      <c r="AU361" s="261"/>
      <c r="AV361" s="261"/>
    </row>
    <row r="362" spans="1:48" ht="19.5" customHeight="1">
      <c r="A362" s="585"/>
      <c r="B362" s="733"/>
      <c r="C362" s="733"/>
      <c r="D362" s="593"/>
      <c r="E362" s="602"/>
      <c r="F362" s="731"/>
      <c r="G362" s="730"/>
      <c r="H362" s="731"/>
      <c r="I362" s="731"/>
      <c r="J362" s="732"/>
      <c r="K362" s="706"/>
      <c r="L362" s="253"/>
      <c r="M362" s="254"/>
      <c r="N362" s="254"/>
      <c r="O362" s="255"/>
      <c r="P362" s="256"/>
      <c r="Q362" s="262"/>
      <c r="R362" s="257"/>
      <c r="S362" s="258"/>
      <c r="T362" s="258"/>
      <c r="U362" s="259"/>
      <c r="V362" s="259"/>
      <c r="W362" s="259"/>
      <c r="X362" s="260"/>
      <c r="Z362" s="571"/>
      <c r="AA362" s="571"/>
      <c r="AB362" s="728"/>
      <c r="AC362" s="571"/>
      <c r="AD362" s="571"/>
      <c r="AE362" s="571"/>
      <c r="AF362" s="571"/>
      <c r="AG362" s="571"/>
      <c r="AH362" s="571"/>
      <c r="AI362" s="571"/>
      <c r="AJ362" s="571"/>
      <c r="AK362" s="571"/>
      <c r="AL362" s="571"/>
      <c r="AM362" s="724"/>
      <c r="AN362" s="726"/>
      <c r="AU362" s="261"/>
      <c r="AV362" s="261"/>
    </row>
    <row r="363" spans="1:48" ht="19.5" customHeight="1">
      <c r="A363" s="585"/>
      <c r="B363" s="733"/>
      <c r="C363" s="733"/>
      <c r="D363" s="593"/>
      <c r="E363" s="602"/>
      <c r="F363" s="731"/>
      <c r="G363" s="730"/>
      <c r="H363" s="731"/>
      <c r="I363" s="731"/>
      <c r="J363" s="732"/>
      <c r="K363" s="706"/>
      <c r="L363" s="253"/>
      <c r="M363" s="254"/>
      <c r="N363" s="254"/>
      <c r="O363" s="255"/>
      <c r="P363" s="256" t="str">
        <f ca="1">IF(O363=0," ",IFERROR(IF(DATEDIF(TODAY(),O363,"M")&lt;=5,"ROJO",IF(DATEDIF(TODAY(),O363,"M")&gt;=12,"VERDE",IF(AND(DATEDIF(TODAY(),O363,"M")&gt;=6,DATEDIF(TODAY(),O363,"M")&lt;=11),"AMARILLO"))),Q363))</f>
        <v xml:space="preserve"> </v>
      </c>
      <c r="Q363" s="262" t="str">
        <f>IF(O363=0," ",IF(O363&lt;=$L$6,"VENCIDO","NO VENCIDO"))</f>
        <v xml:space="preserve"> </v>
      </c>
      <c r="R363" s="257"/>
      <c r="S363" s="258"/>
      <c r="T363" s="258"/>
      <c r="U363" s="259"/>
      <c r="V363" s="259"/>
      <c r="W363" s="259"/>
      <c r="X363" s="260"/>
      <c r="Z363" s="571"/>
      <c r="AA363" s="571"/>
      <c r="AB363" s="728"/>
      <c r="AC363" s="571"/>
      <c r="AD363" s="571"/>
      <c r="AE363" s="571"/>
      <c r="AF363" s="571"/>
      <c r="AG363" s="571"/>
      <c r="AH363" s="571"/>
      <c r="AI363" s="571"/>
      <c r="AJ363" s="571"/>
      <c r="AK363" s="571"/>
      <c r="AL363" s="571"/>
      <c r="AM363" s="724"/>
      <c r="AN363" s="726"/>
      <c r="AU363" s="261"/>
      <c r="AV363" s="261"/>
    </row>
    <row r="364" spans="1:48" ht="19.5" customHeight="1">
      <c r="A364" s="585"/>
      <c r="B364" s="733"/>
      <c r="C364" s="733"/>
      <c r="D364" s="593"/>
      <c r="E364" s="602"/>
      <c r="F364" s="731"/>
      <c r="G364" s="730"/>
      <c r="H364" s="731"/>
      <c r="I364" s="731"/>
      <c r="J364" s="732"/>
      <c r="K364" s="706"/>
      <c r="L364" s="253"/>
      <c r="M364" s="254"/>
      <c r="N364" s="254"/>
      <c r="O364" s="255"/>
      <c r="P364" s="256" t="str">
        <f ca="1">IF(O364=0," ",IFERROR(IF(DATEDIF(TODAY(),O364,"M")&lt;=5,"ROJO",IF(DATEDIF(TODAY(),O364,"M")&gt;=12,"VERDE",IF(AND(DATEDIF(TODAY(),O364,"M")&gt;=6,DATEDIF(TODAY(),O364,"M")&lt;=11),"AMARILLO"))),Q364))</f>
        <v xml:space="preserve"> </v>
      </c>
      <c r="Q364" s="262" t="str">
        <f>IF(O364=0," ",IF(O364&lt;=$L$6,"VENCIDO","NO VENCIDO"))</f>
        <v xml:space="preserve"> </v>
      </c>
      <c r="R364" s="257"/>
      <c r="S364" s="258"/>
      <c r="T364" s="258"/>
      <c r="U364" s="259"/>
      <c r="V364" s="259"/>
      <c r="W364" s="259"/>
      <c r="X364" s="260"/>
      <c r="Z364" s="572"/>
      <c r="AA364" s="572"/>
      <c r="AB364" s="729"/>
      <c r="AC364" s="572"/>
      <c r="AD364" s="572"/>
      <c r="AE364" s="572"/>
      <c r="AF364" s="572"/>
      <c r="AG364" s="572"/>
      <c r="AH364" s="572"/>
      <c r="AI364" s="572"/>
      <c r="AJ364" s="572"/>
      <c r="AK364" s="572"/>
      <c r="AL364" s="572"/>
      <c r="AM364" s="725"/>
      <c r="AN364" s="726"/>
      <c r="AU364" s="261"/>
      <c r="AV364" s="261"/>
    </row>
    <row r="365" spans="1:48" ht="19.5" customHeight="1">
      <c r="A365" s="585"/>
      <c r="B365" s="733"/>
      <c r="C365" s="733"/>
      <c r="D365" s="594"/>
      <c r="E365" s="603"/>
      <c r="F365" s="731"/>
      <c r="G365" s="730"/>
      <c r="H365" s="731"/>
      <c r="I365" s="731"/>
      <c r="J365" s="732"/>
      <c r="K365" s="447" t="b">
        <f>K359=L365</f>
        <v>0</v>
      </c>
      <c r="L365" s="491">
        <f>SUM(L359:L364)</f>
        <v>0</v>
      </c>
      <c r="M365" s="264" t="s">
        <v>1348</v>
      </c>
      <c r="N365" s="264"/>
      <c r="O365" s="276"/>
      <c r="P365" s="276"/>
      <c r="Q365" s="276"/>
      <c r="R365" s="267">
        <f>SUM(R359:R364)</f>
        <v>0</v>
      </c>
      <c r="S365" s="494"/>
      <c r="T365" s="494"/>
      <c r="U365" s="276"/>
      <c r="V365" s="276"/>
      <c r="W365" s="276"/>
      <c r="X365" s="277"/>
      <c r="Z365" s="498"/>
      <c r="AA365" s="270"/>
      <c r="AB365" s="267"/>
      <c r="AC365" s="270"/>
      <c r="AD365" s="270"/>
      <c r="AE365" s="270"/>
      <c r="AF365" s="270"/>
      <c r="AG365" s="270"/>
      <c r="AH365" s="270"/>
      <c r="AI365" s="270"/>
      <c r="AJ365" s="270"/>
      <c r="AK365" s="270"/>
      <c r="AL365" s="270"/>
      <c r="AM365" s="499"/>
      <c r="AN365" s="274"/>
      <c r="AU365" s="272"/>
      <c r="AV365" s="273"/>
    </row>
    <row r="366" spans="1:48" ht="19.5" customHeight="1">
      <c r="A366" s="585">
        <f>A359+1</f>
        <v>10</v>
      </c>
      <c r="B366" s="733" t="s">
        <v>1356</v>
      </c>
      <c r="C366" s="733"/>
      <c r="D366" s="592">
        <f>NOVIEMBRE!K366</f>
        <v>0</v>
      </c>
      <c r="E366" s="601"/>
      <c r="F366" s="731"/>
      <c r="G366" s="730">
        <f t="shared" ref="G366" si="67">E366+F366</f>
        <v>0</v>
      </c>
      <c r="H366" s="731"/>
      <c r="I366" s="731"/>
      <c r="J366" s="732">
        <f>AM366</f>
        <v>0</v>
      </c>
      <c r="K366" s="706">
        <f>+(D366+G366)-(H366+I366+J366)</f>
        <v>0</v>
      </c>
      <c r="L366" s="253"/>
      <c r="M366" s="254"/>
      <c r="N366" s="254"/>
      <c r="O366" s="255"/>
      <c r="P366" s="256" t="str">
        <f ca="1">IF(O366=0," ",IFERROR(IF(DATEDIF(TODAY(),O366,"M")&lt;=5,"ROJO",IF(DATEDIF(TODAY(),O366,"M")&gt;=12,"VERDE",IF(AND(DATEDIF(TODAY(),O366,"M")&gt;=6,DATEDIF(TODAY(),O366,"M")&lt;=11),"AMARILLO"))),Q366))</f>
        <v xml:space="preserve"> </v>
      </c>
      <c r="Q366" s="262" t="str">
        <f>IF(O366=0," ",IF(O366&lt;=$L$6,"VENCIDO","NO VENCIDO"))</f>
        <v xml:space="preserve"> </v>
      </c>
      <c r="R366" s="257"/>
      <c r="S366" s="258"/>
      <c r="T366" s="258"/>
      <c r="U366" s="259"/>
      <c r="V366" s="259"/>
      <c r="W366" s="259"/>
      <c r="X366" s="260"/>
      <c r="Z366" s="570"/>
      <c r="AA366" s="570"/>
      <c r="AB366" s="727">
        <f>+Z366+AA366</f>
        <v>0</v>
      </c>
      <c r="AC366" s="570"/>
      <c r="AD366" s="570"/>
      <c r="AE366" s="570"/>
      <c r="AF366" s="570"/>
      <c r="AG366" s="570"/>
      <c r="AH366" s="570"/>
      <c r="AI366" s="570"/>
      <c r="AJ366" s="570"/>
      <c r="AK366" s="570"/>
      <c r="AL366" s="570"/>
      <c r="AM366" s="723">
        <f>SUM(AB366:AL371)</f>
        <v>0</v>
      </c>
      <c r="AN366" s="726"/>
      <c r="AU366" s="261"/>
      <c r="AV366" s="261"/>
    </row>
    <row r="367" spans="1:48" ht="19.5" customHeight="1">
      <c r="A367" s="585"/>
      <c r="B367" s="733"/>
      <c r="C367" s="733"/>
      <c r="D367" s="593"/>
      <c r="E367" s="602"/>
      <c r="F367" s="731"/>
      <c r="G367" s="730"/>
      <c r="H367" s="731"/>
      <c r="I367" s="731"/>
      <c r="J367" s="732"/>
      <c r="K367" s="706"/>
      <c r="L367" s="253"/>
      <c r="M367" s="254"/>
      <c r="N367" s="254"/>
      <c r="O367" s="255"/>
      <c r="P367" s="256" t="str">
        <f ca="1">IF(O367=0," ",IFERROR(IF(DATEDIF(TODAY(),O367,"M")&lt;=5,"ROJO",IF(DATEDIF(TODAY(),O367,"M")&gt;=12,"VERDE",IF(AND(DATEDIF(TODAY(),O367,"M")&gt;=6,DATEDIF(TODAY(),O367,"M")&lt;=11),"AMARILLO"))),Q367))</f>
        <v xml:space="preserve"> </v>
      </c>
      <c r="Q367" s="262" t="str">
        <f>IF(O367=0," ",IF(O367&lt;=$L$6,"VENCIDO","NO VENCIDO"))</f>
        <v xml:space="preserve"> </v>
      </c>
      <c r="R367" s="257"/>
      <c r="S367" s="258"/>
      <c r="T367" s="258"/>
      <c r="U367" s="259"/>
      <c r="V367" s="259"/>
      <c r="W367" s="259"/>
      <c r="X367" s="260"/>
      <c r="Z367" s="571"/>
      <c r="AA367" s="571"/>
      <c r="AB367" s="728"/>
      <c r="AC367" s="571"/>
      <c r="AD367" s="571"/>
      <c r="AE367" s="571"/>
      <c r="AF367" s="571"/>
      <c r="AG367" s="571"/>
      <c r="AH367" s="571"/>
      <c r="AI367" s="571"/>
      <c r="AJ367" s="571"/>
      <c r="AK367" s="571"/>
      <c r="AL367" s="571"/>
      <c r="AM367" s="724"/>
      <c r="AN367" s="726"/>
      <c r="AU367" s="261"/>
      <c r="AV367" s="261"/>
    </row>
    <row r="368" spans="1:48" ht="19.5" customHeight="1">
      <c r="A368" s="585"/>
      <c r="B368" s="733"/>
      <c r="C368" s="733"/>
      <c r="D368" s="593"/>
      <c r="E368" s="602"/>
      <c r="F368" s="731"/>
      <c r="G368" s="730"/>
      <c r="H368" s="731"/>
      <c r="I368" s="731"/>
      <c r="J368" s="732"/>
      <c r="K368" s="706"/>
      <c r="L368" s="253"/>
      <c r="M368" s="254"/>
      <c r="N368" s="254"/>
      <c r="O368" s="255"/>
      <c r="P368" s="256"/>
      <c r="Q368" s="262"/>
      <c r="R368" s="257"/>
      <c r="S368" s="258"/>
      <c r="T368" s="258"/>
      <c r="U368" s="259"/>
      <c r="V368" s="259"/>
      <c r="W368" s="259"/>
      <c r="X368" s="260"/>
      <c r="Z368" s="571"/>
      <c r="AA368" s="571"/>
      <c r="AB368" s="728"/>
      <c r="AC368" s="571"/>
      <c r="AD368" s="571"/>
      <c r="AE368" s="571"/>
      <c r="AF368" s="571"/>
      <c r="AG368" s="571"/>
      <c r="AH368" s="571"/>
      <c r="AI368" s="571"/>
      <c r="AJ368" s="571"/>
      <c r="AK368" s="571"/>
      <c r="AL368" s="571"/>
      <c r="AM368" s="724"/>
      <c r="AN368" s="726"/>
      <c r="AU368" s="261"/>
      <c r="AV368" s="261"/>
    </row>
    <row r="369" spans="1:49" ht="19.5" customHeight="1">
      <c r="A369" s="585"/>
      <c r="B369" s="733"/>
      <c r="C369" s="733"/>
      <c r="D369" s="593"/>
      <c r="E369" s="602"/>
      <c r="F369" s="731"/>
      <c r="G369" s="730"/>
      <c r="H369" s="731"/>
      <c r="I369" s="731"/>
      <c r="J369" s="732"/>
      <c r="K369" s="706"/>
      <c r="L369" s="253"/>
      <c r="M369" s="254"/>
      <c r="N369" s="254"/>
      <c r="O369" s="255"/>
      <c r="P369" s="256" t="str">
        <f ca="1">IF(O369=0," ",IFERROR(IF(DATEDIF(TODAY(),O369,"M")&lt;=5,"ROJO",IF(DATEDIF(TODAY(),O369,"M")&gt;=12,"VERDE",IF(AND(DATEDIF(TODAY(),O369,"M")&gt;=6,DATEDIF(TODAY(),O369,"M")&lt;=11),"AMARILLO"))),Q369))</f>
        <v xml:space="preserve"> </v>
      </c>
      <c r="Q369" s="262" t="str">
        <f>IF(O369=0," ",IF(O369&lt;=$L$6,"VENCIDO","NO VENCIDO"))</f>
        <v xml:space="preserve"> </v>
      </c>
      <c r="R369" s="257"/>
      <c r="S369" s="258"/>
      <c r="T369" s="258"/>
      <c r="U369" s="259"/>
      <c r="V369" s="259"/>
      <c r="W369" s="259"/>
      <c r="X369" s="260"/>
      <c r="Z369" s="571"/>
      <c r="AA369" s="571"/>
      <c r="AB369" s="728"/>
      <c r="AC369" s="571"/>
      <c r="AD369" s="571"/>
      <c r="AE369" s="571"/>
      <c r="AF369" s="571"/>
      <c r="AG369" s="571"/>
      <c r="AH369" s="571"/>
      <c r="AI369" s="571"/>
      <c r="AJ369" s="571"/>
      <c r="AK369" s="571"/>
      <c r="AL369" s="571"/>
      <c r="AM369" s="724"/>
      <c r="AN369" s="726"/>
      <c r="AU369" s="261"/>
      <c r="AV369" s="261"/>
    </row>
    <row r="370" spans="1:49" ht="19.5" customHeight="1">
      <c r="A370" s="585"/>
      <c r="B370" s="733"/>
      <c r="C370" s="733"/>
      <c r="D370" s="593"/>
      <c r="E370" s="602"/>
      <c r="F370" s="731"/>
      <c r="G370" s="730"/>
      <c r="H370" s="731"/>
      <c r="I370" s="731"/>
      <c r="J370" s="732"/>
      <c r="K370" s="706"/>
      <c r="L370" s="253"/>
      <c r="M370" s="254"/>
      <c r="N370" s="254"/>
      <c r="O370" s="255"/>
      <c r="P370" s="256" t="str">
        <f ca="1">IF(O370=0," ",IFERROR(IF(DATEDIF(TODAY(),O370,"M")&lt;=5,"ROJO",IF(DATEDIF(TODAY(),O370,"M")&gt;=12,"VERDE",IF(AND(DATEDIF(TODAY(),O370,"M")&gt;=6,DATEDIF(TODAY(),O370,"M")&lt;=11),"AMARILLO"))),Q370))</f>
        <v xml:space="preserve"> </v>
      </c>
      <c r="Q370" s="262" t="str">
        <f>IF(O370=0," ",IF(O370&lt;=$L$6,"VENCIDO","NO VENCIDO"))</f>
        <v xml:space="preserve"> </v>
      </c>
      <c r="R370" s="257"/>
      <c r="S370" s="258"/>
      <c r="T370" s="258"/>
      <c r="U370" s="259"/>
      <c r="V370" s="259"/>
      <c r="W370" s="259"/>
      <c r="X370" s="260"/>
      <c r="Z370" s="571"/>
      <c r="AA370" s="571"/>
      <c r="AB370" s="728"/>
      <c r="AC370" s="571"/>
      <c r="AD370" s="571"/>
      <c r="AE370" s="571"/>
      <c r="AF370" s="571"/>
      <c r="AG370" s="571"/>
      <c r="AH370" s="571"/>
      <c r="AI370" s="571"/>
      <c r="AJ370" s="571"/>
      <c r="AK370" s="571"/>
      <c r="AL370" s="571"/>
      <c r="AM370" s="724"/>
      <c r="AN370" s="726"/>
      <c r="AU370" s="261"/>
      <c r="AV370" s="261"/>
    </row>
    <row r="371" spans="1:49" ht="19.5" customHeight="1">
      <c r="A371" s="585"/>
      <c r="B371" s="733"/>
      <c r="C371" s="733"/>
      <c r="D371" s="593"/>
      <c r="E371" s="602"/>
      <c r="F371" s="731"/>
      <c r="G371" s="730"/>
      <c r="H371" s="731"/>
      <c r="I371" s="731"/>
      <c r="J371" s="732"/>
      <c r="K371" s="706"/>
      <c r="L371" s="253"/>
      <c r="M371" s="254"/>
      <c r="N371" s="254"/>
      <c r="O371" s="255"/>
      <c r="P371" s="256" t="str">
        <f ca="1">IF(O371=0," ",IFERROR(IF(DATEDIF(TODAY(),O371,"M")&lt;=5,"ROJO",IF(DATEDIF(TODAY(),O371,"M")&gt;=12,"VERDE",IF(AND(DATEDIF(TODAY(),O371,"M")&gt;=6,DATEDIF(TODAY(),O371,"M")&lt;=11),"AMARILLO"))),Q371))</f>
        <v xml:space="preserve"> </v>
      </c>
      <c r="Q371" s="262" t="str">
        <f>IF(O371=0," ",IF(O371&lt;=$L$6,"VENCIDO","NO VENCIDO"))</f>
        <v xml:space="preserve"> </v>
      </c>
      <c r="R371" s="257"/>
      <c r="S371" s="258"/>
      <c r="T371" s="258"/>
      <c r="U371" s="259"/>
      <c r="V371" s="259"/>
      <c r="W371" s="259"/>
      <c r="X371" s="260"/>
      <c r="Z371" s="572"/>
      <c r="AA371" s="572"/>
      <c r="AB371" s="729"/>
      <c r="AC371" s="572"/>
      <c r="AD371" s="572"/>
      <c r="AE371" s="572"/>
      <c r="AF371" s="572"/>
      <c r="AG371" s="572"/>
      <c r="AH371" s="572"/>
      <c r="AI371" s="572"/>
      <c r="AJ371" s="572"/>
      <c r="AK371" s="572"/>
      <c r="AL371" s="572"/>
      <c r="AM371" s="725"/>
      <c r="AN371" s="726"/>
      <c r="AU371" s="261"/>
      <c r="AV371" s="261"/>
    </row>
    <row r="372" spans="1:49" ht="19.5" customHeight="1">
      <c r="A372" s="585"/>
      <c r="B372" s="733"/>
      <c r="C372" s="733"/>
      <c r="D372" s="594"/>
      <c r="E372" s="603"/>
      <c r="F372" s="731"/>
      <c r="G372" s="730"/>
      <c r="H372" s="731"/>
      <c r="I372" s="731"/>
      <c r="J372" s="732"/>
      <c r="K372" s="447" t="b">
        <f>K366=L372</f>
        <v>1</v>
      </c>
      <c r="L372" s="491">
        <f>SUM(L366:L371)</f>
        <v>0</v>
      </c>
      <c r="M372" s="264" t="s">
        <v>1348</v>
      </c>
      <c r="N372" s="264"/>
      <c r="O372" s="276"/>
      <c r="P372" s="276"/>
      <c r="Q372" s="276"/>
      <c r="R372" s="267">
        <f>SUM(R366:R371)</f>
        <v>0</v>
      </c>
      <c r="S372" s="494"/>
      <c r="T372" s="494"/>
      <c r="U372" s="276"/>
      <c r="V372" s="276"/>
      <c r="W372" s="276"/>
      <c r="X372" s="277"/>
      <c r="Z372" s="498"/>
      <c r="AA372" s="270"/>
      <c r="AB372" s="267"/>
      <c r="AC372" s="270"/>
      <c r="AD372" s="270"/>
      <c r="AE372" s="270"/>
      <c r="AF372" s="270"/>
      <c r="AG372" s="270"/>
      <c r="AH372" s="270"/>
      <c r="AI372" s="270"/>
      <c r="AJ372" s="270"/>
      <c r="AK372" s="270"/>
      <c r="AL372" s="270"/>
      <c r="AM372" s="499"/>
      <c r="AN372" s="274"/>
      <c r="AU372" s="272"/>
      <c r="AV372" s="273"/>
    </row>
    <row r="373" spans="1:49" ht="30" customHeight="1">
      <c r="A373" s="293">
        <f>A366+1</f>
        <v>11</v>
      </c>
      <c r="B373" s="717" t="s">
        <v>1396</v>
      </c>
      <c r="C373" s="717"/>
      <c r="D373" s="496">
        <f>NOVIEMBRE!K373</f>
        <v>8514</v>
      </c>
      <c r="E373" s="495"/>
      <c r="F373" s="495"/>
      <c r="G373" s="294">
        <f>E373+F373</f>
        <v>0</v>
      </c>
      <c r="H373" s="495"/>
      <c r="I373" s="495"/>
      <c r="J373" s="461">
        <f t="shared" ref="J373:J378" si="68">AM373</f>
        <v>0</v>
      </c>
      <c r="K373" s="476">
        <f>+(D373+G373)-(H373+I373+J373)</f>
        <v>8514</v>
      </c>
      <c r="L373" s="253"/>
      <c r="M373" s="254"/>
      <c r="N373" s="254"/>
      <c r="O373" s="255"/>
      <c r="P373" s="256" t="str">
        <f t="shared" ref="P373:P379" ca="1" si="69">IF(O373=0," ",IFERROR(IF(DATEDIF(TODAY(),O373,"M")&lt;=5,"ROJO",IF(DATEDIF(TODAY(),O373,"M")&gt;=12,"VERDE",IF(AND(DATEDIF(TODAY(),O373,"M")&gt;=6,DATEDIF(TODAY(),O373,"M")&lt;=11),"AMARILLO"))),Q373))</f>
        <v xml:space="preserve"> </v>
      </c>
      <c r="Q373" s="262" t="str">
        <f t="shared" ref="Q373:Q379" si="70">IF(O373=0," ",IF(O373&lt;=$L$6,"VENCIDO","NO VENCIDO"))</f>
        <v xml:space="preserve"> </v>
      </c>
      <c r="R373" s="257"/>
      <c r="S373" s="258"/>
      <c r="T373" s="258"/>
      <c r="U373" s="259"/>
      <c r="V373" s="259"/>
      <c r="W373" s="259"/>
      <c r="X373" s="260"/>
      <c r="Z373" s="457"/>
      <c r="AA373" s="457"/>
      <c r="AB373" s="462">
        <f>+Z373+AA373</f>
        <v>0</v>
      </c>
      <c r="AC373" s="457"/>
      <c r="AD373" s="457"/>
      <c r="AE373" s="457"/>
      <c r="AF373" s="457"/>
      <c r="AG373" s="457"/>
      <c r="AH373" s="457"/>
      <c r="AI373" s="457"/>
      <c r="AJ373" s="457"/>
      <c r="AK373" s="457"/>
      <c r="AL373" s="457"/>
      <c r="AM373" s="382">
        <f t="shared" ref="AM373:AM379" si="71">SUM(AB373:AL373)</f>
        <v>0</v>
      </c>
      <c r="AN373" s="460"/>
      <c r="AU373" s="261"/>
      <c r="AV373" s="261"/>
    </row>
    <row r="374" spans="1:49" ht="30" customHeight="1">
      <c r="A374" s="293">
        <f t="shared" ref="A374:A379" si="72">A373+1</f>
        <v>12</v>
      </c>
      <c r="B374" s="717" t="s">
        <v>1419</v>
      </c>
      <c r="C374" s="717"/>
      <c r="D374" s="496">
        <f>NOVIEMBRE!K374</f>
        <v>8400</v>
      </c>
      <c r="E374" s="495"/>
      <c r="F374" s="495"/>
      <c r="G374" s="294">
        <f t="shared" ref="G374:G379" si="73">E374+F374</f>
        <v>0</v>
      </c>
      <c r="H374" s="495"/>
      <c r="I374" s="495"/>
      <c r="J374" s="461">
        <f t="shared" si="68"/>
        <v>0</v>
      </c>
      <c r="K374" s="476">
        <f t="shared" ref="K374:K379" si="74">+(D374+G374)-(H374+I374+J374)</f>
        <v>8400</v>
      </c>
      <c r="L374" s="253"/>
      <c r="M374" s="254"/>
      <c r="N374" s="254"/>
      <c r="O374" s="255"/>
      <c r="P374" s="256" t="str">
        <f t="shared" ca="1" si="69"/>
        <v xml:space="preserve"> </v>
      </c>
      <c r="Q374" s="262" t="str">
        <f t="shared" si="70"/>
        <v xml:space="preserve"> </v>
      </c>
      <c r="R374" s="257"/>
      <c r="S374" s="258"/>
      <c r="T374" s="258"/>
      <c r="U374" s="259"/>
      <c r="V374" s="259"/>
      <c r="W374" s="259"/>
      <c r="X374" s="260"/>
      <c r="Z374" s="457"/>
      <c r="AA374" s="457"/>
      <c r="AB374" s="462">
        <f t="shared" ref="AB374:AB379" si="75">+Z374+AA374</f>
        <v>0</v>
      </c>
      <c r="AC374" s="457"/>
      <c r="AD374" s="457"/>
      <c r="AE374" s="457"/>
      <c r="AF374" s="457"/>
      <c r="AG374" s="457"/>
      <c r="AH374" s="457"/>
      <c r="AI374" s="457"/>
      <c r="AJ374" s="457"/>
      <c r="AK374" s="457"/>
      <c r="AL374" s="457"/>
      <c r="AM374" s="382">
        <f t="shared" si="71"/>
        <v>0</v>
      </c>
      <c r="AN374" s="460"/>
      <c r="AU374" s="261"/>
      <c r="AV374" s="261"/>
    </row>
    <row r="375" spans="1:49" ht="30" customHeight="1">
      <c r="A375" s="293">
        <f t="shared" si="72"/>
        <v>13</v>
      </c>
      <c r="B375" s="717" t="s">
        <v>1418</v>
      </c>
      <c r="C375" s="717"/>
      <c r="D375" s="496">
        <f>NOVIEMBRE!K375</f>
        <v>0</v>
      </c>
      <c r="E375" s="495"/>
      <c r="F375" s="495"/>
      <c r="G375" s="294">
        <f t="shared" si="73"/>
        <v>0</v>
      </c>
      <c r="H375" s="495"/>
      <c r="I375" s="495"/>
      <c r="J375" s="461">
        <f t="shared" si="68"/>
        <v>0</v>
      </c>
      <c r="K375" s="476">
        <f t="shared" si="74"/>
        <v>0</v>
      </c>
      <c r="L375" s="253"/>
      <c r="M375" s="254"/>
      <c r="N375" s="254"/>
      <c r="O375" s="255"/>
      <c r="P375" s="256" t="str">
        <f t="shared" ca="1" si="69"/>
        <v xml:space="preserve"> </v>
      </c>
      <c r="Q375" s="262" t="str">
        <f t="shared" si="70"/>
        <v xml:space="preserve"> </v>
      </c>
      <c r="R375" s="257"/>
      <c r="S375" s="258"/>
      <c r="T375" s="258"/>
      <c r="U375" s="259"/>
      <c r="V375" s="259"/>
      <c r="W375" s="259"/>
      <c r="X375" s="260"/>
      <c r="Z375" s="457"/>
      <c r="AA375" s="457"/>
      <c r="AB375" s="462">
        <f>+Z375+AA375</f>
        <v>0</v>
      </c>
      <c r="AC375" s="457"/>
      <c r="AD375" s="457"/>
      <c r="AE375" s="457"/>
      <c r="AF375" s="457"/>
      <c r="AG375" s="457"/>
      <c r="AH375" s="457"/>
      <c r="AI375" s="457"/>
      <c r="AJ375" s="457"/>
      <c r="AK375" s="457"/>
      <c r="AL375" s="457"/>
      <c r="AM375" s="382">
        <f t="shared" si="71"/>
        <v>0</v>
      </c>
      <c r="AN375" s="460"/>
      <c r="AU375" s="261"/>
      <c r="AV375" s="261"/>
    </row>
    <row r="376" spans="1:49" ht="30" customHeight="1">
      <c r="A376" s="293">
        <f t="shared" si="72"/>
        <v>14</v>
      </c>
      <c r="B376" s="717" t="s">
        <v>1397</v>
      </c>
      <c r="C376" s="717"/>
      <c r="D376" s="496">
        <f>NOVIEMBRE!K376</f>
        <v>3065</v>
      </c>
      <c r="E376" s="495"/>
      <c r="F376" s="495"/>
      <c r="G376" s="294">
        <f t="shared" si="73"/>
        <v>0</v>
      </c>
      <c r="H376" s="495"/>
      <c r="I376" s="495"/>
      <c r="J376" s="461">
        <f t="shared" si="68"/>
        <v>0</v>
      </c>
      <c r="K376" s="476">
        <f t="shared" si="74"/>
        <v>3065</v>
      </c>
      <c r="L376" s="253"/>
      <c r="M376" s="254"/>
      <c r="N376" s="254"/>
      <c r="O376" s="255"/>
      <c r="P376" s="256" t="str">
        <f t="shared" ca="1" si="69"/>
        <v xml:space="preserve"> </v>
      </c>
      <c r="Q376" s="262" t="str">
        <f t="shared" si="70"/>
        <v xml:space="preserve"> </v>
      </c>
      <c r="R376" s="257"/>
      <c r="S376" s="258"/>
      <c r="T376" s="258"/>
      <c r="U376" s="259"/>
      <c r="V376" s="259"/>
      <c r="W376" s="259"/>
      <c r="X376" s="260"/>
      <c r="Z376" s="457"/>
      <c r="AA376" s="457"/>
      <c r="AB376" s="462">
        <f t="shared" si="75"/>
        <v>0</v>
      </c>
      <c r="AC376" s="457"/>
      <c r="AD376" s="457"/>
      <c r="AE376" s="457"/>
      <c r="AF376" s="457"/>
      <c r="AG376" s="457"/>
      <c r="AH376" s="457"/>
      <c r="AI376" s="457"/>
      <c r="AJ376" s="457"/>
      <c r="AK376" s="457"/>
      <c r="AL376" s="457"/>
      <c r="AM376" s="382">
        <f t="shared" si="71"/>
        <v>0</v>
      </c>
      <c r="AN376" s="460"/>
      <c r="AU376" s="261"/>
      <c r="AV376" s="261"/>
    </row>
    <row r="377" spans="1:49" ht="30" customHeight="1">
      <c r="A377" s="293">
        <f t="shared" si="72"/>
        <v>15</v>
      </c>
      <c r="B377" s="717" t="s">
        <v>1513</v>
      </c>
      <c r="C377" s="717"/>
      <c r="D377" s="496">
        <f>NOVIEMBRE!K377</f>
        <v>0</v>
      </c>
      <c r="E377" s="495"/>
      <c r="F377" s="495"/>
      <c r="G377" s="294">
        <f t="shared" si="73"/>
        <v>0</v>
      </c>
      <c r="H377" s="495"/>
      <c r="I377" s="495"/>
      <c r="J377" s="461">
        <f t="shared" si="68"/>
        <v>0</v>
      </c>
      <c r="K377" s="476">
        <f t="shared" si="74"/>
        <v>0</v>
      </c>
      <c r="L377" s="253"/>
      <c r="M377" s="254"/>
      <c r="N377" s="254"/>
      <c r="O377" s="255"/>
      <c r="P377" s="256" t="str">
        <f t="shared" ca="1" si="69"/>
        <v xml:space="preserve"> </v>
      </c>
      <c r="Q377" s="262" t="str">
        <f t="shared" si="70"/>
        <v xml:space="preserve"> </v>
      </c>
      <c r="R377" s="257"/>
      <c r="S377" s="258"/>
      <c r="T377" s="258"/>
      <c r="U377" s="259"/>
      <c r="V377" s="259"/>
      <c r="W377" s="259"/>
      <c r="X377" s="260"/>
      <c r="Z377" s="457"/>
      <c r="AA377" s="457"/>
      <c r="AB377" s="462">
        <f t="shared" si="75"/>
        <v>0</v>
      </c>
      <c r="AC377" s="457"/>
      <c r="AD377" s="457"/>
      <c r="AE377" s="457"/>
      <c r="AF377" s="457"/>
      <c r="AG377" s="457"/>
      <c r="AH377" s="457"/>
      <c r="AI377" s="457"/>
      <c r="AJ377" s="457"/>
      <c r="AK377" s="457"/>
      <c r="AL377" s="457"/>
      <c r="AM377" s="382">
        <f t="shared" si="71"/>
        <v>0</v>
      </c>
      <c r="AN377" s="460"/>
      <c r="AU377" s="261"/>
      <c r="AV377" s="261"/>
    </row>
    <row r="378" spans="1:49" ht="30" customHeight="1">
      <c r="A378" s="293">
        <f t="shared" si="72"/>
        <v>16</v>
      </c>
      <c r="B378" s="717" t="s">
        <v>1514</v>
      </c>
      <c r="C378" s="717"/>
      <c r="D378" s="496">
        <f>NOVIEMBRE!K378</f>
        <v>0</v>
      </c>
      <c r="E378" s="495"/>
      <c r="F378" s="495"/>
      <c r="G378" s="294">
        <f t="shared" si="73"/>
        <v>0</v>
      </c>
      <c r="H378" s="495"/>
      <c r="I378" s="495"/>
      <c r="J378" s="461">
        <f t="shared" si="68"/>
        <v>0</v>
      </c>
      <c r="K378" s="476">
        <f t="shared" si="74"/>
        <v>0</v>
      </c>
      <c r="L378" s="253"/>
      <c r="M378" s="254"/>
      <c r="N378" s="254"/>
      <c r="O378" s="255"/>
      <c r="P378" s="256" t="str">
        <f t="shared" ca="1" si="69"/>
        <v xml:space="preserve"> </v>
      </c>
      <c r="Q378" s="262" t="str">
        <f t="shared" si="70"/>
        <v xml:space="preserve"> </v>
      </c>
      <c r="R378" s="257"/>
      <c r="S378" s="258"/>
      <c r="T378" s="258"/>
      <c r="U378" s="259"/>
      <c r="V378" s="259"/>
      <c r="W378" s="259"/>
      <c r="X378" s="260"/>
      <c r="Z378" s="457"/>
      <c r="AA378" s="457"/>
      <c r="AB378" s="462">
        <f t="shared" si="75"/>
        <v>0</v>
      </c>
      <c r="AC378" s="457"/>
      <c r="AD378" s="457"/>
      <c r="AE378" s="457"/>
      <c r="AF378" s="457"/>
      <c r="AG378" s="457"/>
      <c r="AH378" s="457"/>
      <c r="AI378" s="457"/>
      <c r="AJ378" s="457"/>
      <c r="AK378" s="457"/>
      <c r="AL378" s="457"/>
      <c r="AM378" s="382">
        <f t="shared" si="71"/>
        <v>0</v>
      </c>
      <c r="AN378" s="460"/>
      <c r="AU378" s="261"/>
      <c r="AV378" s="261"/>
    </row>
    <row r="379" spans="1:49" ht="30" customHeight="1">
      <c r="A379" s="293">
        <f t="shared" si="72"/>
        <v>17</v>
      </c>
      <c r="B379" s="718" t="s">
        <v>1395</v>
      </c>
      <c r="C379" s="717"/>
      <c r="D379" s="496">
        <f>NOVIEMBRE!K379</f>
        <v>0</v>
      </c>
      <c r="E379" s="495"/>
      <c r="F379" s="495"/>
      <c r="G379" s="294">
        <f t="shared" si="73"/>
        <v>0</v>
      </c>
      <c r="H379" s="495"/>
      <c r="I379" s="495"/>
      <c r="J379" s="461">
        <f>AM379</f>
        <v>0</v>
      </c>
      <c r="K379" s="476">
        <f t="shared" si="74"/>
        <v>0</v>
      </c>
      <c r="L379" s="253"/>
      <c r="M379" s="254"/>
      <c r="N379" s="254"/>
      <c r="O379" s="255"/>
      <c r="P379" s="256" t="str">
        <f t="shared" ca="1" si="69"/>
        <v xml:space="preserve"> </v>
      </c>
      <c r="Q379" s="262" t="str">
        <f t="shared" si="70"/>
        <v xml:space="preserve"> </v>
      </c>
      <c r="R379" s="257"/>
      <c r="S379" s="258"/>
      <c r="T379" s="258"/>
      <c r="U379" s="259"/>
      <c r="V379" s="259"/>
      <c r="W379" s="259"/>
      <c r="X379" s="260"/>
      <c r="Z379" s="457"/>
      <c r="AA379" s="457"/>
      <c r="AB379" s="462">
        <f t="shared" si="75"/>
        <v>0</v>
      </c>
      <c r="AC379" s="457"/>
      <c r="AD379" s="457"/>
      <c r="AE379" s="457"/>
      <c r="AF379" s="457"/>
      <c r="AG379" s="457"/>
      <c r="AH379" s="457"/>
      <c r="AI379" s="457"/>
      <c r="AJ379" s="457"/>
      <c r="AK379" s="457"/>
      <c r="AL379" s="457"/>
      <c r="AM379" s="382">
        <f t="shared" si="71"/>
        <v>0</v>
      </c>
      <c r="AN379" s="460"/>
      <c r="AV379" s="261"/>
      <c r="AW379" s="261"/>
    </row>
    <row r="380" spans="1:49" ht="48.75" customHeight="1">
      <c r="B380" s="312" t="s">
        <v>1618</v>
      </c>
      <c r="C380" s="295"/>
      <c r="D380" s="296"/>
      <c r="E380" s="296"/>
      <c r="F380" s="297"/>
      <c r="G380" s="297"/>
      <c r="H380" s="297"/>
      <c r="I380" s="297"/>
      <c r="J380" s="298"/>
      <c r="K380" s="299"/>
      <c r="L380" s="261"/>
      <c r="M380" s="261"/>
      <c r="N380" s="261"/>
      <c r="O380" s="300"/>
      <c r="P380" s="301"/>
      <c r="Q380" s="302"/>
      <c r="R380" s="303"/>
      <c r="S380" s="303"/>
      <c r="T380" s="303"/>
      <c r="U380" s="300"/>
      <c r="V380" s="300"/>
      <c r="W380" s="300"/>
      <c r="X380" s="300"/>
      <c r="Z380" s="304"/>
      <c r="AA380" s="304"/>
      <c r="AB380" s="304"/>
      <c r="AC380" s="304"/>
      <c r="AD380" s="304"/>
      <c r="AE380" s="304"/>
      <c r="AF380" s="304"/>
      <c r="AG380" s="304"/>
      <c r="AH380" s="304"/>
      <c r="AI380" s="304"/>
      <c r="AJ380" s="304"/>
      <c r="AK380" s="304"/>
      <c r="AL380" s="304"/>
      <c r="AM380" s="304"/>
      <c r="AN380" s="304"/>
      <c r="AU380" s="261"/>
      <c r="AV380" s="261"/>
    </row>
    <row r="381" spans="1:49" ht="45" customHeight="1">
      <c r="A381" s="623" t="s">
        <v>1349</v>
      </c>
      <c r="B381" s="719" t="s">
        <v>1357</v>
      </c>
      <c r="C381" s="719"/>
      <c r="D381" s="720" t="s">
        <v>44</v>
      </c>
      <c r="E381" s="712" t="s">
        <v>46</v>
      </c>
      <c r="F381" s="713"/>
      <c r="G381" s="714"/>
      <c r="H381" s="715" t="s">
        <v>1</v>
      </c>
      <c r="I381" s="715"/>
      <c r="J381" s="715"/>
      <c r="K381" s="623" t="s">
        <v>47</v>
      </c>
      <c r="L381" s="623" t="s">
        <v>1438</v>
      </c>
      <c r="M381" s="623" t="s">
        <v>1345</v>
      </c>
      <c r="N381" s="623" t="s">
        <v>1365</v>
      </c>
      <c r="O381" s="623" t="s">
        <v>50</v>
      </c>
      <c r="P381" s="624" t="s">
        <v>1444</v>
      </c>
      <c r="Q381" s="624" t="s">
        <v>1429</v>
      </c>
      <c r="R381" s="613" t="s">
        <v>1443</v>
      </c>
      <c r="S381" s="613" t="s">
        <v>1365</v>
      </c>
      <c r="T381" s="613" t="s">
        <v>1364</v>
      </c>
      <c r="U381" s="613" t="s">
        <v>1344</v>
      </c>
      <c r="V381" s="613" t="s">
        <v>1515</v>
      </c>
      <c r="W381" s="613" t="s">
        <v>1423</v>
      </c>
      <c r="X381" s="250"/>
      <c r="Z381" s="555" t="s">
        <v>1614</v>
      </c>
      <c r="AA381" s="556"/>
      <c r="AB381" s="556"/>
      <c r="AC381" s="556"/>
      <c r="AD381" s="556"/>
      <c r="AE381" s="556"/>
      <c r="AF381" s="556"/>
      <c r="AG381" s="556"/>
      <c r="AH381" s="556"/>
      <c r="AI381" s="556"/>
      <c r="AJ381" s="556"/>
      <c r="AK381" s="556"/>
      <c r="AL381" s="557"/>
      <c r="AM381" s="532" t="s">
        <v>53</v>
      </c>
      <c r="AN381" s="478"/>
      <c r="AO381" s="368"/>
      <c r="AU381" s="251"/>
      <c r="AV381" s="251"/>
    </row>
    <row r="382" spans="1:49" ht="28.5" customHeight="1">
      <c r="A382" s="623"/>
      <c r="B382" s="719"/>
      <c r="C382" s="719"/>
      <c r="D382" s="721"/>
      <c r="E382" s="623" t="s">
        <v>1441</v>
      </c>
      <c r="F382" s="623" t="s">
        <v>1565</v>
      </c>
      <c r="G382" s="623" t="s">
        <v>1354</v>
      </c>
      <c r="H382" s="711" t="s">
        <v>1442</v>
      </c>
      <c r="I382" s="711" t="s">
        <v>1440</v>
      </c>
      <c r="J382" s="716" t="s">
        <v>58</v>
      </c>
      <c r="K382" s="623"/>
      <c r="L382" s="623"/>
      <c r="M382" s="623"/>
      <c r="N382" s="623"/>
      <c r="O382" s="623"/>
      <c r="P382" s="625"/>
      <c r="Q382" s="625"/>
      <c r="R382" s="613"/>
      <c r="S382" s="613"/>
      <c r="T382" s="613"/>
      <c r="U382" s="613"/>
      <c r="V382" s="613"/>
      <c r="W382" s="613"/>
      <c r="X382" s="250"/>
      <c r="Y382" s="252"/>
      <c r="Z382" s="533">
        <v>1</v>
      </c>
      <c r="AA382" s="533"/>
      <c r="AB382" s="459">
        <v>2</v>
      </c>
      <c r="AC382" s="459">
        <v>3</v>
      </c>
      <c r="AD382" s="459">
        <v>4</v>
      </c>
      <c r="AE382" s="459">
        <v>5</v>
      </c>
      <c r="AF382" s="459">
        <v>6</v>
      </c>
      <c r="AG382" s="459">
        <v>7</v>
      </c>
      <c r="AH382" s="459">
        <v>8</v>
      </c>
      <c r="AI382" s="459">
        <v>9</v>
      </c>
      <c r="AJ382" s="459">
        <v>10</v>
      </c>
      <c r="AK382" s="459">
        <v>11</v>
      </c>
      <c r="AL382" s="459">
        <v>12</v>
      </c>
      <c r="AM382" s="532"/>
      <c r="AN382" s="479"/>
      <c r="AO382" s="368"/>
      <c r="AU382" s="251"/>
      <c r="AV382" s="251"/>
    </row>
    <row r="383" spans="1:49" ht="44.25" customHeight="1">
      <c r="A383" s="623"/>
      <c r="B383" s="719"/>
      <c r="C383" s="719"/>
      <c r="D383" s="721"/>
      <c r="E383" s="623"/>
      <c r="F383" s="623"/>
      <c r="G383" s="623"/>
      <c r="H383" s="711"/>
      <c r="I383" s="711"/>
      <c r="J383" s="716"/>
      <c r="K383" s="623"/>
      <c r="L383" s="623"/>
      <c r="M383" s="623"/>
      <c r="N383" s="623"/>
      <c r="O383" s="623"/>
      <c r="P383" s="625"/>
      <c r="Q383" s="625"/>
      <c r="R383" s="613"/>
      <c r="S383" s="613"/>
      <c r="T383" s="613"/>
      <c r="U383" s="613"/>
      <c r="V383" s="613"/>
      <c r="W383" s="613"/>
      <c r="X383" s="250"/>
      <c r="Z383" s="534" t="s">
        <v>1382</v>
      </c>
      <c r="AA383" s="534"/>
      <c r="AB383" s="535" t="s">
        <v>1394</v>
      </c>
      <c r="AC383" s="537" t="s">
        <v>1383</v>
      </c>
      <c r="AD383" s="535" t="s">
        <v>1384</v>
      </c>
      <c r="AE383" s="537" t="s">
        <v>1385</v>
      </c>
      <c r="AF383" s="535" t="s">
        <v>1386</v>
      </c>
      <c r="AG383" s="553" t="s">
        <v>1387</v>
      </c>
      <c r="AH383" s="535" t="s">
        <v>1388</v>
      </c>
      <c r="AI383" s="553" t="s">
        <v>1389</v>
      </c>
      <c r="AJ383" s="535" t="s">
        <v>1390</v>
      </c>
      <c r="AK383" s="553" t="s">
        <v>1446</v>
      </c>
      <c r="AL383" s="535" t="s">
        <v>1392</v>
      </c>
      <c r="AM383" s="532"/>
      <c r="AN383" s="479"/>
      <c r="AO383" s="368"/>
      <c r="AU383" s="251"/>
      <c r="AV383" s="251"/>
    </row>
    <row r="384" spans="1:49" ht="37.5" customHeight="1">
      <c r="A384" s="623"/>
      <c r="B384" s="719"/>
      <c r="C384" s="719"/>
      <c r="D384" s="722"/>
      <c r="E384" s="623"/>
      <c r="F384" s="623"/>
      <c r="G384" s="623"/>
      <c r="H384" s="711"/>
      <c r="I384" s="711"/>
      <c r="J384" s="716"/>
      <c r="K384" s="623"/>
      <c r="L384" s="623"/>
      <c r="M384" s="623"/>
      <c r="N384" s="623"/>
      <c r="O384" s="623"/>
      <c r="P384" s="626"/>
      <c r="Q384" s="626"/>
      <c r="R384" s="613"/>
      <c r="S384" s="613"/>
      <c r="T384" s="613"/>
      <c r="U384" s="613"/>
      <c r="V384" s="613"/>
      <c r="W384" s="613"/>
      <c r="X384" s="250"/>
      <c r="Z384" s="497" t="s">
        <v>70</v>
      </c>
      <c r="AA384" s="497" t="s">
        <v>71</v>
      </c>
      <c r="AB384" s="536"/>
      <c r="AC384" s="537"/>
      <c r="AD384" s="536"/>
      <c r="AE384" s="537"/>
      <c r="AF384" s="536"/>
      <c r="AG384" s="554"/>
      <c r="AH384" s="536"/>
      <c r="AI384" s="554"/>
      <c r="AJ384" s="536"/>
      <c r="AK384" s="554"/>
      <c r="AL384" s="536"/>
      <c r="AM384" s="532"/>
      <c r="AN384" s="480"/>
      <c r="AO384" s="368"/>
      <c r="AU384" s="251"/>
      <c r="AV384" s="251"/>
    </row>
    <row r="385" spans="1:48" ht="19.5" customHeight="1">
      <c r="A385" s="585">
        <v>1</v>
      </c>
      <c r="B385" s="707" t="s">
        <v>1377</v>
      </c>
      <c r="C385" s="707"/>
      <c r="D385" s="592">
        <f>NOVIEMBRE!K385</f>
        <v>0</v>
      </c>
      <c r="E385" s="601"/>
      <c r="F385" s="601"/>
      <c r="G385" s="708">
        <f>E385+F385</f>
        <v>0</v>
      </c>
      <c r="H385" s="601"/>
      <c r="I385" s="601"/>
      <c r="J385" s="703">
        <f>AM385</f>
        <v>0</v>
      </c>
      <c r="K385" s="706">
        <f>+(D385+G385)-(H385+I385+J385)</f>
        <v>0</v>
      </c>
      <c r="L385" s="486"/>
      <c r="M385" s="487"/>
      <c r="N385" s="487"/>
      <c r="O385" s="488"/>
      <c r="P385" s="256" t="str">
        <f ca="1">IF(O385=0," ",IFERROR(IF(DATEDIF(TODAY(),O385,"M")&lt;=5,"ROJO",IF(DATEDIF(TODAY(),O385,"M")&gt;=12,"VERDE",IF(AND(DATEDIF(TODAY(),O385,"M")&gt;=6,DATEDIF(TODAY(),O385,"M")&lt;=11),"AMARILLO"))),Q385))</f>
        <v xml:space="preserve"> </v>
      </c>
      <c r="Q385" s="262" t="str">
        <f>IF(O385=0," ",IF(O385&lt;=$L$6,"VENCIDO","NO VENCIDO"))</f>
        <v xml:space="preserve"> </v>
      </c>
      <c r="R385" s="257"/>
      <c r="S385" s="489"/>
      <c r="T385" s="489"/>
      <c r="U385" s="490"/>
      <c r="V385" s="490"/>
      <c r="W385" s="490"/>
      <c r="X385" s="260"/>
      <c r="Z385" s="570"/>
      <c r="AA385" s="570"/>
      <c r="AB385" s="570"/>
      <c r="AC385" s="570"/>
      <c r="AD385" s="570"/>
      <c r="AE385" s="570"/>
      <c r="AF385" s="570"/>
      <c r="AG385" s="570"/>
      <c r="AH385" s="570"/>
      <c r="AI385" s="570"/>
      <c r="AJ385" s="570"/>
      <c r="AK385" s="570"/>
      <c r="AL385" s="570"/>
      <c r="AM385" s="573">
        <f>SUM(Z385:AL388)</f>
        <v>0</v>
      </c>
      <c r="AN385" s="481"/>
      <c r="AO385" s="368"/>
      <c r="AU385" s="261"/>
      <c r="AV385" s="261"/>
    </row>
    <row r="386" spans="1:48" ht="19.5" customHeight="1">
      <c r="A386" s="585"/>
      <c r="B386" s="707"/>
      <c r="C386" s="707"/>
      <c r="D386" s="593"/>
      <c r="E386" s="602"/>
      <c r="F386" s="602"/>
      <c r="G386" s="709"/>
      <c r="H386" s="602"/>
      <c r="I386" s="602"/>
      <c r="J386" s="704"/>
      <c r="K386" s="706"/>
      <c r="L386" s="486"/>
      <c r="M386" s="487"/>
      <c r="N386" s="487"/>
      <c r="O386" s="488"/>
      <c r="P386" s="256" t="str">
        <f ca="1">IF(O386=0," ",IFERROR(IF(DATEDIF(TODAY(),O386,"M")&lt;=5,"ROJO",IF(DATEDIF(TODAY(),O386,"M")&gt;=12,"VERDE",IF(AND(DATEDIF(TODAY(),O386,"M")&gt;=6,DATEDIF(TODAY(),O386,"M")&lt;=11),"AMARILLO"))),Q386))</f>
        <v xml:space="preserve"> </v>
      </c>
      <c r="Q386" s="262" t="str">
        <f>IF(O386=0," ",IF(O386&lt;=$L$6,"VENCIDO","NO VENCIDO"))</f>
        <v xml:space="preserve"> </v>
      </c>
      <c r="R386" s="257"/>
      <c r="S386" s="489"/>
      <c r="T386" s="489"/>
      <c r="U386" s="490"/>
      <c r="V386" s="490"/>
      <c r="W386" s="490"/>
      <c r="X386" s="260"/>
      <c r="Z386" s="571"/>
      <c r="AA386" s="571"/>
      <c r="AB386" s="571"/>
      <c r="AC386" s="571"/>
      <c r="AD386" s="571"/>
      <c r="AE386" s="571"/>
      <c r="AF386" s="571"/>
      <c r="AG386" s="571"/>
      <c r="AH386" s="571"/>
      <c r="AI386" s="571"/>
      <c r="AJ386" s="571"/>
      <c r="AK386" s="571"/>
      <c r="AL386" s="571"/>
      <c r="AM386" s="573"/>
      <c r="AN386" s="481"/>
      <c r="AO386" s="368"/>
      <c r="AU386" s="261"/>
      <c r="AV386" s="261"/>
    </row>
    <row r="387" spans="1:48" ht="19.5" customHeight="1">
      <c r="A387" s="585"/>
      <c r="B387" s="707"/>
      <c r="C387" s="707"/>
      <c r="D387" s="593"/>
      <c r="E387" s="602"/>
      <c r="F387" s="602"/>
      <c r="G387" s="709"/>
      <c r="H387" s="602"/>
      <c r="I387" s="602"/>
      <c r="J387" s="704"/>
      <c r="K387" s="706"/>
      <c r="L387" s="486"/>
      <c r="M387" s="487"/>
      <c r="N387" s="487"/>
      <c r="O387" s="488"/>
      <c r="P387" s="256" t="str">
        <f ca="1">IF(O387=0," ",IFERROR(IF(DATEDIF(TODAY(),O387,"M")&lt;=5,"ROJO",IF(DATEDIF(TODAY(),O387,"M")&gt;=12,"VERDE",IF(AND(DATEDIF(TODAY(),O387,"M")&gt;=6,DATEDIF(TODAY(),O387,"M")&lt;=11),"AMARILLO"))),Q387))</f>
        <v xml:space="preserve"> </v>
      </c>
      <c r="Q387" s="262" t="str">
        <f>IF(O387=0," ",IF(O387&lt;=$L$6,"VENCIDO","NO VENCIDO"))</f>
        <v xml:space="preserve"> </v>
      </c>
      <c r="R387" s="257"/>
      <c r="S387" s="489"/>
      <c r="T387" s="489"/>
      <c r="U387" s="490"/>
      <c r="V387" s="490"/>
      <c r="W387" s="490"/>
      <c r="X387" s="260"/>
      <c r="Z387" s="571"/>
      <c r="AA387" s="571"/>
      <c r="AB387" s="571"/>
      <c r="AC387" s="571"/>
      <c r="AD387" s="571"/>
      <c r="AE387" s="571"/>
      <c r="AF387" s="571"/>
      <c r="AG387" s="571"/>
      <c r="AH387" s="571"/>
      <c r="AI387" s="571"/>
      <c r="AJ387" s="571"/>
      <c r="AK387" s="571"/>
      <c r="AL387" s="571"/>
      <c r="AM387" s="573"/>
      <c r="AN387" s="481"/>
      <c r="AO387" s="368"/>
      <c r="AU387" s="261"/>
      <c r="AV387" s="261"/>
    </row>
    <row r="388" spans="1:48" ht="19.5" customHeight="1">
      <c r="A388" s="585"/>
      <c r="B388" s="707"/>
      <c r="C388" s="707"/>
      <c r="D388" s="593"/>
      <c r="E388" s="602"/>
      <c r="F388" s="602"/>
      <c r="G388" s="709"/>
      <c r="H388" s="602"/>
      <c r="I388" s="602"/>
      <c r="J388" s="704"/>
      <c r="K388" s="706"/>
      <c r="L388" s="486"/>
      <c r="M388" s="487"/>
      <c r="N388" s="487"/>
      <c r="O388" s="488"/>
      <c r="P388" s="256" t="str">
        <f ca="1">IF(O388=0," ",IFERROR(IF(DATEDIF(TODAY(),O388,"M")&lt;=5,"ROJO",IF(DATEDIF(TODAY(),O388,"M")&gt;=12,"VERDE",IF(AND(DATEDIF(TODAY(),O388,"M")&gt;=6,DATEDIF(TODAY(),O388,"M")&lt;=11),"AMARILLO"))),Q388))</f>
        <v xml:space="preserve"> </v>
      </c>
      <c r="Q388" s="262" t="str">
        <f>IF(O388=0," ",IF(O388&lt;=$L$6,"VENCIDO","NO VENCIDO"))</f>
        <v xml:space="preserve"> </v>
      </c>
      <c r="R388" s="257"/>
      <c r="S388" s="489"/>
      <c r="T388" s="489"/>
      <c r="U388" s="490"/>
      <c r="V388" s="490"/>
      <c r="W388" s="490"/>
      <c r="X388" s="260"/>
      <c r="Z388" s="572"/>
      <c r="AA388" s="572"/>
      <c r="AB388" s="572"/>
      <c r="AC388" s="572"/>
      <c r="AD388" s="572"/>
      <c r="AE388" s="572"/>
      <c r="AF388" s="572"/>
      <c r="AG388" s="572"/>
      <c r="AH388" s="572"/>
      <c r="AI388" s="572"/>
      <c r="AJ388" s="572"/>
      <c r="AK388" s="572"/>
      <c r="AL388" s="572"/>
      <c r="AM388" s="573"/>
      <c r="AN388" s="481"/>
      <c r="AO388" s="482"/>
      <c r="AU388" s="261"/>
      <c r="AV388" s="261"/>
    </row>
    <row r="389" spans="1:48" ht="19.5" customHeight="1">
      <c r="A389" s="585"/>
      <c r="B389" s="707"/>
      <c r="C389" s="707"/>
      <c r="D389" s="594"/>
      <c r="E389" s="603"/>
      <c r="F389" s="603"/>
      <c r="G389" s="710"/>
      <c r="H389" s="603"/>
      <c r="I389" s="603"/>
      <c r="J389" s="705"/>
      <c r="K389" s="447" t="b">
        <f>K385=L389</f>
        <v>1</v>
      </c>
      <c r="L389" s="491">
        <f>SUM(L385:L388)</f>
        <v>0</v>
      </c>
      <c r="M389" s="264" t="s">
        <v>1348</v>
      </c>
      <c r="N389" s="265"/>
      <c r="O389" s="305"/>
      <c r="P389" s="305"/>
      <c r="Q389" s="305"/>
      <c r="R389" s="267">
        <f>SUM(R385:R388)</f>
        <v>0</v>
      </c>
      <c r="S389" s="507"/>
      <c r="T389" s="507"/>
      <c r="U389" s="507"/>
      <c r="V389" s="507"/>
      <c r="W389" s="508"/>
      <c r="X389" s="307"/>
      <c r="Z389" s="498"/>
      <c r="AA389" s="270"/>
      <c r="AB389" s="270"/>
      <c r="AC389" s="270"/>
      <c r="AD389" s="270"/>
      <c r="AE389" s="270"/>
      <c r="AF389" s="270"/>
      <c r="AG389" s="270"/>
      <c r="AH389" s="270"/>
      <c r="AI389" s="270"/>
      <c r="AJ389" s="270"/>
      <c r="AK389" s="270"/>
      <c r="AL389" s="270"/>
      <c r="AM389" s="311"/>
      <c r="AN389" s="483"/>
      <c r="AO389" s="482"/>
      <c r="AU389" s="272"/>
      <c r="AV389" s="273"/>
    </row>
    <row r="390" spans="1:48" ht="19.5" customHeight="1">
      <c r="A390" s="585">
        <v>2</v>
      </c>
      <c r="B390" s="707" t="s">
        <v>1378</v>
      </c>
      <c r="C390" s="707"/>
      <c r="D390" s="592">
        <f>NOVIEMBRE!K390</f>
        <v>0</v>
      </c>
      <c r="E390" s="601"/>
      <c r="F390" s="601"/>
      <c r="G390" s="708">
        <f t="shared" ref="G390" si="76">E390+F390</f>
        <v>0</v>
      </c>
      <c r="H390" s="601"/>
      <c r="I390" s="601"/>
      <c r="J390" s="703">
        <f>AM390</f>
        <v>0</v>
      </c>
      <c r="K390" s="706">
        <f>+(D390+G390)-(H390+I390+J390)</f>
        <v>0</v>
      </c>
      <c r="L390" s="486"/>
      <c r="M390" s="487"/>
      <c r="N390" s="487"/>
      <c r="O390" s="488"/>
      <c r="P390" s="256" t="str">
        <f ca="1">IF(O390=0," ",IFERROR(IF(DATEDIF(TODAY(),O390,"M")&lt;=5,"ROJO",IF(DATEDIF(TODAY(),O390,"M")&gt;=12,"VERDE",IF(AND(DATEDIF(TODAY(),O390,"M")&gt;=6,DATEDIF(TODAY(),O390,"M")&lt;=11),"AMARILLO"))),Q390))</f>
        <v xml:space="preserve"> </v>
      </c>
      <c r="Q390" s="262" t="str">
        <f>IF(O390=0," ",IF(O390&lt;=$L$6,"VENCIDO","NO VENCIDO"))</f>
        <v xml:space="preserve"> </v>
      </c>
      <c r="R390" s="257"/>
      <c r="S390" s="489"/>
      <c r="T390" s="489"/>
      <c r="U390" s="490"/>
      <c r="V390" s="490"/>
      <c r="W390" s="490"/>
      <c r="X390" s="260"/>
      <c r="Z390" s="570"/>
      <c r="AA390" s="570"/>
      <c r="AB390" s="570"/>
      <c r="AC390" s="570"/>
      <c r="AD390" s="570"/>
      <c r="AE390" s="570"/>
      <c r="AF390" s="570"/>
      <c r="AG390" s="570"/>
      <c r="AH390" s="570"/>
      <c r="AI390" s="570"/>
      <c r="AJ390" s="570"/>
      <c r="AK390" s="570"/>
      <c r="AL390" s="570"/>
      <c r="AM390" s="573">
        <f>SUM(Z390:AL393)</f>
        <v>0</v>
      </c>
      <c r="AN390" s="693"/>
      <c r="AO390" s="482"/>
      <c r="AU390" s="261"/>
      <c r="AV390" s="261"/>
    </row>
    <row r="391" spans="1:48" ht="19.5" customHeight="1">
      <c r="A391" s="585"/>
      <c r="B391" s="707"/>
      <c r="C391" s="707"/>
      <c r="D391" s="593"/>
      <c r="E391" s="602"/>
      <c r="F391" s="602"/>
      <c r="G391" s="709"/>
      <c r="H391" s="602"/>
      <c r="I391" s="602"/>
      <c r="J391" s="704"/>
      <c r="K391" s="706"/>
      <c r="L391" s="486"/>
      <c r="M391" s="487"/>
      <c r="N391" s="487"/>
      <c r="O391" s="488"/>
      <c r="P391" s="256" t="str">
        <f ca="1">IF(O391=0," ",IFERROR(IF(DATEDIF(TODAY(),O391,"M")&lt;=5,"ROJO",IF(DATEDIF(TODAY(),O391,"M")&gt;=12,"VERDE",IF(AND(DATEDIF(TODAY(),O391,"M")&gt;=6,DATEDIF(TODAY(),O391,"M")&lt;=11),"AMARILLO"))),Q391))</f>
        <v xml:space="preserve"> </v>
      </c>
      <c r="Q391" s="262" t="str">
        <f>IF(O391=0," ",IF(O391&lt;=$L$6,"VENCIDO","NO VENCIDO"))</f>
        <v xml:space="preserve"> </v>
      </c>
      <c r="R391" s="257"/>
      <c r="S391" s="489"/>
      <c r="T391" s="489"/>
      <c r="U391" s="490"/>
      <c r="V391" s="490"/>
      <c r="W391" s="490"/>
      <c r="X391" s="260"/>
      <c r="Z391" s="571"/>
      <c r="AA391" s="571"/>
      <c r="AB391" s="571"/>
      <c r="AC391" s="571"/>
      <c r="AD391" s="571"/>
      <c r="AE391" s="571"/>
      <c r="AF391" s="571"/>
      <c r="AG391" s="571"/>
      <c r="AH391" s="571"/>
      <c r="AI391" s="571"/>
      <c r="AJ391" s="571"/>
      <c r="AK391" s="571"/>
      <c r="AL391" s="571"/>
      <c r="AM391" s="573"/>
      <c r="AN391" s="693"/>
      <c r="AO391" s="482"/>
      <c r="AU391" s="261"/>
      <c r="AV391" s="261"/>
    </row>
    <row r="392" spans="1:48" ht="19.5" customHeight="1">
      <c r="A392" s="585"/>
      <c r="B392" s="707"/>
      <c r="C392" s="707"/>
      <c r="D392" s="593"/>
      <c r="E392" s="602"/>
      <c r="F392" s="602"/>
      <c r="G392" s="709"/>
      <c r="H392" s="602"/>
      <c r="I392" s="602"/>
      <c r="J392" s="704"/>
      <c r="K392" s="706"/>
      <c r="L392" s="486"/>
      <c r="M392" s="487"/>
      <c r="N392" s="487"/>
      <c r="O392" s="488"/>
      <c r="P392" s="256" t="str">
        <f ca="1">IF(O392=0," ",IFERROR(IF(DATEDIF(TODAY(),O392,"M")&lt;=5,"ROJO",IF(DATEDIF(TODAY(),O392,"M")&gt;=12,"VERDE",IF(AND(DATEDIF(TODAY(),O392,"M")&gt;=6,DATEDIF(TODAY(),O392,"M")&lt;=11),"AMARILLO"))),Q392))</f>
        <v xml:space="preserve"> </v>
      </c>
      <c r="Q392" s="262" t="str">
        <f>IF(O392=0," ",IF(O392&lt;=$L$6,"VENCIDO","NO VENCIDO"))</f>
        <v xml:space="preserve"> </v>
      </c>
      <c r="R392" s="257"/>
      <c r="S392" s="489"/>
      <c r="T392" s="489"/>
      <c r="U392" s="490"/>
      <c r="V392" s="490"/>
      <c r="W392" s="490"/>
      <c r="X392" s="260"/>
      <c r="Z392" s="571"/>
      <c r="AA392" s="571"/>
      <c r="AB392" s="571"/>
      <c r="AC392" s="571"/>
      <c r="AD392" s="571"/>
      <c r="AE392" s="571"/>
      <c r="AF392" s="571"/>
      <c r="AG392" s="571"/>
      <c r="AH392" s="571"/>
      <c r="AI392" s="571"/>
      <c r="AJ392" s="571"/>
      <c r="AK392" s="571"/>
      <c r="AL392" s="571"/>
      <c r="AM392" s="573"/>
      <c r="AN392" s="693"/>
      <c r="AO392" s="482"/>
      <c r="AU392" s="261"/>
      <c r="AV392" s="261"/>
    </row>
    <row r="393" spans="1:48" ht="19.5" customHeight="1">
      <c r="A393" s="585"/>
      <c r="B393" s="707"/>
      <c r="C393" s="707"/>
      <c r="D393" s="593"/>
      <c r="E393" s="602"/>
      <c r="F393" s="602"/>
      <c r="G393" s="709"/>
      <c r="H393" s="602"/>
      <c r="I393" s="602"/>
      <c r="J393" s="704"/>
      <c r="K393" s="706"/>
      <c r="L393" s="486"/>
      <c r="M393" s="487"/>
      <c r="N393" s="487"/>
      <c r="O393" s="488"/>
      <c r="P393" s="256" t="str">
        <f ca="1">IF(O393=0," ",IFERROR(IF(DATEDIF(TODAY(),O393,"M")&lt;=5,"ROJO",IF(DATEDIF(TODAY(),O393,"M")&gt;=12,"VERDE",IF(AND(DATEDIF(TODAY(),O393,"M")&gt;=6,DATEDIF(TODAY(),O393,"M")&lt;=11),"AMARILLO"))),Q393))</f>
        <v xml:space="preserve"> </v>
      </c>
      <c r="Q393" s="262" t="str">
        <f>IF(O393=0," ",IF(O393&lt;=$L$6,"VENCIDO","NO VENCIDO"))</f>
        <v xml:space="preserve"> </v>
      </c>
      <c r="R393" s="257"/>
      <c r="S393" s="489"/>
      <c r="T393" s="489"/>
      <c r="U393" s="490"/>
      <c r="V393" s="490"/>
      <c r="W393" s="490"/>
      <c r="X393" s="260"/>
      <c r="Z393" s="572"/>
      <c r="AA393" s="572"/>
      <c r="AB393" s="572"/>
      <c r="AC393" s="572"/>
      <c r="AD393" s="572"/>
      <c r="AE393" s="572"/>
      <c r="AF393" s="572"/>
      <c r="AG393" s="572"/>
      <c r="AH393" s="572"/>
      <c r="AI393" s="572"/>
      <c r="AJ393" s="572"/>
      <c r="AK393" s="572"/>
      <c r="AL393" s="572"/>
      <c r="AM393" s="573"/>
      <c r="AN393" s="693"/>
      <c r="AO393" s="482"/>
      <c r="AU393" s="261"/>
      <c r="AV393" s="261"/>
    </row>
    <row r="394" spans="1:48" ht="19.5" customHeight="1">
      <c r="A394" s="585"/>
      <c r="B394" s="707"/>
      <c r="C394" s="707"/>
      <c r="D394" s="594"/>
      <c r="E394" s="603"/>
      <c r="F394" s="603"/>
      <c r="G394" s="710"/>
      <c r="H394" s="603"/>
      <c r="I394" s="603"/>
      <c r="J394" s="705"/>
      <c r="K394" s="447" t="b">
        <f>K390=L394</f>
        <v>1</v>
      </c>
      <c r="L394" s="263">
        <f>SUM(L390:L393)</f>
        <v>0</v>
      </c>
      <c r="M394" s="264" t="s">
        <v>1348</v>
      </c>
      <c r="N394" s="264"/>
      <c r="O394" s="308"/>
      <c r="P394" s="309"/>
      <c r="Q394" s="309"/>
      <c r="R394" s="267">
        <f>SUM(R390:R393)</f>
        <v>0</v>
      </c>
      <c r="S394" s="310"/>
      <c r="T394" s="310"/>
      <c r="U394" s="306"/>
      <c r="V394" s="306"/>
      <c r="W394" s="306"/>
      <c r="X394" s="307"/>
      <c r="Z394" s="498"/>
      <c r="AA394" s="270"/>
      <c r="AB394" s="270"/>
      <c r="AC394" s="270"/>
      <c r="AD394" s="270"/>
      <c r="AE394" s="270"/>
      <c r="AF394" s="270"/>
      <c r="AG394" s="270"/>
      <c r="AH394" s="270"/>
      <c r="AI394" s="270"/>
      <c r="AJ394" s="270"/>
      <c r="AK394" s="270"/>
      <c r="AL394" s="270"/>
      <c r="AM394" s="311"/>
      <c r="AN394" s="483"/>
      <c r="AO394" s="482"/>
      <c r="AU394" s="272"/>
      <c r="AV394" s="273"/>
    </row>
    <row r="395" spans="1:48" ht="19.5" customHeight="1">
      <c r="A395" s="585">
        <v>3</v>
      </c>
      <c r="B395" s="707" t="s">
        <v>1612</v>
      </c>
      <c r="C395" s="707"/>
      <c r="D395" s="592">
        <f>NOVIEMBRE!K395</f>
        <v>0</v>
      </c>
      <c r="E395" s="601"/>
      <c r="F395" s="601"/>
      <c r="G395" s="708">
        <f t="shared" ref="G395" si="77">E395+F395</f>
        <v>0</v>
      </c>
      <c r="H395" s="601"/>
      <c r="I395" s="601"/>
      <c r="J395" s="703">
        <f>AM395</f>
        <v>0</v>
      </c>
      <c r="K395" s="706">
        <f>+(D395+G395)-(H395+I395+J395)</f>
        <v>0</v>
      </c>
      <c r="L395" s="486"/>
      <c r="M395" s="487"/>
      <c r="N395" s="487"/>
      <c r="O395" s="488"/>
      <c r="P395" s="256" t="str">
        <f ca="1">IF(O395=0," ",IFERROR(IF(DATEDIF(TODAY(),O395,"M")&lt;=5,"ROJO",IF(DATEDIF(TODAY(),O395,"M")&gt;=12,"VERDE",IF(AND(DATEDIF(TODAY(),O395,"M")&gt;=6,DATEDIF(TODAY(),O395,"M")&lt;=11),"AMARILLO"))),Q395))</f>
        <v xml:space="preserve"> </v>
      </c>
      <c r="Q395" s="262" t="str">
        <f>IF(O395=0," ",IF(O395&lt;=$L$6,"VENCIDO","NO VENCIDO"))</f>
        <v xml:space="preserve"> </v>
      </c>
      <c r="R395" s="257"/>
      <c r="S395" s="489"/>
      <c r="T395" s="489"/>
      <c r="U395" s="490"/>
      <c r="V395" s="490"/>
      <c r="W395" s="490"/>
      <c r="X395" s="260"/>
      <c r="Z395" s="570"/>
      <c r="AA395" s="570"/>
      <c r="AB395" s="570"/>
      <c r="AC395" s="570"/>
      <c r="AD395" s="570"/>
      <c r="AE395" s="570"/>
      <c r="AF395" s="570"/>
      <c r="AG395" s="570"/>
      <c r="AH395" s="570"/>
      <c r="AI395" s="570"/>
      <c r="AJ395" s="570"/>
      <c r="AK395" s="570"/>
      <c r="AL395" s="570"/>
      <c r="AM395" s="573">
        <f>SUM(Z395:AL398)</f>
        <v>0</v>
      </c>
      <c r="AN395" s="693"/>
      <c r="AO395" s="482"/>
      <c r="AU395" s="261"/>
      <c r="AV395" s="261"/>
    </row>
    <row r="396" spans="1:48" ht="19.5" customHeight="1">
      <c r="A396" s="585"/>
      <c r="B396" s="707"/>
      <c r="C396" s="707"/>
      <c r="D396" s="593"/>
      <c r="E396" s="602"/>
      <c r="F396" s="602"/>
      <c r="G396" s="709"/>
      <c r="H396" s="602"/>
      <c r="I396" s="602"/>
      <c r="J396" s="704"/>
      <c r="K396" s="706"/>
      <c r="L396" s="486"/>
      <c r="M396" s="487"/>
      <c r="N396" s="487"/>
      <c r="O396" s="488"/>
      <c r="P396" s="256" t="str">
        <f ca="1">IF(O396=0," ",IFERROR(IF(DATEDIF(TODAY(),O396,"M")&lt;=5,"ROJO",IF(DATEDIF(TODAY(),O396,"M")&gt;=12,"VERDE",IF(AND(DATEDIF(TODAY(),O396,"M")&gt;=6,DATEDIF(TODAY(),O396,"M")&lt;=11),"AMARILLO"))),Q396))</f>
        <v xml:space="preserve"> </v>
      </c>
      <c r="Q396" s="262" t="str">
        <f>IF(O396=0," ",IF(O396&lt;=$L$6,"VENCIDO","NO VENCIDO"))</f>
        <v xml:space="preserve"> </v>
      </c>
      <c r="R396" s="257"/>
      <c r="S396" s="489"/>
      <c r="T396" s="489"/>
      <c r="U396" s="490"/>
      <c r="V396" s="490"/>
      <c r="W396" s="490"/>
      <c r="X396" s="260"/>
      <c r="Z396" s="571"/>
      <c r="AA396" s="571"/>
      <c r="AB396" s="571"/>
      <c r="AC396" s="571"/>
      <c r="AD396" s="571"/>
      <c r="AE396" s="571"/>
      <c r="AF396" s="571"/>
      <c r="AG396" s="571"/>
      <c r="AH396" s="571"/>
      <c r="AI396" s="571"/>
      <c r="AJ396" s="571"/>
      <c r="AK396" s="571"/>
      <c r="AL396" s="571"/>
      <c r="AM396" s="573"/>
      <c r="AN396" s="693"/>
      <c r="AO396" s="482"/>
      <c r="AU396" s="261"/>
      <c r="AV396" s="261"/>
    </row>
    <row r="397" spans="1:48" ht="19.5" customHeight="1">
      <c r="A397" s="585"/>
      <c r="B397" s="707"/>
      <c r="C397" s="707"/>
      <c r="D397" s="593"/>
      <c r="E397" s="602"/>
      <c r="F397" s="602"/>
      <c r="G397" s="709"/>
      <c r="H397" s="602"/>
      <c r="I397" s="602"/>
      <c r="J397" s="704"/>
      <c r="K397" s="706"/>
      <c r="L397" s="486"/>
      <c r="M397" s="487"/>
      <c r="N397" s="487"/>
      <c r="O397" s="488"/>
      <c r="P397" s="256" t="str">
        <f ca="1">IF(O397=0," ",IFERROR(IF(DATEDIF(TODAY(),O397,"M")&lt;=5,"ROJO",IF(DATEDIF(TODAY(),O397,"M")&gt;=12,"VERDE",IF(AND(DATEDIF(TODAY(),O397,"M")&gt;=6,DATEDIF(TODAY(),O397,"M")&lt;=11),"AMARILLO"))),Q397))</f>
        <v xml:space="preserve"> </v>
      </c>
      <c r="Q397" s="262" t="str">
        <f>IF(O397=0," ",IF(O397&lt;=$L$6,"VENCIDO","NO VENCIDO"))</f>
        <v xml:space="preserve"> </v>
      </c>
      <c r="R397" s="257"/>
      <c r="S397" s="489"/>
      <c r="T397" s="489"/>
      <c r="U397" s="490"/>
      <c r="V397" s="490"/>
      <c r="W397" s="490"/>
      <c r="X397" s="260"/>
      <c r="Z397" s="571"/>
      <c r="AA397" s="571"/>
      <c r="AB397" s="571"/>
      <c r="AC397" s="571"/>
      <c r="AD397" s="571"/>
      <c r="AE397" s="571"/>
      <c r="AF397" s="571"/>
      <c r="AG397" s="571"/>
      <c r="AH397" s="571"/>
      <c r="AI397" s="571"/>
      <c r="AJ397" s="571"/>
      <c r="AK397" s="571"/>
      <c r="AL397" s="571"/>
      <c r="AM397" s="573"/>
      <c r="AN397" s="693"/>
      <c r="AO397" s="482"/>
      <c r="AU397" s="261"/>
      <c r="AV397" s="261"/>
    </row>
    <row r="398" spans="1:48" ht="19.5" customHeight="1">
      <c r="A398" s="585"/>
      <c r="B398" s="707"/>
      <c r="C398" s="707"/>
      <c r="D398" s="593"/>
      <c r="E398" s="602"/>
      <c r="F398" s="602"/>
      <c r="G398" s="709"/>
      <c r="H398" s="602"/>
      <c r="I398" s="602"/>
      <c r="J398" s="704"/>
      <c r="K398" s="706"/>
      <c r="L398" s="486"/>
      <c r="M398" s="487"/>
      <c r="N398" s="487"/>
      <c r="O398" s="488"/>
      <c r="P398" s="256" t="str">
        <f ca="1">IF(O398=0," ",IFERROR(IF(DATEDIF(TODAY(),O398,"M")&lt;=5,"ROJO",IF(DATEDIF(TODAY(),O398,"M")&gt;=12,"VERDE",IF(AND(DATEDIF(TODAY(),O398,"M")&gt;=6,DATEDIF(TODAY(),O398,"M")&lt;=11),"AMARILLO"))),Q398))</f>
        <v xml:space="preserve"> </v>
      </c>
      <c r="Q398" s="262" t="str">
        <f>IF(O398=0," ",IF(O398&lt;=$L$6,"VENCIDO","NO VENCIDO"))</f>
        <v xml:space="preserve"> </v>
      </c>
      <c r="R398" s="257"/>
      <c r="S398" s="489"/>
      <c r="T398" s="489"/>
      <c r="U398" s="490"/>
      <c r="V398" s="490"/>
      <c r="W398" s="490"/>
      <c r="X398" s="260"/>
      <c r="Z398" s="572"/>
      <c r="AA398" s="572"/>
      <c r="AB398" s="572"/>
      <c r="AC398" s="572"/>
      <c r="AD398" s="572"/>
      <c r="AE398" s="572"/>
      <c r="AF398" s="572"/>
      <c r="AG398" s="572"/>
      <c r="AH398" s="572"/>
      <c r="AI398" s="572"/>
      <c r="AJ398" s="572"/>
      <c r="AK398" s="572"/>
      <c r="AL398" s="572"/>
      <c r="AM398" s="573"/>
      <c r="AN398" s="693"/>
      <c r="AO398" s="482"/>
      <c r="AU398" s="261"/>
      <c r="AV398" s="261"/>
    </row>
    <row r="399" spans="1:48" ht="19.5" customHeight="1">
      <c r="A399" s="585"/>
      <c r="B399" s="707"/>
      <c r="C399" s="707"/>
      <c r="D399" s="594"/>
      <c r="E399" s="603"/>
      <c r="F399" s="603"/>
      <c r="G399" s="710"/>
      <c r="H399" s="603"/>
      <c r="I399" s="603"/>
      <c r="J399" s="705"/>
      <c r="K399" s="447" t="b">
        <f>K395=L399</f>
        <v>1</v>
      </c>
      <c r="L399" s="263">
        <f>SUM(L395:L398)</f>
        <v>0</v>
      </c>
      <c r="M399" s="264" t="s">
        <v>1348</v>
      </c>
      <c r="N399" s="264"/>
      <c r="O399" s="308"/>
      <c r="P399" s="309"/>
      <c r="Q399" s="309"/>
      <c r="R399" s="267">
        <f>SUM(R395:R398)</f>
        <v>0</v>
      </c>
      <c r="S399" s="310"/>
      <c r="T399" s="310"/>
      <c r="U399" s="306"/>
      <c r="V399" s="306"/>
      <c r="W399" s="306"/>
      <c r="X399" s="307"/>
      <c r="Z399" s="498"/>
      <c r="AA399" s="270"/>
      <c r="AB399" s="270"/>
      <c r="AC399" s="270"/>
      <c r="AD399" s="270"/>
      <c r="AE399" s="270"/>
      <c r="AF399" s="270"/>
      <c r="AG399" s="270"/>
      <c r="AH399" s="270"/>
      <c r="AI399" s="270"/>
      <c r="AJ399" s="270"/>
      <c r="AK399" s="270"/>
      <c r="AL399" s="270"/>
      <c r="AM399" s="311"/>
      <c r="AN399" s="484"/>
      <c r="AO399" s="482"/>
      <c r="AU399" s="272"/>
      <c r="AV399" s="273"/>
    </row>
    <row r="400" spans="1:48" ht="19.5" customHeight="1">
      <c r="A400" s="585">
        <v>4</v>
      </c>
      <c r="B400" s="707" t="s">
        <v>1620</v>
      </c>
      <c r="C400" s="707"/>
      <c r="D400" s="592">
        <f>NOVIEMBRE!K400</f>
        <v>0</v>
      </c>
      <c r="E400" s="601"/>
      <c r="F400" s="601"/>
      <c r="G400" s="708">
        <f t="shared" ref="G400" si="78">E400+F400</f>
        <v>0</v>
      </c>
      <c r="H400" s="601"/>
      <c r="I400" s="601"/>
      <c r="J400" s="703">
        <f>AM400</f>
        <v>0</v>
      </c>
      <c r="K400" s="706">
        <f>+(D400+G400)-(H400+I400+J400)</f>
        <v>0</v>
      </c>
      <c r="L400" s="486"/>
      <c r="M400" s="487"/>
      <c r="N400" s="487"/>
      <c r="O400" s="488"/>
      <c r="P400" s="256" t="str">
        <f ca="1">IF(O400=0," ",IFERROR(IF(DATEDIF(TODAY(),O400,"M")&lt;=5,"ROJO",IF(DATEDIF(TODAY(),O400,"M")&gt;=12,"VERDE",IF(AND(DATEDIF(TODAY(),O400,"M")&gt;=6,DATEDIF(TODAY(),O400,"M")&lt;=11),"AMARILLO"))),Q400))</f>
        <v xml:space="preserve"> </v>
      </c>
      <c r="Q400" s="262" t="str">
        <f>IF(O400=0," ",IF(O400&lt;=$L$6,"VENCIDO","NO VENCIDO"))</f>
        <v xml:space="preserve"> </v>
      </c>
      <c r="R400" s="257"/>
      <c r="S400" s="489"/>
      <c r="T400" s="489"/>
      <c r="U400" s="490"/>
      <c r="V400" s="490"/>
      <c r="W400" s="490"/>
      <c r="X400" s="260"/>
      <c r="Z400" s="570"/>
      <c r="AA400" s="570"/>
      <c r="AB400" s="570"/>
      <c r="AC400" s="570"/>
      <c r="AD400" s="570"/>
      <c r="AE400" s="570"/>
      <c r="AF400" s="570"/>
      <c r="AG400" s="570"/>
      <c r="AH400" s="570"/>
      <c r="AI400" s="570"/>
      <c r="AJ400" s="570"/>
      <c r="AK400" s="570"/>
      <c r="AL400" s="570"/>
      <c r="AM400" s="573">
        <f>SUM(Z400:AL403)</f>
        <v>0</v>
      </c>
      <c r="AN400" s="693"/>
      <c r="AO400" s="482"/>
      <c r="AU400" s="261"/>
      <c r="AV400" s="261"/>
    </row>
    <row r="401" spans="1:49" ht="19.5" customHeight="1">
      <c r="A401" s="585"/>
      <c r="B401" s="707"/>
      <c r="C401" s="707"/>
      <c r="D401" s="593"/>
      <c r="E401" s="602"/>
      <c r="F401" s="602"/>
      <c r="G401" s="709"/>
      <c r="H401" s="602"/>
      <c r="I401" s="602"/>
      <c r="J401" s="704"/>
      <c r="K401" s="706"/>
      <c r="L401" s="486"/>
      <c r="M401" s="487"/>
      <c r="N401" s="487"/>
      <c r="O401" s="488"/>
      <c r="P401" s="256" t="str">
        <f ca="1">IF(O401=0," ",IFERROR(IF(DATEDIF(TODAY(),O401,"M")&lt;=5,"ROJO",IF(DATEDIF(TODAY(),O401,"M")&gt;=12,"VERDE",IF(AND(DATEDIF(TODAY(),O401,"M")&gt;=6,DATEDIF(TODAY(),O401,"M")&lt;=11),"AMARILLO"))),Q401))</f>
        <v xml:space="preserve"> </v>
      </c>
      <c r="Q401" s="262" t="str">
        <f>IF(O401=0," ",IF(O401&lt;=$L$6,"VENCIDO","NO VENCIDO"))</f>
        <v xml:space="preserve"> </v>
      </c>
      <c r="R401" s="257"/>
      <c r="S401" s="489"/>
      <c r="T401" s="489"/>
      <c r="U401" s="490"/>
      <c r="V401" s="490"/>
      <c r="W401" s="490"/>
      <c r="X401" s="260"/>
      <c r="Z401" s="571"/>
      <c r="AA401" s="571"/>
      <c r="AB401" s="571"/>
      <c r="AC401" s="571"/>
      <c r="AD401" s="571"/>
      <c r="AE401" s="571"/>
      <c r="AF401" s="571"/>
      <c r="AG401" s="571"/>
      <c r="AH401" s="571"/>
      <c r="AI401" s="571"/>
      <c r="AJ401" s="571"/>
      <c r="AK401" s="571"/>
      <c r="AL401" s="571"/>
      <c r="AM401" s="573"/>
      <c r="AN401" s="693"/>
      <c r="AO401" s="482"/>
      <c r="AU401" s="261"/>
      <c r="AV401" s="261"/>
    </row>
    <row r="402" spans="1:49" ht="19.5" customHeight="1">
      <c r="A402" s="585"/>
      <c r="B402" s="707"/>
      <c r="C402" s="707"/>
      <c r="D402" s="593"/>
      <c r="E402" s="602"/>
      <c r="F402" s="602"/>
      <c r="G402" s="709"/>
      <c r="H402" s="602"/>
      <c r="I402" s="602"/>
      <c r="J402" s="704"/>
      <c r="K402" s="706"/>
      <c r="L402" s="486"/>
      <c r="M402" s="487"/>
      <c r="N402" s="487"/>
      <c r="O402" s="488"/>
      <c r="P402" s="256" t="str">
        <f ca="1">IF(O402=0," ",IFERROR(IF(DATEDIF(TODAY(),O402,"M")&lt;=5,"ROJO",IF(DATEDIF(TODAY(),O402,"M")&gt;=12,"VERDE",IF(AND(DATEDIF(TODAY(),O402,"M")&gt;=6,DATEDIF(TODAY(),O402,"M")&lt;=11),"AMARILLO"))),Q402))</f>
        <v xml:space="preserve"> </v>
      </c>
      <c r="Q402" s="262" t="str">
        <f>IF(O402=0," ",IF(O402&lt;=$L$6,"VENCIDO","NO VENCIDO"))</f>
        <v xml:space="preserve"> </v>
      </c>
      <c r="R402" s="257"/>
      <c r="S402" s="489"/>
      <c r="T402" s="489"/>
      <c r="U402" s="490"/>
      <c r="V402" s="490"/>
      <c r="W402" s="490"/>
      <c r="X402" s="260"/>
      <c r="Z402" s="571"/>
      <c r="AA402" s="571"/>
      <c r="AB402" s="571"/>
      <c r="AC402" s="571"/>
      <c r="AD402" s="571"/>
      <c r="AE402" s="571"/>
      <c r="AF402" s="571"/>
      <c r="AG402" s="571"/>
      <c r="AH402" s="571"/>
      <c r="AI402" s="571"/>
      <c r="AJ402" s="571"/>
      <c r="AK402" s="571"/>
      <c r="AL402" s="571"/>
      <c r="AM402" s="573"/>
      <c r="AN402" s="693"/>
      <c r="AO402" s="482"/>
      <c r="AU402" s="261"/>
      <c r="AV402" s="261"/>
    </row>
    <row r="403" spans="1:49" ht="19.5" customHeight="1">
      <c r="A403" s="585"/>
      <c r="B403" s="707"/>
      <c r="C403" s="707"/>
      <c r="D403" s="593"/>
      <c r="E403" s="602"/>
      <c r="F403" s="602"/>
      <c r="G403" s="709"/>
      <c r="H403" s="602"/>
      <c r="I403" s="602"/>
      <c r="J403" s="704"/>
      <c r="K403" s="706"/>
      <c r="L403" s="486"/>
      <c r="M403" s="487"/>
      <c r="N403" s="487"/>
      <c r="O403" s="488"/>
      <c r="P403" s="256" t="str">
        <f ca="1">IF(O403=0," ",IFERROR(IF(DATEDIF(TODAY(),O403,"M")&lt;=5,"ROJO",IF(DATEDIF(TODAY(),O403,"M")&gt;=12,"VERDE",IF(AND(DATEDIF(TODAY(),O403,"M")&gt;=6,DATEDIF(TODAY(),O403,"M")&lt;=11),"AMARILLO"))),Q403))</f>
        <v xml:space="preserve"> </v>
      </c>
      <c r="Q403" s="262" t="str">
        <f>IF(O403=0," ",IF(O403&lt;=$L$6,"VENCIDO","NO VENCIDO"))</f>
        <v xml:space="preserve"> </v>
      </c>
      <c r="R403" s="257"/>
      <c r="S403" s="489"/>
      <c r="T403" s="489"/>
      <c r="U403" s="490"/>
      <c r="V403" s="490"/>
      <c r="W403" s="490"/>
      <c r="X403" s="260"/>
      <c r="Z403" s="572"/>
      <c r="AA403" s="572"/>
      <c r="AB403" s="572"/>
      <c r="AC403" s="572"/>
      <c r="AD403" s="572"/>
      <c r="AE403" s="572"/>
      <c r="AF403" s="572"/>
      <c r="AG403" s="572"/>
      <c r="AH403" s="572"/>
      <c r="AI403" s="572"/>
      <c r="AJ403" s="572"/>
      <c r="AK403" s="572"/>
      <c r="AL403" s="572"/>
      <c r="AM403" s="573"/>
      <c r="AN403" s="693"/>
      <c r="AO403" s="482"/>
      <c r="AU403" s="261"/>
      <c r="AV403" s="261"/>
    </row>
    <row r="404" spans="1:49" ht="19.5" customHeight="1">
      <c r="A404" s="585"/>
      <c r="B404" s="707"/>
      <c r="C404" s="707"/>
      <c r="D404" s="594"/>
      <c r="E404" s="603"/>
      <c r="F404" s="603"/>
      <c r="G404" s="710"/>
      <c r="H404" s="603"/>
      <c r="I404" s="603"/>
      <c r="J404" s="705"/>
      <c r="K404" s="447" t="b">
        <f>K400=L404</f>
        <v>1</v>
      </c>
      <c r="L404" s="263">
        <f>SUM(L400:L403)</f>
        <v>0</v>
      </c>
      <c r="M404" s="264" t="s">
        <v>1348</v>
      </c>
      <c r="N404" s="264"/>
      <c r="O404" s="308"/>
      <c r="P404" s="309"/>
      <c r="Q404" s="309"/>
      <c r="R404" s="267">
        <f>SUM(R400:R403)</f>
        <v>0</v>
      </c>
      <c r="S404" s="310"/>
      <c r="T404" s="310"/>
      <c r="U404" s="306"/>
      <c r="V404" s="306"/>
      <c r="W404" s="306"/>
      <c r="X404" s="307"/>
      <c r="Z404" s="498"/>
      <c r="AA404" s="270"/>
      <c r="AB404" s="270"/>
      <c r="AC404" s="270"/>
      <c r="AD404" s="270"/>
      <c r="AE404" s="270"/>
      <c r="AF404" s="270"/>
      <c r="AG404" s="270"/>
      <c r="AH404" s="270"/>
      <c r="AI404" s="270"/>
      <c r="AJ404" s="270"/>
      <c r="AK404" s="270"/>
      <c r="AL404" s="270"/>
      <c r="AM404" s="311"/>
      <c r="AN404" s="484"/>
      <c r="AO404" s="482"/>
      <c r="AU404" s="272"/>
      <c r="AV404" s="273"/>
    </row>
    <row r="405" spans="1:49" ht="19.5" customHeight="1">
      <c r="A405" s="585">
        <v>5</v>
      </c>
      <c r="B405" s="707" t="s">
        <v>1613</v>
      </c>
      <c r="C405" s="707"/>
      <c r="D405" s="592">
        <f>NOVIEMBRE!K405</f>
        <v>0</v>
      </c>
      <c r="E405" s="601"/>
      <c r="F405" s="601"/>
      <c r="G405" s="708">
        <f t="shared" ref="G405" si="79">E405+F405</f>
        <v>0</v>
      </c>
      <c r="H405" s="601"/>
      <c r="I405" s="601"/>
      <c r="J405" s="703">
        <f>AM405</f>
        <v>0</v>
      </c>
      <c r="K405" s="706">
        <f>+(D405+G405)-(H405+I405+J405)</f>
        <v>0</v>
      </c>
      <c r="L405" s="486"/>
      <c r="M405" s="487"/>
      <c r="N405" s="487"/>
      <c r="O405" s="488"/>
      <c r="P405" s="256" t="str">
        <f ca="1">IF(O405=0," ",IFERROR(IF(DATEDIF(TODAY(),O405,"M")&lt;=5,"ROJO",IF(DATEDIF(TODAY(),O405,"M")&gt;=12,"VERDE",IF(AND(DATEDIF(TODAY(),O405,"M")&gt;=6,DATEDIF(TODAY(),O405,"M")&lt;=11),"AMARILLO"))),Q405))</f>
        <v xml:space="preserve"> </v>
      </c>
      <c r="Q405" s="262" t="str">
        <f>IF(O405=0," ",IF(O405&lt;=$L$6,"VENCIDO","NO VENCIDO"))</f>
        <v xml:space="preserve"> </v>
      </c>
      <c r="R405" s="257"/>
      <c r="S405" s="489"/>
      <c r="T405" s="489"/>
      <c r="U405" s="490"/>
      <c r="V405" s="490"/>
      <c r="W405" s="490"/>
      <c r="X405" s="260"/>
      <c r="Z405" s="570"/>
      <c r="AA405" s="570"/>
      <c r="AB405" s="570"/>
      <c r="AC405" s="570"/>
      <c r="AD405" s="570"/>
      <c r="AE405" s="570"/>
      <c r="AF405" s="570"/>
      <c r="AG405" s="570"/>
      <c r="AH405" s="570"/>
      <c r="AI405" s="570"/>
      <c r="AJ405" s="570"/>
      <c r="AK405" s="570"/>
      <c r="AL405" s="570"/>
      <c r="AM405" s="573">
        <f>SUM(Z405:AL408)</f>
        <v>0</v>
      </c>
      <c r="AN405" s="693"/>
      <c r="AO405" s="482"/>
      <c r="AU405" s="261"/>
      <c r="AV405" s="261"/>
    </row>
    <row r="406" spans="1:49" ht="19.5" customHeight="1">
      <c r="A406" s="585"/>
      <c r="B406" s="707"/>
      <c r="C406" s="707"/>
      <c r="D406" s="593"/>
      <c r="E406" s="602"/>
      <c r="F406" s="602"/>
      <c r="G406" s="709"/>
      <c r="H406" s="602"/>
      <c r="I406" s="602"/>
      <c r="J406" s="704"/>
      <c r="K406" s="706"/>
      <c r="L406" s="486"/>
      <c r="M406" s="487"/>
      <c r="N406" s="487"/>
      <c r="O406" s="488"/>
      <c r="P406" s="256" t="str">
        <f ca="1">IF(O406=0," ",IFERROR(IF(DATEDIF(TODAY(),O406,"M")&lt;=5,"ROJO",IF(DATEDIF(TODAY(),O406,"M")&gt;=12,"VERDE",IF(AND(DATEDIF(TODAY(),O406,"M")&gt;=6,DATEDIF(TODAY(),O406,"M")&lt;=11),"AMARILLO"))),Q406))</f>
        <v xml:space="preserve"> </v>
      </c>
      <c r="Q406" s="262" t="str">
        <f>IF(O406=0," ",IF(O406&lt;=$L$6,"VENCIDO","NO VENCIDO"))</f>
        <v xml:space="preserve"> </v>
      </c>
      <c r="R406" s="257"/>
      <c r="S406" s="489"/>
      <c r="T406" s="489"/>
      <c r="U406" s="490"/>
      <c r="V406" s="490"/>
      <c r="W406" s="490"/>
      <c r="X406" s="260"/>
      <c r="Z406" s="571"/>
      <c r="AA406" s="571"/>
      <c r="AB406" s="571"/>
      <c r="AC406" s="571"/>
      <c r="AD406" s="571"/>
      <c r="AE406" s="571"/>
      <c r="AF406" s="571"/>
      <c r="AG406" s="571"/>
      <c r="AH406" s="571"/>
      <c r="AI406" s="571"/>
      <c r="AJ406" s="571"/>
      <c r="AK406" s="571"/>
      <c r="AL406" s="571"/>
      <c r="AM406" s="573"/>
      <c r="AN406" s="693"/>
      <c r="AO406" s="482"/>
      <c r="AU406" s="261"/>
      <c r="AV406" s="261"/>
    </row>
    <row r="407" spans="1:49" ht="19.5" customHeight="1">
      <c r="A407" s="585"/>
      <c r="B407" s="707"/>
      <c r="C407" s="707"/>
      <c r="D407" s="593"/>
      <c r="E407" s="602"/>
      <c r="F407" s="602"/>
      <c r="G407" s="709"/>
      <c r="H407" s="602"/>
      <c r="I407" s="602"/>
      <c r="J407" s="704"/>
      <c r="K407" s="706"/>
      <c r="L407" s="486"/>
      <c r="M407" s="487"/>
      <c r="N407" s="487"/>
      <c r="O407" s="488"/>
      <c r="P407" s="256" t="str">
        <f ca="1">IF(O407=0," ",IFERROR(IF(DATEDIF(TODAY(),O407,"M")&lt;=5,"ROJO",IF(DATEDIF(TODAY(),O407,"M")&gt;=12,"VERDE",IF(AND(DATEDIF(TODAY(),O407,"M")&gt;=6,DATEDIF(TODAY(),O407,"M")&lt;=11),"AMARILLO"))),Q407))</f>
        <v xml:space="preserve"> </v>
      </c>
      <c r="Q407" s="262" t="str">
        <f>IF(O407=0," ",IF(O407&lt;=$L$6,"VENCIDO","NO VENCIDO"))</f>
        <v xml:space="preserve"> </v>
      </c>
      <c r="R407" s="257"/>
      <c r="S407" s="489"/>
      <c r="T407" s="489"/>
      <c r="U407" s="490"/>
      <c r="V407" s="490"/>
      <c r="W407" s="490"/>
      <c r="X407" s="260"/>
      <c r="Z407" s="571"/>
      <c r="AA407" s="571"/>
      <c r="AB407" s="571"/>
      <c r="AC407" s="571"/>
      <c r="AD407" s="571"/>
      <c r="AE407" s="571"/>
      <c r="AF407" s="571"/>
      <c r="AG407" s="571"/>
      <c r="AH407" s="571"/>
      <c r="AI407" s="571"/>
      <c r="AJ407" s="571"/>
      <c r="AK407" s="571"/>
      <c r="AL407" s="571"/>
      <c r="AM407" s="573"/>
      <c r="AN407" s="693"/>
      <c r="AO407" s="482"/>
      <c r="AU407" s="261"/>
      <c r="AV407" s="261"/>
    </row>
    <row r="408" spans="1:49" ht="19.5" customHeight="1">
      <c r="A408" s="585"/>
      <c r="B408" s="707"/>
      <c r="C408" s="707"/>
      <c r="D408" s="593"/>
      <c r="E408" s="602"/>
      <c r="F408" s="602"/>
      <c r="G408" s="709"/>
      <c r="H408" s="602"/>
      <c r="I408" s="602"/>
      <c r="J408" s="704"/>
      <c r="K408" s="706"/>
      <c r="L408" s="486"/>
      <c r="M408" s="487"/>
      <c r="N408" s="487"/>
      <c r="O408" s="488"/>
      <c r="P408" s="256" t="str">
        <f ca="1">IF(O408=0," ",IFERROR(IF(DATEDIF(TODAY(),O408,"M")&lt;=5,"ROJO",IF(DATEDIF(TODAY(),O408,"M")&gt;=12,"VERDE",IF(AND(DATEDIF(TODAY(),O408,"M")&gt;=6,DATEDIF(TODAY(),O408,"M")&lt;=11),"AMARILLO"))),Q408))</f>
        <v xml:space="preserve"> </v>
      </c>
      <c r="Q408" s="262" t="str">
        <f>IF(O408=0," ",IF(O408&lt;=$L$6,"VENCIDO","NO VENCIDO"))</f>
        <v xml:space="preserve"> </v>
      </c>
      <c r="R408" s="257"/>
      <c r="S408" s="489"/>
      <c r="T408" s="489"/>
      <c r="U408" s="490"/>
      <c r="V408" s="490"/>
      <c r="W408" s="490"/>
      <c r="X408" s="260"/>
      <c r="Z408" s="572"/>
      <c r="AA408" s="572"/>
      <c r="AB408" s="572"/>
      <c r="AC408" s="572"/>
      <c r="AD408" s="572"/>
      <c r="AE408" s="572"/>
      <c r="AF408" s="572"/>
      <c r="AG408" s="572"/>
      <c r="AH408" s="572"/>
      <c r="AI408" s="572"/>
      <c r="AJ408" s="572"/>
      <c r="AK408" s="572"/>
      <c r="AL408" s="572"/>
      <c r="AM408" s="573"/>
      <c r="AN408" s="693"/>
      <c r="AO408" s="482"/>
      <c r="AU408" s="261"/>
      <c r="AV408" s="261"/>
    </row>
    <row r="409" spans="1:49" ht="19.5" customHeight="1">
      <c r="A409" s="585"/>
      <c r="B409" s="707"/>
      <c r="C409" s="707"/>
      <c r="D409" s="594"/>
      <c r="E409" s="603"/>
      <c r="F409" s="603"/>
      <c r="G409" s="710"/>
      <c r="H409" s="603"/>
      <c r="I409" s="603"/>
      <c r="J409" s="705"/>
      <c r="K409" s="447" t="b">
        <f>K405=L409</f>
        <v>1</v>
      </c>
      <c r="L409" s="263">
        <f>SUM(L405:L408)</f>
        <v>0</v>
      </c>
      <c r="M409" s="264" t="s">
        <v>1348</v>
      </c>
      <c r="N409" s="264"/>
      <c r="O409" s="308"/>
      <c r="P409" s="309"/>
      <c r="Q409" s="309"/>
      <c r="R409" s="267">
        <f>SUM(R405:R408)</f>
        <v>0</v>
      </c>
      <c r="S409" s="310"/>
      <c r="T409" s="310"/>
      <c r="U409" s="306"/>
      <c r="V409" s="306"/>
      <c r="W409" s="306"/>
      <c r="X409" s="307"/>
      <c r="Z409" s="498"/>
      <c r="AA409" s="270"/>
      <c r="AB409" s="270"/>
      <c r="AC409" s="270"/>
      <c r="AD409" s="270"/>
      <c r="AE409" s="270"/>
      <c r="AF409" s="270"/>
      <c r="AG409" s="270"/>
      <c r="AH409" s="270"/>
      <c r="AI409" s="270"/>
      <c r="AJ409" s="270"/>
      <c r="AK409" s="270"/>
      <c r="AL409" s="270"/>
      <c r="AM409" s="311"/>
      <c r="AN409" s="484"/>
      <c r="AO409" s="482"/>
      <c r="AU409" s="272"/>
      <c r="AV409" s="273"/>
    </row>
    <row r="410" spans="1:49" ht="63.75" customHeight="1">
      <c r="B410" s="312" t="s">
        <v>1618</v>
      </c>
      <c r="C410" s="313"/>
      <c r="D410" s="314"/>
      <c r="E410" s="314"/>
      <c r="F410" s="315"/>
      <c r="G410" s="315"/>
      <c r="H410" s="315"/>
      <c r="I410" s="315"/>
      <c r="J410" s="316"/>
      <c r="K410" s="316"/>
      <c r="L410" s="316"/>
      <c r="M410" s="317"/>
      <c r="N410" s="317"/>
      <c r="O410" s="317"/>
      <c r="P410" s="317"/>
      <c r="Q410" s="317"/>
      <c r="R410" s="317"/>
      <c r="S410" s="317"/>
      <c r="T410" s="317"/>
      <c r="U410" s="317"/>
      <c r="V410" s="317"/>
      <c r="W410" s="317"/>
      <c r="X410" s="317"/>
      <c r="Z410" s="318"/>
      <c r="AA410" s="318"/>
      <c r="AB410" s="318"/>
      <c r="AC410" s="318"/>
      <c r="AD410" s="318"/>
      <c r="AE410" s="318"/>
      <c r="AF410" s="318"/>
      <c r="AG410" s="318"/>
      <c r="AH410" s="318"/>
      <c r="AI410" s="318"/>
      <c r="AJ410" s="318"/>
      <c r="AK410" s="318"/>
      <c r="AL410" s="318"/>
      <c r="AM410" s="318"/>
      <c r="AN410" s="319"/>
    </row>
    <row r="411" spans="1:49" ht="42.75" customHeight="1">
      <c r="A411" s="320" t="s">
        <v>1617</v>
      </c>
      <c r="B411" s="321"/>
      <c r="C411" s="321"/>
      <c r="D411" s="321"/>
      <c r="E411" s="321"/>
      <c r="F411" s="321"/>
      <c r="G411" s="321"/>
      <c r="H411" s="321"/>
      <c r="I411" s="321"/>
      <c r="J411" s="321"/>
      <c r="K411" s="321"/>
      <c r="L411" s="321"/>
      <c r="M411" s="321"/>
      <c r="N411" s="321"/>
      <c r="O411" s="321"/>
      <c r="P411" s="321"/>
      <c r="Q411" s="322"/>
      <c r="R411" s="322"/>
      <c r="S411" s="322"/>
      <c r="T411" s="322"/>
      <c r="U411" s="322"/>
      <c r="V411" s="322"/>
      <c r="W411" s="322"/>
      <c r="X411" s="322"/>
      <c r="Z411" s="323"/>
      <c r="AA411" s="323"/>
      <c r="AB411" s="323"/>
      <c r="AC411" s="323"/>
      <c r="AD411" s="323"/>
      <c r="AE411" s="323"/>
      <c r="AF411" s="323"/>
      <c r="AG411" s="323"/>
      <c r="AH411" s="323"/>
      <c r="AI411" s="323"/>
      <c r="AJ411" s="323"/>
      <c r="AK411" s="323"/>
      <c r="AL411" s="323"/>
      <c r="AM411" s="323"/>
      <c r="AN411" s="324"/>
    </row>
    <row r="412" spans="1:49" ht="21" customHeight="1">
      <c r="A412" s="325" t="s">
        <v>158</v>
      </c>
      <c r="B412" s="326"/>
      <c r="C412" s="326"/>
      <c r="D412" s="326"/>
      <c r="E412" s="326"/>
      <c r="F412" s="326"/>
      <c r="G412" s="326"/>
      <c r="H412" s="326"/>
      <c r="I412" s="326"/>
      <c r="J412" s="326"/>
      <c r="K412" s="326"/>
      <c r="L412" s="326"/>
      <c r="M412" s="326"/>
      <c r="N412" s="326"/>
      <c r="O412" s="326"/>
      <c r="P412" s="326"/>
      <c r="Q412" s="326"/>
      <c r="R412" s="327"/>
      <c r="S412" s="327"/>
      <c r="T412" s="327"/>
      <c r="U412" s="327"/>
      <c r="V412" s="327"/>
      <c r="W412" s="327"/>
      <c r="X412" s="327"/>
      <c r="Y412" s="248"/>
      <c r="Z412" s="328"/>
      <c r="AA412" s="328"/>
      <c r="AB412" s="328"/>
      <c r="AC412" s="328"/>
      <c r="AD412" s="328"/>
      <c r="AE412" s="328"/>
      <c r="AF412" s="328"/>
      <c r="AG412" s="328"/>
      <c r="AH412" s="328"/>
      <c r="AI412" s="328"/>
      <c r="AJ412" s="328"/>
      <c r="AK412" s="328"/>
      <c r="AL412" s="328"/>
      <c r="AM412" s="328"/>
      <c r="AN412" s="328"/>
    </row>
    <row r="413" spans="1:49" ht="22.5" customHeight="1">
      <c r="A413" s="694" t="s">
        <v>1349</v>
      </c>
      <c r="B413" s="697" t="s">
        <v>43</v>
      </c>
      <c r="C413" s="698"/>
      <c r="D413" s="541" t="s">
        <v>44</v>
      </c>
      <c r="E413" s="546" t="s">
        <v>1432</v>
      </c>
      <c r="F413" s="627" t="s">
        <v>1352</v>
      </c>
      <c r="G413" s="628"/>
      <c r="H413" s="538" t="s">
        <v>1425</v>
      </c>
      <c r="I413" s="546" t="s">
        <v>58</v>
      </c>
      <c r="J413" s="541" t="s">
        <v>1424</v>
      </c>
      <c r="K413" s="623" t="s">
        <v>1422</v>
      </c>
      <c r="L413" s="623" t="s">
        <v>1438</v>
      </c>
      <c r="M413" s="623" t="s">
        <v>1345</v>
      </c>
      <c r="N413" s="690" t="s">
        <v>1365</v>
      </c>
      <c r="O413" s="623" t="s">
        <v>50</v>
      </c>
      <c r="P413" s="624" t="s">
        <v>1444</v>
      </c>
      <c r="Q413" s="624" t="s">
        <v>1429</v>
      </c>
      <c r="R413" s="613" t="s">
        <v>1443</v>
      </c>
      <c r="S413" s="613" t="s">
        <v>1365</v>
      </c>
      <c r="T413" s="613" t="s">
        <v>1364</v>
      </c>
      <c r="U413" s="613" t="s">
        <v>1344</v>
      </c>
      <c r="V413" s="613" t="s">
        <v>1515</v>
      </c>
      <c r="W413" s="546" t="s">
        <v>1427</v>
      </c>
      <c r="X413" s="546" t="s">
        <v>1423</v>
      </c>
      <c r="Y413" s="232"/>
      <c r="Z413" s="400" t="s">
        <v>1558</v>
      </c>
      <c r="AA413" s="400"/>
      <c r="AB413" s="400"/>
      <c r="AC413" s="400"/>
      <c r="AD413" s="400"/>
      <c r="AE413" s="400"/>
      <c r="AF413" s="400"/>
      <c r="AG413" s="400"/>
      <c r="AH413" s="400"/>
      <c r="AI413" s="400"/>
      <c r="AJ413" s="400"/>
      <c r="AK413" s="400"/>
      <c r="AL413" s="400"/>
      <c r="AM413" s="598" t="s">
        <v>53</v>
      </c>
      <c r="AN413" s="329"/>
    </row>
    <row r="414" spans="1:49" ht="21.75" customHeight="1">
      <c r="A414" s="695"/>
      <c r="B414" s="699"/>
      <c r="C414" s="700"/>
      <c r="D414" s="542"/>
      <c r="E414" s="547"/>
      <c r="F414" s="541" t="s">
        <v>160</v>
      </c>
      <c r="G414" s="541" t="s">
        <v>161</v>
      </c>
      <c r="H414" s="539"/>
      <c r="I414" s="547"/>
      <c r="J414" s="542"/>
      <c r="K414" s="623"/>
      <c r="L414" s="623"/>
      <c r="M414" s="623"/>
      <c r="N414" s="691"/>
      <c r="O414" s="623"/>
      <c r="P414" s="625"/>
      <c r="Q414" s="625"/>
      <c r="R414" s="613"/>
      <c r="S414" s="613"/>
      <c r="T414" s="613"/>
      <c r="U414" s="613"/>
      <c r="V414" s="613"/>
      <c r="W414" s="547"/>
      <c r="X414" s="547"/>
      <c r="Y414" s="232"/>
      <c r="Z414" s="533">
        <v>1</v>
      </c>
      <c r="AA414" s="533"/>
      <c r="AB414" s="533"/>
      <c r="AC414" s="330">
        <v>2</v>
      </c>
      <c r="AD414" s="463">
        <v>3</v>
      </c>
      <c r="AE414" s="459">
        <v>4</v>
      </c>
      <c r="AF414" s="463">
        <v>5</v>
      </c>
      <c r="AG414" s="459">
        <v>6</v>
      </c>
      <c r="AH414" s="463">
        <v>7</v>
      </c>
      <c r="AI414" s="459">
        <v>8</v>
      </c>
      <c r="AJ414" s="459">
        <v>9</v>
      </c>
      <c r="AK414" s="459">
        <v>10</v>
      </c>
      <c r="AL414" s="463">
        <v>11</v>
      </c>
      <c r="AM414" s="599"/>
      <c r="AN414" s="331"/>
      <c r="AQ414" s="332"/>
      <c r="AR414" s="332"/>
      <c r="AS414" s="332"/>
      <c r="AT414" s="332"/>
      <c r="AU414" s="332"/>
      <c r="AV414" s="688" t="s">
        <v>1487</v>
      </c>
      <c r="AW414" s="689"/>
    </row>
    <row r="415" spans="1:49" ht="36.75" customHeight="1">
      <c r="A415" s="695"/>
      <c r="B415" s="699"/>
      <c r="C415" s="700"/>
      <c r="D415" s="542"/>
      <c r="E415" s="547"/>
      <c r="F415" s="542"/>
      <c r="G415" s="542"/>
      <c r="H415" s="539"/>
      <c r="I415" s="547"/>
      <c r="J415" s="542"/>
      <c r="K415" s="623"/>
      <c r="L415" s="623"/>
      <c r="M415" s="623"/>
      <c r="N415" s="691"/>
      <c r="O415" s="623"/>
      <c r="P415" s="625"/>
      <c r="Q415" s="625"/>
      <c r="R415" s="613"/>
      <c r="S415" s="613"/>
      <c r="T415" s="613"/>
      <c r="U415" s="613"/>
      <c r="V415" s="613"/>
      <c r="W415" s="547"/>
      <c r="X415" s="547"/>
      <c r="Y415" s="232"/>
      <c r="Z415" s="533" t="s">
        <v>1382</v>
      </c>
      <c r="AA415" s="533"/>
      <c r="AB415" s="533"/>
      <c r="AC415" s="567" t="s">
        <v>1358</v>
      </c>
      <c r="AD415" s="566" t="s">
        <v>62</v>
      </c>
      <c r="AE415" s="533" t="s">
        <v>1430</v>
      </c>
      <c r="AF415" s="566" t="s">
        <v>1359</v>
      </c>
      <c r="AG415" s="533" t="s">
        <v>1431</v>
      </c>
      <c r="AH415" s="566" t="s">
        <v>1445</v>
      </c>
      <c r="AI415" s="533" t="s">
        <v>67</v>
      </c>
      <c r="AJ415" s="533" t="s">
        <v>61</v>
      </c>
      <c r="AK415" s="533" t="s">
        <v>1557</v>
      </c>
      <c r="AL415" s="566" t="s">
        <v>68</v>
      </c>
      <c r="AM415" s="599"/>
      <c r="AN415" s="333"/>
      <c r="AQ415" s="332"/>
      <c r="AR415" s="332"/>
      <c r="AS415" s="332"/>
      <c r="AT415" s="332"/>
      <c r="AU415" s="332"/>
      <c r="AV415" s="686" t="s">
        <v>1486</v>
      </c>
      <c r="AW415" s="686" t="s">
        <v>1616</v>
      </c>
    </row>
    <row r="416" spans="1:49" ht="44.25" customHeight="1">
      <c r="A416" s="696"/>
      <c r="B416" s="701"/>
      <c r="C416" s="702"/>
      <c r="D416" s="543"/>
      <c r="E416" s="548"/>
      <c r="F416" s="543"/>
      <c r="G416" s="543"/>
      <c r="H416" s="540"/>
      <c r="I416" s="548"/>
      <c r="J416" s="543"/>
      <c r="K416" s="623"/>
      <c r="L416" s="623"/>
      <c r="M416" s="623"/>
      <c r="N416" s="692"/>
      <c r="O416" s="623"/>
      <c r="P416" s="626"/>
      <c r="Q416" s="626"/>
      <c r="R416" s="613"/>
      <c r="S416" s="613"/>
      <c r="T416" s="613"/>
      <c r="U416" s="613"/>
      <c r="V416" s="613"/>
      <c r="W416" s="548"/>
      <c r="X416" s="548"/>
      <c r="Y416" s="232"/>
      <c r="Z416" s="459" t="s">
        <v>70</v>
      </c>
      <c r="AA416" s="459" t="s">
        <v>71</v>
      </c>
      <c r="AB416" s="459" t="s">
        <v>1400</v>
      </c>
      <c r="AC416" s="568"/>
      <c r="AD416" s="566"/>
      <c r="AE416" s="533"/>
      <c r="AF416" s="566"/>
      <c r="AG416" s="533"/>
      <c r="AH416" s="566"/>
      <c r="AI416" s="533"/>
      <c r="AJ416" s="533"/>
      <c r="AK416" s="533"/>
      <c r="AL416" s="566"/>
      <c r="AM416" s="600"/>
      <c r="AN416" s="333"/>
      <c r="AQ416" s="455" t="s">
        <v>1361</v>
      </c>
      <c r="AR416" s="455" t="s">
        <v>1360</v>
      </c>
      <c r="AS416" s="420" t="s">
        <v>1362</v>
      </c>
      <c r="AT416" s="420" t="s">
        <v>1363</v>
      </c>
      <c r="AU416" s="332"/>
      <c r="AV416" s="687"/>
      <c r="AW416" s="687" t="s">
        <v>1616</v>
      </c>
    </row>
    <row r="417" spans="1:49" ht="17.25" customHeight="1">
      <c r="A417" s="665">
        <v>1</v>
      </c>
      <c r="B417" s="668" t="s">
        <v>1488</v>
      </c>
      <c r="C417" s="669"/>
      <c r="D417" s="641">
        <f>NOVIEMBRE!K417</f>
        <v>2030</v>
      </c>
      <c r="E417" s="595">
        <f>H13</f>
        <v>0</v>
      </c>
      <c r="F417" s="644"/>
      <c r="G417" s="644"/>
      <c r="H417" s="574">
        <f>+F417+G417</f>
        <v>0</v>
      </c>
      <c r="I417" s="577">
        <f>+AM417</f>
        <v>0</v>
      </c>
      <c r="J417" s="580">
        <f>+H417+I417</f>
        <v>0</v>
      </c>
      <c r="K417" s="583">
        <f>+(D417+E417)-(J417)</f>
        <v>2030</v>
      </c>
      <c r="L417" s="253"/>
      <c r="M417" s="254"/>
      <c r="N417" s="254"/>
      <c r="O417" s="255"/>
      <c r="P417" s="256" t="str">
        <f ca="1">IF(O417=0," ",IFERROR(IF(DATEDIF(TODAY(),O417,"M")&lt;=5,"ROJO",IF(DATEDIF(TODAY(),O417,"M")&gt;=12,"VERDE",IF(AND(DATEDIF(TODAY(),O417,"M")&gt;=6,DATEDIF(TODAY(),O417,"M")&lt;=11),"AMARILLO"))),Q417))</f>
        <v xml:space="preserve"> </v>
      </c>
      <c r="Q417" s="256" t="str">
        <f>IF(O417=0," ",IF(O417&lt;=$L$6,"VENCIDO","NO VENCIDO"))</f>
        <v xml:space="preserve"> </v>
      </c>
      <c r="R417" s="257"/>
      <c r="S417" s="258"/>
      <c r="T417" s="258"/>
      <c r="U417" s="259"/>
      <c r="V417" s="259"/>
      <c r="W417" s="634">
        <f>+AR417</f>
        <v>1</v>
      </c>
      <c r="X417" s="425"/>
      <c r="Y417" s="232"/>
      <c r="Z417" s="648"/>
      <c r="AA417" s="648"/>
      <c r="AB417" s="649">
        <f>+Z417+AA417</f>
        <v>0</v>
      </c>
      <c r="AC417" s="648"/>
      <c r="AD417" s="648"/>
      <c r="AE417" s="648"/>
      <c r="AF417" s="648"/>
      <c r="AG417" s="648"/>
      <c r="AH417" s="648"/>
      <c r="AI417" s="648"/>
      <c r="AJ417" s="648"/>
      <c r="AK417" s="648"/>
      <c r="AL417" s="648"/>
      <c r="AM417" s="630">
        <f>SUM(AB417:AL421)</f>
        <v>0</v>
      </c>
      <c r="AN417" s="460"/>
      <c r="AQ417" s="604" t="str">
        <f>IFERROR(I417/J417*100,"0")</f>
        <v>0</v>
      </c>
      <c r="AR417" s="650">
        <f>IFERROR(1/(1-(AQ417/100)),"0")</f>
        <v>1</v>
      </c>
      <c r="AS417" s="653">
        <v>75</v>
      </c>
      <c r="AT417" s="607">
        <v>20</v>
      </c>
      <c r="AU417" s="334"/>
      <c r="AV417" s="656"/>
      <c r="AW417" s="659">
        <f>+H417-AV417</f>
        <v>0</v>
      </c>
    </row>
    <row r="418" spans="1:49" ht="17.25" customHeight="1">
      <c r="A418" s="666"/>
      <c r="B418" s="670"/>
      <c r="C418" s="671"/>
      <c r="D418" s="642"/>
      <c r="E418" s="596"/>
      <c r="F418" s="645"/>
      <c r="G418" s="645"/>
      <c r="H418" s="575"/>
      <c r="I418" s="578"/>
      <c r="J418" s="581"/>
      <c r="K418" s="584"/>
      <c r="L418" s="253"/>
      <c r="M418" s="254"/>
      <c r="N418" s="254"/>
      <c r="O418" s="255"/>
      <c r="P418" s="256" t="str">
        <f ca="1">IF(O418=0," ",IFERROR(IF(DATEDIF(TODAY(),O418,"M")&lt;=5,"ROJO",IF(DATEDIF(TODAY(),O418,"M")&gt;=12,"VERDE",IF(AND(DATEDIF(TODAY(),O418,"M")&gt;=6,DATEDIF(TODAY(),O418,"M")&lt;=11),"AMARILLO"))),Q418))</f>
        <v xml:space="preserve"> </v>
      </c>
      <c r="Q418" s="262" t="str">
        <f>IF(O418=0," ",IF(O418&lt;=$L$6,"VENCIDO","NO VENCIDO"))</f>
        <v xml:space="preserve"> </v>
      </c>
      <c r="R418" s="257"/>
      <c r="S418" s="258"/>
      <c r="T418" s="258"/>
      <c r="U418" s="259"/>
      <c r="V418" s="259"/>
      <c r="W418" s="635"/>
      <c r="X418" s="425"/>
      <c r="Y418" s="232"/>
      <c r="Z418" s="648"/>
      <c r="AA418" s="648"/>
      <c r="AB418" s="649"/>
      <c r="AC418" s="648"/>
      <c r="AD418" s="648"/>
      <c r="AE418" s="648"/>
      <c r="AF418" s="648"/>
      <c r="AG418" s="648"/>
      <c r="AH418" s="648"/>
      <c r="AI418" s="648"/>
      <c r="AJ418" s="648"/>
      <c r="AK418" s="648"/>
      <c r="AL418" s="648"/>
      <c r="AM418" s="631"/>
      <c r="AN418" s="460"/>
      <c r="AQ418" s="605"/>
      <c r="AR418" s="651"/>
      <c r="AS418" s="654"/>
      <c r="AT418" s="608"/>
      <c r="AU418" s="334"/>
      <c r="AV418" s="657"/>
      <c r="AW418" s="660"/>
    </row>
    <row r="419" spans="1:49" ht="17.25" customHeight="1">
      <c r="A419" s="666"/>
      <c r="B419" s="670"/>
      <c r="C419" s="671"/>
      <c r="D419" s="642"/>
      <c r="E419" s="596"/>
      <c r="F419" s="645"/>
      <c r="G419" s="645"/>
      <c r="H419" s="575"/>
      <c r="I419" s="578"/>
      <c r="J419" s="581"/>
      <c r="K419" s="584"/>
      <c r="L419" s="253"/>
      <c r="M419" s="254"/>
      <c r="N419" s="254"/>
      <c r="O419" s="255"/>
      <c r="P419" s="256" t="str">
        <f ca="1">IF(O419=0," ",IFERROR(IF(DATEDIF(TODAY(),O419,"M")&lt;=5,"ROJO",IF(DATEDIF(TODAY(),O419,"M")&gt;=12,"VERDE",IF(AND(DATEDIF(TODAY(),O419,"M")&gt;=6,DATEDIF(TODAY(),O419,"M")&lt;=11),"AMARILLO"))),Q419))</f>
        <v xml:space="preserve"> </v>
      </c>
      <c r="Q419" s="262" t="str">
        <f>IF(O419=0," ",IF(O419&lt;=$L$6,"VENCIDO","NO VENCIDO"))</f>
        <v xml:space="preserve"> </v>
      </c>
      <c r="R419" s="257"/>
      <c r="S419" s="258"/>
      <c r="T419" s="258"/>
      <c r="U419" s="259"/>
      <c r="V419" s="259"/>
      <c r="W419" s="635"/>
      <c r="X419" s="425"/>
      <c r="Y419" s="232"/>
      <c r="Z419" s="648"/>
      <c r="AA419" s="648"/>
      <c r="AB419" s="649"/>
      <c r="AC419" s="648"/>
      <c r="AD419" s="648"/>
      <c r="AE419" s="648"/>
      <c r="AF419" s="648"/>
      <c r="AG419" s="648"/>
      <c r="AH419" s="648"/>
      <c r="AI419" s="648"/>
      <c r="AJ419" s="648"/>
      <c r="AK419" s="648"/>
      <c r="AL419" s="648"/>
      <c r="AM419" s="631"/>
      <c r="AN419" s="460"/>
      <c r="AQ419" s="605"/>
      <c r="AR419" s="651"/>
      <c r="AS419" s="654"/>
      <c r="AT419" s="608"/>
      <c r="AU419" s="334"/>
      <c r="AV419" s="657"/>
      <c r="AW419" s="660"/>
    </row>
    <row r="420" spans="1:49" ht="17.25" customHeight="1">
      <c r="A420" s="666"/>
      <c r="B420" s="670"/>
      <c r="C420" s="671"/>
      <c r="D420" s="642"/>
      <c r="E420" s="596"/>
      <c r="F420" s="645"/>
      <c r="G420" s="645"/>
      <c r="H420" s="575"/>
      <c r="I420" s="578"/>
      <c r="J420" s="581"/>
      <c r="K420" s="584"/>
      <c r="L420" s="253"/>
      <c r="M420" s="254"/>
      <c r="N420" s="254"/>
      <c r="O420" s="255"/>
      <c r="P420" s="256" t="str">
        <f ca="1">IF(O420=0," ",IFERROR(IF(DATEDIF(TODAY(),O420,"M")&lt;=5,"ROJO",IF(DATEDIF(TODAY(),O420,"M")&gt;=12,"VERDE",IF(AND(DATEDIF(TODAY(),O420,"M")&gt;=6,DATEDIF(TODAY(),O420,"M")&lt;=11),"AMARILLO"))),Q420))</f>
        <v xml:space="preserve"> </v>
      </c>
      <c r="Q420" s="262" t="str">
        <f>IF(O420=0," ",IF(O420&lt;=$L$6,"VENCIDO","NO VENCIDO"))</f>
        <v xml:space="preserve"> </v>
      </c>
      <c r="R420" s="257"/>
      <c r="S420" s="258"/>
      <c r="T420" s="258"/>
      <c r="U420" s="259"/>
      <c r="V420" s="259"/>
      <c r="W420" s="635"/>
      <c r="X420" s="425"/>
      <c r="Y420" s="232"/>
      <c r="Z420" s="648"/>
      <c r="AA420" s="648"/>
      <c r="AB420" s="649"/>
      <c r="AC420" s="648"/>
      <c r="AD420" s="648"/>
      <c r="AE420" s="648"/>
      <c r="AF420" s="648"/>
      <c r="AG420" s="648"/>
      <c r="AH420" s="648"/>
      <c r="AI420" s="648"/>
      <c r="AJ420" s="648"/>
      <c r="AK420" s="648"/>
      <c r="AL420" s="648"/>
      <c r="AM420" s="631"/>
      <c r="AN420" s="460"/>
      <c r="AQ420" s="605"/>
      <c r="AR420" s="651"/>
      <c r="AS420" s="654"/>
      <c r="AT420" s="608"/>
      <c r="AU420" s="334"/>
      <c r="AV420" s="657"/>
      <c r="AW420" s="660"/>
    </row>
    <row r="421" spans="1:49" ht="17.25" customHeight="1">
      <c r="A421" s="666"/>
      <c r="B421" s="670"/>
      <c r="C421" s="671"/>
      <c r="D421" s="642"/>
      <c r="E421" s="596"/>
      <c r="F421" s="645"/>
      <c r="G421" s="645"/>
      <c r="H421" s="575"/>
      <c r="I421" s="578"/>
      <c r="J421" s="581"/>
      <c r="K421" s="633"/>
      <c r="L421" s="253"/>
      <c r="M421" s="254"/>
      <c r="N421" s="254"/>
      <c r="O421" s="255"/>
      <c r="P421" s="256" t="str">
        <f ca="1">IF(O421=0," ",IFERROR(IF(DATEDIF(TODAY(),O421,"M")&lt;=5,"ROJO",IF(DATEDIF(TODAY(),O421,"M")&gt;=12,"VERDE",IF(AND(DATEDIF(TODAY(),O421,"M")&gt;=6,DATEDIF(TODAY(),O421,"M")&lt;=11),"AMARILLO"))),Q421))</f>
        <v xml:space="preserve"> </v>
      </c>
      <c r="Q421" s="262" t="str">
        <f>IF(O421=0," ",IF(O421&lt;=$L$6,"VENCIDO","NO VENCIDO"))</f>
        <v xml:space="preserve"> </v>
      </c>
      <c r="R421" s="257"/>
      <c r="S421" s="258"/>
      <c r="T421" s="258"/>
      <c r="U421" s="259"/>
      <c r="V421" s="259"/>
      <c r="W421" s="635"/>
      <c r="X421" s="425"/>
      <c r="Y421" s="232"/>
      <c r="Z421" s="648"/>
      <c r="AA421" s="648"/>
      <c r="AB421" s="649"/>
      <c r="AC421" s="648"/>
      <c r="AD421" s="648"/>
      <c r="AE421" s="648"/>
      <c r="AF421" s="648"/>
      <c r="AG421" s="648"/>
      <c r="AH421" s="648"/>
      <c r="AI421" s="648"/>
      <c r="AJ421" s="648"/>
      <c r="AK421" s="648"/>
      <c r="AL421" s="648"/>
      <c r="AM421" s="632"/>
      <c r="AN421" s="460"/>
      <c r="AQ421" s="606"/>
      <c r="AR421" s="652"/>
      <c r="AS421" s="655"/>
      <c r="AT421" s="609"/>
      <c r="AU421" s="334"/>
      <c r="AV421" s="658"/>
      <c r="AW421" s="661"/>
    </row>
    <row r="422" spans="1:49" ht="17.25" customHeight="1">
      <c r="A422" s="667"/>
      <c r="B422" s="672"/>
      <c r="C422" s="673"/>
      <c r="D422" s="643"/>
      <c r="E422" s="597"/>
      <c r="F422" s="646"/>
      <c r="G422" s="646"/>
      <c r="H422" s="576"/>
      <c r="I422" s="579"/>
      <c r="J422" s="582"/>
      <c r="K422" s="447" t="b">
        <f>K417=L422</f>
        <v>0</v>
      </c>
      <c r="L422" s="491">
        <f>SUM(L417:L421)</f>
        <v>0</v>
      </c>
      <c r="M422" s="264" t="s">
        <v>1348</v>
      </c>
      <c r="N422" s="265"/>
      <c r="O422" s="266"/>
      <c r="P422" s="266"/>
      <c r="Q422" s="266"/>
      <c r="R422" s="267">
        <f>SUM(R417:R421)</f>
        <v>0</v>
      </c>
      <c r="S422" s="492"/>
      <c r="T422" s="492"/>
      <c r="U422" s="492"/>
      <c r="V422" s="493"/>
      <c r="W422" s="636"/>
      <c r="X422" s="508"/>
      <c r="Y422" s="232"/>
      <c r="Z422" s="498"/>
      <c r="AA422" s="270"/>
      <c r="AB422" s="270"/>
      <c r="AC422" s="270"/>
      <c r="AD422" s="270"/>
      <c r="AE422" s="270"/>
      <c r="AF422" s="270"/>
      <c r="AG422" s="270"/>
      <c r="AH422" s="270"/>
      <c r="AI422" s="270"/>
      <c r="AJ422" s="270"/>
      <c r="AK422" s="270"/>
      <c r="AL422" s="270"/>
      <c r="AM422" s="515"/>
      <c r="AN422" s="460"/>
      <c r="AQ422" s="498"/>
      <c r="AR422" s="270"/>
      <c r="AS422" s="270"/>
      <c r="AT422" s="515"/>
      <c r="AU422" s="334"/>
      <c r="AV422" s="269"/>
      <c r="AW422" s="271"/>
    </row>
    <row r="423" spans="1:49" ht="17.25" customHeight="1">
      <c r="A423" s="665">
        <f>A417+1</f>
        <v>2</v>
      </c>
      <c r="B423" s="668" t="s">
        <v>1489</v>
      </c>
      <c r="C423" s="669"/>
      <c r="D423" s="641">
        <f>NOVIEMBRE!K423</f>
        <v>672</v>
      </c>
      <c r="E423" s="595">
        <f>H19</f>
        <v>0</v>
      </c>
      <c r="F423" s="644"/>
      <c r="G423" s="644"/>
      <c r="H423" s="574">
        <f>+F423+G423</f>
        <v>0</v>
      </c>
      <c r="I423" s="577">
        <f>+AM423</f>
        <v>0</v>
      </c>
      <c r="J423" s="580">
        <f>+H423+I423</f>
        <v>0</v>
      </c>
      <c r="K423" s="583">
        <f>+(D423+E423)-(J423)</f>
        <v>672</v>
      </c>
      <c r="L423" s="253"/>
      <c r="M423" s="254"/>
      <c r="N423" s="254"/>
      <c r="O423" s="255"/>
      <c r="P423" s="256" t="str">
        <f ca="1">IF(O423=0," ",IFERROR(IF(DATEDIF(TODAY(),O423,"M")&lt;=5,"ROJO",IF(DATEDIF(TODAY(),O423,"M")&gt;=12,"VERDE",IF(AND(DATEDIF(TODAY(),O423,"M")&gt;=6,DATEDIF(TODAY(),O423,"M")&lt;=11),"AMARILLO"))),Q423))</f>
        <v xml:space="preserve"> </v>
      </c>
      <c r="Q423" s="256" t="str">
        <f>IF(O423=0," ",IF(O423&lt;=$L$6,"VENCIDO","NO VENCIDO"))</f>
        <v xml:space="preserve"> </v>
      </c>
      <c r="R423" s="257"/>
      <c r="S423" s="258"/>
      <c r="T423" s="258"/>
      <c r="U423" s="259"/>
      <c r="V423" s="259"/>
      <c r="W423" s="634">
        <f>+AR423</f>
        <v>1</v>
      </c>
      <c r="X423" s="425"/>
      <c r="Y423" s="232"/>
      <c r="Z423" s="648"/>
      <c r="AA423" s="648"/>
      <c r="AB423" s="649">
        <f>+Z423+AA423</f>
        <v>0</v>
      </c>
      <c r="AC423" s="648"/>
      <c r="AD423" s="648"/>
      <c r="AE423" s="648"/>
      <c r="AF423" s="648"/>
      <c r="AG423" s="648"/>
      <c r="AH423" s="648"/>
      <c r="AI423" s="648"/>
      <c r="AJ423" s="648"/>
      <c r="AK423" s="648"/>
      <c r="AL423" s="648"/>
      <c r="AM423" s="630">
        <f>SUM(AB423:AL427)</f>
        <v>0</v>
      </c>
      <c r="AN423" s="460"/>
      <c r="AQ423" s="604" t="str">
        <f>IFERROR(I423/J423*100,"0")</f>
        <v>0</v>
      </c>
      <c r="AR423" s="650">
        <f>IFERROR(1/(1-(AQ423/100)),"0")</f>
        <v>1</v>
      </c>
      <c r="AS423" s="653">
        <v>0</v>
      </c>
      <c r="AT423" s="607">
        <v>1</v>
      </c>
      <c r="AU423" s="334"/>
      <c r="AV423" s="656"/>
      <c r="AW423" s="659">
        <f>+H423-AV423</f>
        <v>0</v>
      </c>
    </row>
    <row r="424" spans="1:49" ht="17.25" customHeight="1">
      <c r="A424" s="666"/>
      <c r="B424" s="670"/>
      <c r="C424" s="671"/>
      <c r="D424" s="642"/>
      <c r="E424" s="596"/>
      <c r="F424" s="645"/>
      <c r="G424" s="645"/>
      <c r="H424" s="575"/>
      <c r="I424" s="578"/>
      <c r="J424" s="581"/>
      <c r="K424" s="584"/>
      <c r="L424" s="253"/>
      <c r="M424" s="254"/>
      <c r="N424" s="254"/>
      <c r="O424" s="255"/>
      <c r="P424" s="256" t="str">
        <f ca="1">IF(O424=0," ",IFERROR(IF(DATEDIF(TODAY(),O424,"M")&lt;=5,"ROJO",IF(DATEDIF(TODAY(),O424,"M")&gt;=12,"VERDE",IF(AND(DATEDIF(TODAY(),O424,"M")&gt;=6,DATEDIF(TODAY(),O424,"M")&lt;=11),"AMARILLO"))),Q424))</f>
        <v xml:space="preserve"> </v>
      </c>
      <c r="Q424" s="262" t="str">
        <f>IF(O424=0," ",IF(O424&lt;=$L$6,"VENCIDO","NO VENCIDO"))</f>
        <v xml:space="preserve"> </v>
      </c>
      <c r="R424" s="257"/>
      <c r="S424" s="258"/>
      <c r="T424" s="258"/>
      <c r="U424" s="259"/>
      <c r="V424" s="259"/>
      <c r="W424" s="635"/>
      <c r="X424" s="425"/>
      <c r="Y424" s="232"/>
      <c r="Z424" s="648"/>
      <c r="AA424" s="648"/>
      <c r="AB424" s="649"/>
      <c r="AC424" s="648"/>
      <c r="AD424" s="648"/>
      <c r="AE424" s="648"/>
      <c r="AF424" s="648"/>
      <c r="AG424" s="648"/>
      <c r="AH424" s="648"/>
      <c r="AI424" s="648"/>
      <c r="AJ424" s="648"/>
      <c r="AK424" s="648"/>
      <c r="AL424" s="648"/>
      <c r="AM424" s="631"/>
      <c r="AN424" s="460"/>
      <c r="AQ424" s="605"/>
      <c r="AR424" s="651"/>
      <c r="AS424" s="654"/>
      <c r="AT424" s="608"/>
      <c r="AU424" s="334"/>
      <c r="AV424" s="657"/>
      <c r="AW424" s="660"/>
    </row>
    <row r="425" spans="1:49" ht="17.25" customHeight="1">
      <c r="A425" s="666"/>
      <c r="B425" s="670"/>
      <c r="C425" s="671"/>
      <c r="D425" s="642"/>
      <c r="E425" s="596"/>
      <c r="F425" s="645"/>
      <c r="G425" s="645"/>
      <c r="H425" s="575"/>
      <c r="I425" s="578"/>
      <c r="J425" s="581"/>
      <c r="K425" s="584"/>
      <c r="L425" s="253"/>
      <c r="M425" s="254"/>
      <c r="N425" s="254"/>
      <c r="O425" s="255"/>
      <c r="P425" s="256" t="str">
        <f ca="1">IF(O425=0," ",IFERROR(IF(DATEDIF(TODAY(),O425,"M")&lt;=5,"ROJO",IF(DATEDIF(TODAY(),O425,"M")&gt;=12,"VERDE",IF(AND(DATEDIF(TODAY(),O425,"M")&gt;=6,DATEDIF(TODAY(),O425,"M")&lt;=11),"AMARILLO"))),Q425))</f>
        <v xml:space="preserve"> </v>
      </c>
      <c r="Q425" s="262" t="str">
        <f>IF(O425=0," ",IF(O425&lt;=$L$6,"VENCIDO","NO VENCIDO"))</f>
        <v xml:space="preserve"> </v>
      </c>
      <c r="R425" s="257"/>
      <c r="S425" s="258"/>
      <c r="T425" s="258"/>
      <c r="U425" s="259"/>
      <c r="V425" s="259"/>
      <c r="W425" s="635"/>
      <c r="X425" s="425"/>
      <c r="Y425" s="232"/>
      <c r="Z425" s="648"/>
      <c r="AA425" s="648"/>
      <c r="AB425" s="649"/>
      <c r="AC425" s="648"/>
      <c r="AD425" s="648"/>
      <c r="AE425" s="648"/>
      <c r="AF425" s="648"/>
      <c r="AG425" s="648"/>
      <c r="AH425" s="648"/>
      <c r="AI425" s="648"/>
      <c r="AJ425" s="648"/>
      <c r="AK425" s="648"/>
      <c r="AL425" s="648"/>
      <c r="AM425" s="631"/>
      <c r="AN425" s="460"/>
      <c r="AQ425" s="605"/>
      <c r="AR425" s="651"/>
      <c r="AS425" s="654"/>
      <c r="AT425" s="608"/>
      <c r="AU425" s="334"/>
      <c r="AV425" s="657"/>
      <c r="AW425" s="660"/>
    </row>
    <row r="426" spans="1:49" ht="17.25" customHeight="1">
      <c r="A426" s="666"/>
      <c r="B426" s="670"/>
      <c r="C426" s="671"/>
      <c r="D426" s="642"/>
      <c r="E426" s="596"/>
      <c r="F426" s="645"/>
      <c r="G426" s="645"/>
      <c r="H426" s="575"/>
      <c r="I426" s="578"/>
      <c r="J426" s="581"/>
      <c r="K426" s="584"/>
      <c r="L426" s="253"/>
      <c r="M426" s="254"/>
      <c r="N426" s="254"/>
      <c r="O426" s="255"/>
      <c r="P426" s="256" t="str">
        <f ca="1">IF(O426=0," ",IFERROR(IF(DATEDIF(TODAY(),O426,"M")&lt;=5,"ROJO",IF(DATEDIF(TODAY(),O426,"M")&gt;=12,"VERDE",IF(AND(DATEDIF(TODAY(),O426,"M")&gt;=6,DATEDIF(TODAY(),O426,"M")&lt;=11),"AMARILLO"))),Q426))</f>
        <v xml:space="preserve"> </v>
      </c>
      <c r="Q426" s="262" t="str">
        <f>IF(O426=0," ",IF(O426&lt;=$L$6,"VENCIDO","NO VENCIDO"))</f>
        <v xml:space="preserve"> </v>
      </c>
      <c r="R426" s="257"/>
      <c r="S426" s="258"/>
      <c r="T426" s="258"/>
      <c r="U426" s="259"/>
      <c r="V426" s="259"/>
      <c r="W426" s="635"/>
      <c r="X426" s="425"/>
      <c r="Y426" s="232"/>
      <c r="Z426" s="648"/>
      <c r="AA426" s="648"/>
      <c r="AB426" s="649"/>
      <c r="AC426" s="648"/>
      <c r="AD426" s="648"/>
      <c r="AE426" s="648"/>
      <c r="AF426" s="648"/>
      <c r="AG426" s="648"/>
      <c r="AH426" s="648"/>
      <c r="AI426" s="648"/>
      <c r="AJ426" s="648"/>
      <c r="AK426" s="648"/>
      <c r="AL426" s="648"/>
      <c r="AM426" s="631"/>
      <c r="AN426" s="460"/>
      <c r="AQ426" s="605"/>
      <c r="AR426" s="651"/>
      <c r="AS426" s="654"/>
      <c r="AT426" s="608"/>
      <c r="AU426" s="334"/>
      <c r="AV426" s="657"/>
      <c r="AW426" s="660"/>
    </row>
    <row r="427" spans="1:49" ht="17.25" customHeight="1">
      <c r="A427" s="666"/>
      <c r="B427" s="670"/>
      <c r="C427" s="671"/>
      <c r="D427" s="642"/>
      <c r="E427" s="596"/>
      <c r="F427" s="645"/>
      <c r="G427" s="645"/>
      <c r="H427" s="575"/>
      <c r="I427" s="578"/>
      <c r="J427" s="581"/>
      <c r="K427" s="633"/>
      <c r="L427" s="253"/>
      <c r="M427" s="254"/>
      <c r="N427" s="254"/>
      <c r="O427" s="255"/>
      <c r="P427" s="256" t="str">
        <f ca="1">IF(O427=0," ",IFERROR(IF(DATEDIF(TODAY(),O427,"M")&lt;=5,"ROJO",IF(DATEDIF(TODAY(),O427,"M")&gt;=12,"VERDE",IF(AND(DATEDIF(TODAY(),O427,"M")&gt;=6,DATEDIF(TODAY(),O427,"M")&lt;=11),"AMARILLO"))),Q427))</f>
        <v xml:space="preserve"> </v>
      </c>
      <c r="Q427" s="262" t="str">
        <f>IF(O427=0," ",IF(O427&lt;=$L$6,"VENCIDO","NO VENCIDO"))</f>
        <v xml:space="preserve"> </v>
      </c>
      <c r="R427" s="257"/>
      <c r="S427" s="258"/>
      <c r="T427" s="258"/>
      <c r="U427" s="259"/>
      <c r="V427" s="259"/>
      <c r="W427" s="635"/>
      <c r="X427" s="425"/>
      <c r="Y427" s="232"/>
      <c r="Z427" s="648"/>
      <c r="AA427" s="648"/>
      <c r="AB427" s="649"/>
      <c r="AC427" s="648"/>
      <c r="AD427" s="648"/>
      <c r="AE427" s="648"/>
      <c r="AF427" s="648"/>
      <c r="AG427" s="648"/>
      <c r="AH427" s="648"/>
      <c r="AI427" s="648"/>
      <c r="AJ427" s="648"/>
      <c r="AK427" s="648"/>
      <c r="AL427" s="648"/>
      <c r="AM427" s="632"/>
      <c r="AN427" s="460"/>
      <c r="AQ427" s="606"/>
      <c r="AR427" s="652"/>
      <c r="AS427" s="655"/>
      <c r="AT427" s="609"/>
      <c r="AU427" s="334"/>
      <c r="AV427" s="658"/>
      <c r="AW427" s="661"/>
    </row>
    <row r="428" spans="1:49" ht="17.25" customHeight="1">
      <c r="A428" s="667"/>
      <c r="B428" s="672"/>
      <c r="C428" s="673"/>
      <c r="D428" s="643"/>
      <c r="E428" s="597"/>
      <c r="F428" s="646"/>
      <c r="G428" s="646"/>
      <c r="H428" s="576"/>
      <c r="I428" s="579"/>
      <c r="J428" s="582"/>
      <c r="K428" s="447" t="b">
        <f>K423=L428</f>
        <v>0</v>
      </c>
      <c r="L428" s="491">
        <f>SUM(L423:L427)</f>
        <v>0</v>
      </c>
      <c r="M428" s="264" t="s">
        <v>1348</v>
      </c>
      <c r="N428" s="265"/>
      <c r="O428" s="266"/>
      <c r="P428" s="266"/>
      <c r="Q428" s="266"/>
      <c r="R428" s="267">
        <f>SUM(R423:R427)</f>
        <v>0</v>
      </c>
      <c r="S428" s="492"/>
      <c r="T428" s="492"/>
      <c r="U428" s="492"/>
      <c r="V428" s="493"/>
      <c r="W428" s="636"/>
      <c r="X428" s="508"/>
      <c r="Y428" s="232"/>
      <c r="Z428" s="498"/>
      <c r="AA428" s="270"/>
      <c r="AB428" s="270"/>
      <c r="AC428" s="270"/>
      <c r="AD428" s="270"/>
      <c r="AE428" s="270"/>
      <c r="AF428" s="270"/>
      <c r="AG428" s="270"/>
      <c r="AH428" s="270"/>
      <c r="AI428" s="270"/>
      <c r="AJ428" s="270"/>
      <c r="AK428" s="270"/>
      <c r="AL428" s="270"/>
      <c r="AM428" s="515"/>
      <c r="AN428" s="460"/>
      <c r="AQ428" s="498"/>
      <c r="AR428" s="270"/>
      <c r="AS428" s="270"/>
      <c r="AT428" s="515"/>
      <c r="AU428" s="334"/>
      <c r="AV428" s="269"/>
      <c r="AW428" s="271"/>
    </row>
    <row r="429" spans="1:49" ht="17.25" customHeight="1">
      <c r="A429" s="665">
        <f>A423+1</f>
        <v>3</v>
      </c>
      <c r="B429" s="668" t="s">
        <v>1490</v>
      </c>
      <c r="C429" s="669"/>
      <c r="D429" s="641">
        <f>NOVIEMBRE!K429</f>
        <v>354</v>
      </c>
      <c r="E429" s="595">
        <f>H25</f>
        <v>0</v>
      </c>
      <c r="F429" s="644"/>
      <c r="G429" s="644"/>
      <c r="H429" s="574">
        <f>+F429+G429</f>
        <v>0</v>
      </c>
      <c r="I429" s="577">
        <f>+AM429</f>
        <v>0</v>
      </c>
      <c r="J429" s="580">
        <f>+H429+I429</f>
        <v>0</v>
      </c>
      <c r="K429" s="583">
        <f>+(D429+E429)-(J429)</f>
        <v>354</v>
      </c>
      <c r="L429" s="253"/>
      <c r="M429" s="254"/>
      <c r="N429" s="254"/>
      <c r="O429" s="255"/>
      <c r="P429" s="256" t="str">
        <f ca="1">IF(O429=0," ",IFERROR(IF(DATEDIF(TODAY(),O429,"M")&lt;=5,"ROJO",IF(DATEDIF(TODAY(),O429,"M")&gt;=12,"VERDE",IF(AND(DATEDIF(TODAY(),O429,"M")&gt;=6,DATEDIF(TODAY(),O429,"M")&lt;=11),"AMARILLO"))),Q429))</f>
        <v xml:space="preserve"> </v>
      </c>
      <c r="Q429" s="256" t="str">
        <f>IF(O429=0," ",IF(O429&lt;=$L$6,"VENCIDO","NO VENCIDO"))</f>
        <v xml:space="preserve"> </v>
      </c>
      <c r="R429" s="257"/>
      <c r="S429" s="258"/>
      <c r="T429" s="258"/>
      <c r="U429" s="259"/>
      <c r="V429" s="259"/>
      <c r="W429" s="634">
        <f>+AR429</f>
        <v>1</v>
      </c>
      <c r="X429" s="425"/>
      <c r="Y429" s="232"/>
      <c r="Z429" s="648"/>
      <c r="AA429" s="648"/>
      <c r="AB429" s="649">
        <f>+Z429+AA429</f>
        <v>0</v>
      </c>
      <c r="AC429" s="648"/>
      <c r="AD429" s="648"/>
      <c r="AE429" s="648"/>
      <c r="AF429" s="648"/>
      <c r="AG429" s="648"/>
      <c r="AH429" s="648"/>
      <c r="AI429" s="648"/>
      <c r="AJ429" s="648"/>
      <c r="AK429" s="648"/>
      <c r="AL429" s="648"/>
      <c r="AM429" s="630">
        <f>SUM(AB429:AL433)</f>
        <v>0</v>
      </c>
      <c r="AN429" s="460"/>
      <c r="AQ429" s="604" t="str">
        <f>IFERROR(I429/J429*100,"0")</f>
        <v>0</v>
      </c>
      <c r="AR429" s="650">
        <f>IFERROR(1/(1-(AQ429/100)),"0")</f>
        <v>1</v>
      </c>
      <c r="AS429" s="653">
        <v>0</v>
      </c>
      <c r="AT429" s="607">
        <v>1</v>
      </c>
      <c r="AU429" s="334"/>
      <c r="AV429" s="656"/>
      <c r="AW429" s="659">
        <f>+H429-AV429</f>
        <v>0</v>
      </c>
    </row>
    <row r="430" spans="1:49" ht="17.25" customHeight="1">
      <c r="A430" s="666"/>
      <c r="B430" s="670"/>
      <c r="C430" s="671"/>
      <c r="D430" s="642"/>
      <c r="E430" s="596"/>
      <c r="F430" s="645"/>
      <c r="G430" s="645"/>
      <c r="H430" s="575"/>
      <c r="I430" s="578"/>
      <c r="J430" s="581"/>
      <c r="K430" s="584"/>
      <c r="L430" s="253"/>
      <c r="M430" s="254"/>
      <c r="N430" s="254"/>
      <c r="O430" s="255"/>
      <c r="P430" s="256" t="str">
        <f ca="1">IF(O430=0," ",IFERROR(IF(DATEDIF(TODAY(),O430,"M")&lt;=5,"ROJO",IF(DATEDIF(TODAY(),O430,"M")&gt;=12,"VERDE",IF(AND(DATEDIF(TODAY(),O430,"M")&gt;=6,DATEDIF(TODAY(),O430,"M")&lt;=11),"AMARILLO"))),Q430))</f>
        <v xml:space="preserve"> </v>
      </c>
      <c r="Q430" s="262" t="str">
        <f>IF(O430=0," ",IF(O430&lt;=$L$6,"VENCIDO","NO VENCIDO"))</f>
        <v xml:space="preserve"> </v>
      </c>
      <c r="R430" s="257"/>
      <c r="S430" s="258"/>
      <c r="T430" s="258"/>
      <c r="U430" s="259"/>
      <c r="V430" s="259"/>
      <c r="W430" s="635"/>
      <c r="X430" s="425"/>
      <c r="Y430" s="232"/>
      <c r="Z430" s="648"/>
      <c r="AA430" s="648"/>
      <c r="AB430" s="649"/>
      <c r="AC430" s="648"/>
      <c r="AD430" s="648"/>
      <c r="AE430" s="648"/>
      <c r="AF430" s="648"/>
      <c r="AG430" s="648"/>
      <c r="AH430" s="648"/>
      <c r="AI430" s="648"/>
      <c r="AJ430" s="648"/>
      <c r="AK430" s="648"/>
      <c r="AL430" s="648"/>
      <c r="AM430" s="631"/>
      <c r="AN430" s="460"/>
      <c r="AQ430" s="605"/>
      <c r="AR430" s="651"/>
      <c r="AS430" s="654"/>
      <c r="AT430" s="608"/>
      <c r="AU430" s="334"/>
      <c r="AV430" s="657"/>
      <c r="AW430" s="660"/>
    </row>
    <row r="431" spans="1:49" ht="17.25" customHeight="1">
      <c r="A431" s="666"/>
      <c r="B431" s="670"/>
      <c r="C431" s="671"/>
      <c r="D431" s="642"/>
      <c r="E431" s="596"/>
      <c r="F431" s="645"/>
      <c r="G431" s="645"/>
      <c r="H431" s="575"/>
      <c r="I431" s="578"/>
      <c r="J431" s="581"/>
      <c r="K431" s="584"/>
      <c r="L431" s="253"/>
      <c r="M431" s="254"/>
      <c r="N431" s="254"/>
      <c r="O431" s="255"/>
      <c r="P431" s="256" t="str">
        <f ca="1">IF(O431=0," ",IFERROR(IF(DATEDIF(TODAY(),O431,"M")&lt;=5,"ROJO",IF(DATEDIF(TODAY(),O431,"M")&gt;=12,"VERDE",IF(AND(DATEDIF(TODAY(),O431,"M")&gt;=6,DATEDIF(TODAY(),O431,"M")&lt;=11),"AMARILLO"))),Q431))</f>
        <v xml:space="preserve"> </v>
      </c>
      <c r="Q431" s="262" t="str">
        <f>IF(O431=0," ",IF(O431&lt;=$L$6,"VENCIDO","NO VENCIDO"))</f>
        <v xml:space="preserve"> </v>
      </c>
      <c r="R431" s="257"/>
      <c r="S431" s="258"/>
      <c r="T431" s="258"/>
      <c r="U431" s="259"/>
      <c r="V431" s="259"/>
      <c r="W431" s="635"/>
      <c r="X431" s="425"/>
      <c r="Y431" s="232"/>
      <c r="Z431" s="648"/>
      <c r="AA431" s="648"/>
      <c r="AB431" s="649"/>
      <c r="AC431" s="648"/>
      <c r="AD431" s="648"/>
      <c r="AE431" s="648"/>
      <c r="AF431" s="648"/>
      <c r="AG431" s="648"/>
      <c r="AH431" s="648"/>
      <c r="AI431" s="648"/>
      <c r="AJ431" s="648"/>
      <c r="AK431" s="648"/>
      <c r="AL431" s="648"/>
      <c r="AM431" s="631"/>
      <c r="AN431" s="460"/>
      <c r="AQ431" s="605"/>
      <c r="AR431" s="651"/>
      <c r="AS431" s="654"/>
      <c r="AT431" s="608"/>
      <c r="AU431" s="334"/>
      <c r="AV431" s="657"/>
      <c r="AW431" s="660"/>
    </row>
    <row r="432" spans="1:49" ht="17.25" customHeight="1">
      <c r="A432" s="666"/>
      <c r="B432" s="670"/>
      <c r="C432" s="671"/>
      <c r="D432" s="642"/>
      <c r="E432" s="596"/>
      <c r="F432" s="645"/>
      <c r="G432" s="645"/>
      <c r="H432" s="575"/>
      <c r="I432" s="578"/>
      <c r="J432" s="581"/>
      <c r="K432" s="584"/>
      <c r="L432" s="253"/>
      <c r="M432" s="254"/>
      <c r="N432" s="254"/>
      <c r="O432" s="255"/>
      <c r="P432" s="256" t="str">
        <f ca="1">IF(O432=0," ",IFERROR(IF(DATEDIF(TODAY(),O432,"M")&lt;=5,"ROJO",IF(DATEDIF(TODAY(),O432,"M")&gt;=12,"VERDE",IF(AND(DATEDIF(TODAY(),O432,"M")&gt;=6,DATEDIF(TODAY(),O432,"M")&lt;=11),"AMARILLO"))),Q432))</f>
        <v xml:space="preserve"> </v>
      </c>
      <c r="Q432" s="262" t="str">
        <f>IF(O432=0," ",IF(O432&lt;=$L$6,"VENCIDO","NO VENCIDO"))</f>
        <v xml:space="preserve"> </v>
      </c>
      <c r="R432" s="257"/>
      <c r="S432" s="258"/>
      <c r="T432" s="258"/>
      <c r="U432" s="259"/>
      <c r="V432" s="259"/>
      <c r="W432" s="635"/>
      <c r="X432" s="425"/>
      <c r="Y432" s="232"/>
      <c r="Z432" s="648"/>
      <c r="AA432" s="648"/>
      <c r="AB432" s="649"/>
      <c r="AC432" s="648"/>
      <c r="AD432" s="648"/>
      <c r="AE432" s="648"/>
      <c r="AF432" s="648"/>
      <c r="AG432" s="648"/>
      <c r="AH432" s="648"/>
      <c r="AI432" s="648"/>
      <c r="AJ432" s="648"/>
      <c r="AK432" s="648"/>
      <c r="AL432" s="648"/>
      <c r="AM432" s="631"/>
      <c r="AN432" s="460"/>
      <c r="AQ432" s="605"/>
      <c r="AR432" s="651"/>
      <c r="AS432" s="654"/>
      <c r="AT432" s="608"/>
      <c r="AU432" s="334"/>
      <c r="AV432" s="657"/>
      <c r="AW432" s="660"/>
    </row>
    <row r="433" spans="1:49" ht="17.25" customHeight="1">
      <c r="A433" s="666"/>
      <c r="B433" s="670"/>
      <c r="C433" s="671"/>
      <c r="D433" s="642"/>
      <c r="E433" s="596"/>
      <c r="F433" s="645"/>
      <c r="G433" s="645"/>
      <c r="H433" s="575"/>
      <c r="I433" s="578"/>
      <c r="J433" s="581"/>
      <c r="K433" s="633"/>
      <c r="L433" s="253"/>
      <c r="M433" s="254"/>
      <c r="N433" s="254"/>
      <c r="O433" s="255"/>
      <c r="P433" s="256" t="str">
        <f ca="1">IF(O433=0," ",IFERROR(IF(DATEDIF(TODAY(),O433,"M")&lt;=5,"ROJO",IF(DATEDIF(TODAY(),O433,"M")&gt;=12,"VERDE",IF(AND(DATEDIF(TODAY(),O433,"M")&gt;=6,DATEDIF(TODAY(),O433,"M")&lt;=11),"AMARILLO"))),Q433))</f>
        <v xml:space="preserve"> </v>
      </c>
      <c r="Q433" s="262" t="str">
        <f>IF(O433=0," ",IF(O433&lt;=$L$6,"VENCIDO","NO VENCIDO"))</f>
        <v xml:space="preserve"> </v>
      </c>
      <c r="R433" s="257"/>
      <c r="S433" s="258"/>
      <c r="T433" s="258"/>
      <c r="U433" s="259"/>
      <c r="V433" s="259"/>
      <c r="W433" s="635"/>
      <c r="X433" s="425"/>
      <c r="Y433" s="232"/>
      <c r="Z433" s="648"/>
      <c r="AA433" s="648"/>
      <c r="AB433" s="649"/>
      <c r="AC433" s="648"/>
      <c r="AD433" s="648"/>
      <c r="AE433" s="648"/>
      <c r="AF433" s="648"/>
      <c r="AG433" s="648"/>
      <c r="AH433" s="648"/>
      <c r="AI433" s="648"/>
      <c r="AJ433" s="648"/>
      <c r="AK433" s="648"/>
      <c r="AL433" s="648"/>
      <c r="AM433" s="632"/>
      <c r="AN433" s="460"/>
      <c r="AQ433" s="606"/>
      <c r="AR433" s="652"/>
      <c r="AS433" s="655"/>
      <c r="AT433" s="609"/>
      <c r="AU433" s="334"/>
      <c r="AV433" s="658"/>
      <c r="AW433" s="661"/>
    </row>
    <row r="434" spans="1:49" ht="17.25" customHeight="1">
      <c r="A434" s="667"/>
      <c r="B434" s="672"/>
      <c r="C434" s="673"/>
      <c r="D434" s="643"/>
      <c r="E434" s="597"/>
      <c r="F434" s="646"/>
      <c r="G434" s="646"/>
      <c r="H434" s="576"/>
      <c r="I434" s="579"/>
      <c r="J434" s="582"/>
      <c r="K434" s="447" t="b">
        <f>K429=L434</f>
        <v>0</v>
      </c>
      <c r="L434" s="491">
        <f>SUM(L429:L433)</f>
        <v>0</v>
      </c>
      <c r="M434" s="264" t="s">
        <v>1348</v>
      </c>
      <c r="N434" s="265"/>
      <c r="O434" s="266"/>
      <c r="P434" s="266"/>
      <c r="Q434" s="266"/>
      <c r="R434" s="267">
        <f>SUM(R429:R433)</f>
        <v>0</v>
      </c>
      <c r="S434" s="492"/>
      <c r="T434" s="492"/>
      <c r="U434" s="492"/>
      <c r="V434" s="493"/>
      <c r="W434" s="636"/>
      <c r="X434" s="508"/>
      <c r="Y434" s="232"/>
      <c r="Z434" s="498"/>
      <c r="AA434" s="270"/>
      <c r="AB434" s="270"/>
      <c r="AC434" s="270"/>
      <c r="AD434" s="270"/>
      <c r="AE434" s="270"/>
      <c r="AF434" s="270"/>
      <c r="AG434" s="270"/>
      <c r="AH434" s="270"/>
      <c r="AI434" s="270"/>
      <c r="AJ434" s="270"/>
      <c r="AK434" s="270"/>
      <c r="AL434" s="270"/>
      <c r="AM434" s="515"/>
      <c r="AN434" s="460"/>
      <c r="AQ434" s="498"/>
      <c r="AR434" s="270"/>
      <c r="AS434" s="270"/>
      <c r="AT434" s="515"/>
      <c r="AU434" s="334"/>
      <c r="AV434" s="269"/>
      <c r="AW434" s="271"/>
    </row>
    <row r="435" spans="1:49" ht="17.25" customHeight="1">
      <c r="A435" s="665">
        <f>A429+1</f>
        <v>4</v>
      </c>
      <c r="B435" s="668" t="s">
        <v>1491</v>
      </c>
      <c r="C435" s="669"/>
      <c r="D435" s="641">
        <f>NOVIEMBRE!K435</f>
        <v>1815</v>
      </c>
      <c r="E435" s="595">
        <f>H31</f>
        <v>0</v>
      </c>
      <c r="F435" s="644"/>
      <c r="G435" s="644"/>
      <c r="H435" s="574">
        <f>+F435+G435</f>
        <v>0</v>
      </c>
      <c r="I435" s="577">
        <f>+AM435</f>
        <v>0</v>
      </c>
      <c r="J435" s="580">
        <f>+H435+I435</f>
        <v>0</v>
      </c>
      <c r="K435" s="583">
        <f>+(D435+E435)-(J435)</f>
        <v>1815</v>
      </c>
      <c r="L435" s="253"/>
      <c r="M435" s="254"/>
      <c r="N435" s="254"/>
      <c r="O435" s="255"/>
      <c r="P435" s="256" t="str">
        <f ca="1">IF(O435=0," ",IFERROR(IF(DATEDIF(TODAY(),O435,"M")&lt;=5,"ROJO",IF(DATEDIF(TODAY(),O435,"M")&gt;=12,"VERDE",IF(AND(DATEDIF(TODAY(),O435,"M")&gt;=6,DATEDIF(TODAY(),O435,"M")&lt;=11),"AMARILLO"))),Q435))</f>
        <v xml:space="preserve"> </v>
      </c>
      <c r="Q435" s="256" t="str">
        <f>IF(O435=0," ",IF(O435&lt;=$L$6,"VENCIDO","NO VENCIDO"))</f>
        <v xml:space="preserve"> </v>
      </c>
      <c r="R435" s="257"/>
      <c r="S435" s="258"/>
      <c r="T435" s="258"/>
      <c r="U435" s="259"/>
      <c r="V435" s="259"/>
      <c r="W435" s="634">
        <f>+AR435</f>
        <v>1</v>
      </c>
      <c r="X435" s="425"/>
      <c r="Y435" s="232"/>
      <c r="Z435" s="648"/>
      <c r="AA435" s="648"/>
      <c r="AB435" s="649">
        <f>+Z435+AA435</f>
        <v>0</v>
      </c>
      <c r="AC435" s="648"/>
      <c r="AD435" s="648"/>
      <c r="AE435" s="648"/>
      <c r="AF435" s="648"/>
      <c r="AG435" s="648"/>
      <c r="AH435" s="648"/>
      <c r="AI435" s="648"/>
      <c r="AJ435" s="648"/>
      <c r="AK435" s="648"/>
      <c r="AL435" s="648"/>
      <c r="AM435" s="630">
        <f>SUM(AB435:AL439)</f>
        <v>0</v>
      </c>
      <c r="AN435" s="460"/>
      <c r="AQ435" s="604" t="str">
        <f>IFERROR(I435/J435*100,"0")</f>
        <v>0</v>
      </c>
      <c r="AR435" s="650">
        <f>IFERROR(1/(1-(AQ435/100)),"0")</f>
        <v>1</v>
      </c>
      <c r="AS435" s="653">
        <v>15</v>
      </c>
      <c r="AT435" s="607">
        <v>5</v>
      </c>
      <c r="AU435" s="334"/>
      <c r="AV435" s="656"/>
      <c r="AW435" s="659">
        <f>+H435-AV435</f>
        <v>0</v>
      </c>
    </row>
    <row r="436" spans="1:49" ht="17.25" customHeight="1">
      <c r="A436" s="666"/>
      <c r="B436" s="670"/>
      <c r="C436" s="671"/>
      <c r="D436" s="642"/>
      <c r="E436" s="596"/>
      <c r="F436" s="645"/>
      <c r="G436" s="645"/>
      <c r="H436" s="575"/>
      <c r="I436" s="578"/>
      <c r="J436" s="581"/>
      <c r="K436" s="584"/>
      <c r="L436" s="253"/>
      <c r="M436" s="254"/>
      <c r="N436" s="254"/>
      <c r="O436" s="255"/>
      <c r="P436" s="256" t="str">
        <f ca="1">IF(O436=0," ",IFERROR(IF(DATEDIF(TODAY(),O436,"M")&lt;=5,"ROJO",IF(DATEDIF(TODAY(),O436,"M")&gt;=12,"VERDE",IF(AND(DATEDIF(TODAY(),O436,"M")&gt;=6,DATEDIF(TODAY(),O436,"M")&lt;=11),"AMARILLO"))),Q436))</f>
        <v xml:space="preserve"> </v>
      </c>
      <c r="Q436" s="262" t="str">
        <f>IF(O436=0," ",IF(O436&lt;=$L$6,"VENCIDO","NO VENCIDO"))</f>
        <v xml:space="preserve"> </v>
      </c>
      <c r="R436" s="257"/>
      <c r="S436" s="258"/>
      <c r="T436" s="258"/>
      <c r="U436" s="259"/>
      <c r="V436" s="259"/>
      <c r="W436" s="635"/>
      <c r="X436" s="425"/>
      <c r="Y436" s="232"/>
      <c r="Z436" s="648"/>
      <c r="AA436" s="648"/>
      <c r="AB436" s="649"/>
      <c r="AC436" s="648"/>
      <c r="AD436" s="648"/>
      <c r="AE436" s="648"/>
      <c r="AF436" s="648"/>
      <c r="AG436" s="648"/>
      <c r="AH436" s="648"/>
      <c r="AI436" s="648"/>
      <c r="AJ436" s="648"/>
      <c r="AK436" s="648"/>
      <c r="AL436" s="648"/>
      <c r="AM436" s="631"/>
      <c r="AN436" s="460"/>
      <c r="AQ436" s="605"/>
      <c r="AR436" s="651"/>
      <c r="AS436" s="654"/>
      <c r="AT436" s="608"/>
      <c r="AU436" s="334"/>
      <c r="AV436" s="657"/>
      <c r="AW436" s="660"/>
    </row>
    <row r="437" spans="1:49" ht="17.25" customHeight="1">
      <c r="A437" s="666"/>
      <c r="B437" s="670"/>
      <c r="C437" s="671"/>
      <c r="D437" s="642"/>
      <c r="E437" s="596"/>
      <c r="F437" s="645"/>
      <c r="G437" s="645"/>
      <c r="H437" s="575"/>
      <c r="I437" s="578"/>
      <c r="J437" s="581"/>
      <c r="K437" s="584"/>
      <c r="L437" s="253"/>
      <c r="M437" s="254"/>
      <c r="N437" s="254"/>
      <c r="O437" s="255"/>
      <c r="P437" s="256" t="str">
        <f ca="1">IF(O437=0," ",IFERROR(IF(DATEDIF(TODAY(),O437,"M")&lt;=5,"ROJO",IF(DATEDIF(TODAY(),O437,"M")&gt;=12,"VERDE",IF(AND(DATEDIF(TODAY(),O437,"M")&gt;=6,DATEDIF(TODAY(),O437,"M")&lt;=11),"AMARILLO"))),Q437))</f>
        <v xml:space="preserve"> </v>
      </c>
      <c r="Q437" s="262" t="str">
        <f>IF(O437=0," ",IF(O437&lt;=$L$6,"VENCIDO","NO VENCIDO"))</f>
        <v xml:space="preserve"> </v>
      </c>
      <c r="R437" s="257"/>
      <c r="S437" s="258"/>
      <c r="T437" s="258"/>
      <c r="U437" s="259"/>
      <c r="V437" s="259"/>
      <c r="W437" s="635"/>
      <c r="X437" s="425"/>
      <c r="Y437" s="232"/>
      <c r="Z437" s="648"/>
      <c r="AA437" s="648"/>
      <c r="AB437" s="649"/>
      <c r="AC437" s="648"/>
      <c r="AD437" s="648"/>
      <c r="AE437" s="648"/>
      <c r="AF437" s="648"/>
      <c r="AG437" s="648"/>
      <c r="AH437" s="648"/>
      <c r="AI437" s="648"/>
      <c r="AJ437" s="648"/>
      <c r="AK437" s="648"/>
      <c r="AL437" s="648"/>
      <c r="AM437" s="631"/>
      <c r="AN437" s="460"/>
      <c r="AQ437" s="605"/>
      <c r="AR437" s="651"/>
      <c r="AS437" s="654"/>
      <c r="AT437" s="608"/>
      <c r="AU437" s="334"/>
      <c r="AV437" s="657"/>
      <c r="AW437" s="660"/>
    </row>
    <row r="438" spans="1:49" ht="17.25" customHeight="1">
      <c r="A438" s="666"/>
      <c r="B438" s="670"/>
      <c r="C438" s="671"/>
      <c r="D438" s="642"/>
      <c r="E438" s="596"/>
      <c r="F438" s="645"/>
      <c r="G438" s="645"/>
      <c r="H438" s="575"/>
      <c r="I438" s="578"/>
      <c r="J438" s="581"/>
      <c r="K438" s="584"/>
      <c r="L438" s="253"/>
      <c r="M438" s="254"/>
      <c r="N438" s="254"/>
      <c r="O438" s="255"/>
      <c r="P438" s="256" t="str">
        <f ca="1">IF(O438=0," ",IFERROR(IF(DATEDIF(TODAY(),O438,"M")&lt;=5,"ROJO",IF(DATEDIF(TODAY(),O438,"M")&gt;=12,"VERDE",IF(AND(DATEDIF(TODAY(),O438,"M")&gt;=6,DATEDIF(TODAY(),O438,"M")&lt;=11),"AMARILLO"))),Q438))</f>
        <v xml:space="preserve"> </v>
      </c>
      <c r="Q438" s="262" t="str">
        <f>IF(O438=0," ",IF(O438&lt;=$L$6,"VENCIDO","NO VENCIDO"))</f>
        <v xml:space="preserve"> </v>
      </c>
      <c r="R438" s="257"/>
      <c r="S438" s="258"/>
      <c r="T438" s="258"/>
      <c r="U438" s="259"/>
      <c r="V438" s="259"/>
      <c r="W438" s="635"/>
      <c r="X438" s="425"/>
      <c r="Y438" s="232"/>
      <c r="Z438" s="648"/>
      <c r="AA438" s="648"/>
      <c r="AB438" s="649"/>
      <c r="AC438" s="648"/>
      <c r="AD438" s="648"/>
      <c r="AE438" s="648"/>
      <c r="AF438" s="648"/>
      <c r="AG438" s="648"/>
      <c r="AH438" s="648"/>
      <c r="AI438" s="648"/>
      <c r="AJ438" s="648"/>
      <c r="AK438" s="648"/>
      <c r="AL438" s="648"/>
      <c r="AM438" s="631"/>
      <c r="AN438" s="460"/>
      <c r="AQ438" s="605"/>
      <c r="AR438" s="651"/>
      <c r="AS438" s="654"/>
      <c r="AT438" s="608"/>
      <c r="AU438" s="334"/>
      <c r="AV438" s="657"/>
      <c r="AW438" s="660"/>
    </row>
    <row r="439" spans="1:49" ht="17.25" customHeight="1">
      <c r="A439" s="666"/>
      <c r="B439" s="670"/>
      <c r="C439" s="671"/>
      <c r="D439" s="642"/>
      <c r="E439" s="596"/>
      <c r="F439" s="645"/>
      <c r="G439" s="645"/>
      <c r="H439" s="575"/>
      <c r="I439" s="578"/>
      <c r="J439" s="581"/>
      <c r="K439" s="633"/>
      <c r="L439" s="253"/>
      <c r="M439" s="254"/>
      <c r="N439" s="254"/>
      <c r="O439" s="255"/>
      <c r="P439" s="256" t="str">
        <f ca="1">IF(O439=0," ",IFERROR(IF(DATEDIF(TODAY(),O439,"M")&lt;=5,"ROJO",IF(DATEDIF(TODAY(),O439,"M")&gt;=12,"VERDE",IF(AND(DATEDIF(TODAY(),O439,"M")&gt;=6,DATEDIF(TODAY(),O439,"M")&lt;=11),"AMARILLO"))),Q439))</f>
        <v xml:space="preserve"> </v>
      </c>
      <c r="Q439" s="262" t="str">
        <f>IF(O439=0," ",IF(O439&lt;=$L$6,"VENCIDO","NO VENCIDO"))</f>
        <v xml:space="preserve"> </v>
      </c>
      <c r="R439" s="257"/>
      <c r="S439" s="258"/>
      <c r="T439" s="258"/>
      <c r="U439" s="259"/>
      <c r="V439" s="259"/>
      <c r="W439" s="635"/>
      <c r="X439" s="425"/>
      <c r="Y439" s="232"/>
      <c r="Z439" s="648"/>
      <c r="AA439" s="648"/>
      <c r="AB439" s="649"/>
      <c r="AC439" s="648"/>
      <c r="AD439" s="648"/>
      <c r="AE439" s="648"/>
      <c r="AF439" s="648"/>
      <c r="AG439" s="648"/>
      <c r="AH439" s="648"/>
      <c r="AI439" s="648"/>
      <c r="AJ439" s="648"/>
      <c r="AK439" s="648"/>
      <c r="AL439" s="648"/>
      <c r="AM439" s="632"/>
      <c r="AN439" s="460"/>
      <c r="AQ439" s="606"/>
      <c r="AR439" s="652"/>
      <c r="AS439" s="655"/>
      <c r="AT439" s="609"/>
      <c r="AU439" s="334"/>
      <c r="AV439" s="658"/>
      <c r="AW439" s="661"/>
    </row>
    <row r="440" spans="1:49" ht="17.25" customHeight="1">
      <c r="A440" s="667"/>
      <c r="B440" s="672"/>
      <c r="C440" s="673"/>
      <c r="D440" s="643"/>
      <c r="E440" s="597"/>
      <c r="F440" s="646"/>
      <c r="G440" s="646"/>
      <c r="H440" s="576"/>
      <c r="I440" s="579"/>
      <c r="J440" s="582"/>
      <c r="K440" s="447" t="b">
        <f>K435=L440</f>
        <v>0</v>
      </c>
      <c r="L440" s="491">
        <f>SUM(L435:L439)</f>
        <v>0</v>
      </c>
      <c r="M440" s="264" t="s">
        <v>1348</v>
      </c>
      <c r="N440" s="265"/>
      <c r="O440" s="266"/>
      <c r="P440" s="266"/>
      <c r="Q440" s="266"/>
      <c r="R440" s="267">
        <f>SUM(R435:R439)</f>
        <v>0</v>
      </c>
      <c r="S440" s="492"/>
      <c r="T440" s="492"/>
      <c r="U440" s="492"/>
      <c r="V440" s="493"/>
      <c r="W440" s="636"/>
      <c r="X440" s="508"/>
      <c r="Y440" s="232"/>
      <c r="Z440" s="498"/>
      <c r="AA440" s="270"/>
      <c r="AB440" s="270"/>
      <c r="AC440" s="270"/>
      <c r="AD440" s="270"/>
      <c r="AE440" s="270"/>
      <c r="AF440" s="270"/>
      <c r="AG440" s="270"/>
      <c r="AH440" s="270"/>
      <c r="AI440" s="270"/>
      <c r="AJ440" s="270"/>
      <c r="AK440" s="270"/>
      <c r="AL440" s="270"/>
      <c r="AM440" s="515"/>
      <c r="AN440" s="460"/>
      <c r="AQ440" s="498"/>
      <c r="AR440" s="270"/>
      <c r="AS440" s="270"/>
      <c r="AT440" s="515"/>
      <c r="AU440" s="334"/>
      <c r="AV440" s="269"/>
      <c r="AW440" s="271"/>
    </row>
    <row r="441" spans="1:49" ht="17.25" customHeight="1">
      <c r="A441" s="665">
        <f>A435+1</f>
        <v>5</v>
      </c>
      <c r="B441" s="640" t="s">
        <v>1517</v>
      </c>
      <c r="C441" s="640"/>
      <c r="D441" s="641">
        <f>NOVIEMBRE!K441</f>
        <v>1533</v>
      </c>
      <c r="E441" s="595">
        <f>H37</f>
        <v>0</v>
      </c>
      <c r="F441" s="644"/>
      <c r="G441" s="644"/>
      <c r="H441" s="574">
        <f>+F441+G441</f>
        <v>0</v>
      </c>
      <c r="I441" s="577">
        <f>+AM441</f>
        <v>0</v>
      </c>
      <c r="J441" s="580">
        <f>+H441+I441</f>
        <v>0</v>
      </c>
      <c r="K441" s="583">
        <f>+(D441+E441)-(J441)</f>
        <v>1533</v>
      </c>
      <c r="L441" s="253"/>
      <c r="M441" s="254"/>
      <c r="N441" s="254"/>
      <c r="O441" s="255"/>
      <c r="P441" s="256" t="str">
        <f ca="1">IF(O441=0," ",IFERROR(IF(DATEDIF(TODAY(),O441,"M")&lt;=5,"ROJO",IF(DATEDIF(TODAY(),O441,"M")&gt;=12,"VERDE",IF(AND(DATEDIF(TODAY(),O441,"M")&gt;=6,DATEDIF(TODAY(),O441,"M")&lt;=11),"AMARILLO"))),Q441))</f>
        <v xml:space="preserve"> </v>
      </c>
      <c r="Q441" s="256" t="str">
        <f>IF(O441=0," ",IF(O441&lt;=$L$6,"VENCIDO","NO VENCIDO"))</f>
        <v xml:space="preserve"> </v>
      </c>
      <c r="R441" s="257"/>
      <c r="S441" s="258"/>
      <c r="T441" s="258"/>
      <c r="U441" s="259"/>
      <c r="V441" s="259"/>
      <c r="W441" s="634">
        <f>+AR441</f>
        <v>1</v>
      </c>
      <c r="X441" s="425"/>
      <c r="Y441" s="232"/>
      <c r="Z441" s="648"/>
      <c r="AA441" s="648"/>
      <c r="AB441" s="649">
        <f>+Z441+AA441</f>
        <v>0</v>
      </c>
      <c r="AC441" s="648"/>
      <c r="AD441" s="648"/>
      <c r="AE441" s="648"/>
      <c r="AF441" s="648"/>
      <c r="AG441" s="648"/>
      <c r="AH441" s="648"/>
      <c r="AI441" s="648"/>
      <c r="AJ441" s="648"/>
      <c r="AK441" s="648"/>
      <c r="AL441" s="648"/>
      <c r="AM441" s="630">
        <f>SUM(AB441:AL445)</f>
        <v>0</v>
      </c>
      <c r="AN441" s="460"/>
      <c r="AQ441" s="604" t="str">
        <f>IFERROR(I441/J441*100,"0")</f>
        <v>0</v>
      </c>
      <c r="AR441" s="650">
        <f>IFERROR(1/(1-(AQ441/100)),"0")</f>
        <v>1</v>
      </c>
      <c r="AS441" s="653">
        <v>0</v>
      </c>
      <c r="AT441" s="607">
        <v>1</v>
      </c>
      <c r="AU441" s="334"/>
      <c r="AV441" s="656"/>
      <c r="AW441" s="659">
        <f>+H441-AV441</f>
        <v>0</v>
      </c>
    </row>
    <row r="442" spans="1:49" ht="17.25" customHeight="1">
      <c r="A442" s="666"/>
      <c r="B442" s="640"/>
      <c r="C442" s="640"/>
      <c r="D442" s="642"/>
      <c r="E442" s="596"/>
      <c r="F442" s="645"/>
      <c r="G442" s="645"/>
      <c r="H442" s="575"/>
      <c r="I442" s="578"/>
      <c r="J442" s="581"/>
      <c r="K442" s="584"/>
      <c r="L442" s="253"/>
      <c r="M442" s="254"/>
      <c r="N442" s="254"/>
      <c r="O442" s="255"/>
      <c r="P442" s="256" t="str">
        <f ca="1">IF(O442=0," ",IFERROR(IF(DATEDIF(TODAY(),O442,"M")&lt;=5,"ROJO",IF(DATEDIF(TODAY(),O442,"M")&gt;=12,"VERDE",IF(AND(DATEDIF(TODAY(),O442,"M")&gt;=6,DATEDIF(TODAY(),O442,"M")&lt;=11),"AMARILLO"))),Q442))</f>
        <v xml:space="preserve"> </v>
      </c>
      <c r="Q442" s="262" t="str">
        <f>IF(O442=0," ",IF(O442&lt;=$L$6,"VENCIDO","NO VENCIDO"))</f>
        <v xml:space="preserve"> </v>
      </c>
      <c r="R442" s="257"/>
      <c r="S442" s="258"/>
      <c r="T442" s="258"/>
      <c r="U442" s="259"/>
      <c r="V442" s="259"/>
      <c r="W442" s="635"/>
      <c r="X442" s="425"/>
      <c r="Y442" s="232"/>
      <c r="Z442" s="648"/>
      <c r="AA442" s="648"/>
      <c r="AB442" s="649"/>
      <c r="AC442" s="648"/>
      <c r="AD442" s="648"/>
      <c r="AE442" s="648"/>
      <c r="AF442" s="648"/>
      <c r="AG442" s="648"/>
      <c r="AH442" s="648"/>
      <c r="AI442" s="648"/>
      <c r="AJ442" s="648"/>
      <c r="AK442" s="648"/>
      <c r="AL442" s="648"/>
      <c r="AM442" s="631"/>
      <c r="AN442" s="460"/>
      <c r="AQ442" s="605"/>
      <c r="AR442" s="651"/>
      <c r="AS442" s="654"/>
      <c r="AT442" s="608"/>
      <c r="AU442" s="334"/>
      <c r="AV442" s="657"/>
      <c r="AW442" s="660"/>
    </row>
    <row r="443" spans="1:49" ht="17.25" customHeight="1">
      <c r="A443" s="666"/>
      <c r="B443" s="640"/>
      <c r="C443" s="640"/>
      <c r="D443" s="642"/>
      <c r="E443" s="596"/>
      <c r="F443" s="645"/>
      <c r="G443" s="645"/>
      <c r="H443" s="575"/>
      <c r="I443" s="578"/>
      <c r="J443" s="581"/>
      <c r="K443" s="584"/>
      <c r="L443" s="253"/>
      <c r="M443" s="254"/>
      <c r="N443" s="254"/>
      <c r="O443" s="255"/>
      <c r="P443" s="256" t="str">
        <f ca="1">IF(O443=0," ",IFERROR(IF(DATEDIF(TODAY(),O443,"M")&lt;=5,"ROJO",IF(DATEDIF(TODAY(),O443,"M")&gt;=12,"VERDE",IF(AND(DATEDIF(TODAY(),O443,"M")&gt;=6,DATEDIF(TODAY(),O443,"M")&lt;=11),"AMARILLO"))),Q443))</f>
        <v xml:space="preserve"> </v>
      </c>
      <c r="Q443" s="262" t="str">
        <f>IF(O443=0," ",IF(O443&lt;=$L$6,"VENCIDO","NO VENCIDO"))</f>
        <v xml:space="preserve"> </v>
      </c>
      <c r="R443" s="257"/>
      <c r="S443" s="258"/>
      <c r="T443" s="258"/>
      <c r="U443" s="259"/>
      <c r="V443" s="259"/>
      <c r="W443" s="635"/>
      <c r="X443" s="425"/>
      <c r="Y443" s="232"/>
      <c r="Z443" s="648"/>
      <c r="AA443" s="648"/>
      <c r="AB443" s="649"/>
      <c r="AC443" s="648"/>
      <c r="AD443" s="648"/>
      <c r="AE443" s="648"/>
      <c r="AF443" s="648"/>
      <c r="AG443" s="648"/>
      <c r="AH443" s="648"/>
      <c r="AI443" s="648"/>
      <c r="AJ443" s="648"/>
      <c r="AK443" s="648"/>
      <c r="AL443" s="648"/>
      <c r="AM443" s="631"/>
      <c r="AN443" s="460"/>
      <c r="AQ443" s="605"/>
      <c r="AR443" s="651"/>
      <c r="AS443" s="654"/>
      <c r="AT443" s="608"/>
      <c r="AU443" s="334"/>
      <c r="AV443" s="657"/>
      <c r="AW443" s="660"/>
    </row>
    <row r="444" spans="1:49" ht="17.25" customHeight="1">
      <c r="A444" s="666"/>
      <c r="B444" s="640"/>
      <c r="C444" s="640"/>
      <c r="D444" s="642"/>
      <c r="E444" s="596"/>
      <c r="F444" s="645"/>
      <c r="G444" s="645"/>
      <c r="H444" s="575"/>
      <c r="I444" s="578"/>
      <c r="J444" s="581"/>
      <c r="K444" s="584"/>
      <c r="L444" s="253"/>
      <c r="M444" s="254"/>
      <c r="N444" s="254"/>
      <c r="O444" s="255"/>
      <c r="P444" s="256" t="str">
        <f ca="1">IF(O444=0," ",IFERROR(IF(DATEDIF(TODAY(),O444,"M")&lt;=5,"ROJO",IF(DATEDIF(TODAY(),O444,"M")&gt;=12,"VERDE",IF(AND(DATEDIF(TODAY(),O444,"M")&gt;=6,DATEDIF(TODAY(),O444,"M")&lt;=11),"AMARILLO"))),Q444))</f>
        <v xml:space="preserve"> </v>
      </c>
      <c r="Q444" s="262" t="str">
        <f>IF(O444=0," ",IF(O444&lt;=$L$6,"VENCIDO","NO VENCIDO"))</f>
        <v xml:space="preserve"> </v>
      </c>
      <c r="R444" s="257"/>
      <c r="S444" s="258"/>
      <c r="T444" s="258"/>
      <c r="U444" s="259"/>
      <c r="V444" s="259"/>
      <c r="W444" s="635"/>
      <c r="X444" s="425"/>
      <c r="Y444" s="232"/>
      <c r="Z444" s="648"/>
      <c r="AA444" s="648"/>
      <c r="AB444" s="649"/>
      <c r="AC444" s="648"/>
      <c r="AD444" s="648"/>
      <c r="AE444" s="648"/>
      <c r="AF444" s="648"/>
      <c r="AG444" s="648"/>
      <c r="AH444" s="648"/>
      <c r="AI444" s="648"/>
      <c r="AJ444" s="648"/>
      <c r="AK444" s="648"/>
      <c r="AL444" s="648"/>
      <c r="AM444" s="631"/>
      <c r="AN444" s="460"/>
      <c r="AQ444" s="605"/>
      <c r="AR444" s="651"/>
      <c r="AS444" s="654"/>
      <c r="AT444" s="608"/>
      <c r="AU444" s="334"/>
      <c r="AV444" s="657"/>
      <c r="AW444" s="660"/>
    </row>
    <row r="445" spans="1:49" ht="17.25" customHeight="1">
      <c r="A445" s="666"/>
      <c r="B445" s="640"/>
      <c r="C445" s="640"/>
      <c r="D445" s="642"/>
      <c r="E445" s="596"/>
      <c r="F445" s="645"/>
      <c r="G445" s="645"/>
      <c r="H445" s="575"/>
      <c r="I445" s="578"/>
      <c r="J445" s="581"/>
      <c r="K445" s="633"/>
      <c r="L445" s="253"/>
      <c r="M445" s="254"/>
      <c r="N445" s="254"/>
      <c r="O445" s="255"/>
      <c r="P445" s="256" t="str">
        <f ca="1">IF(O445=0," ",IFERROR(IF(DATEDIF(TODAY(),O445,"M")&lt;=5,"ROJO",IF(DATEDIF(TODAY(),O445,"M")&gt;=12,"VERDE",IF(AND(DATEDIF(TODAY(),O445,"M")&gt;=6,DATEDIF(TODAY(),O445,"M")&lt;=11),"AMARILLO"))),Q445))</f>
        <v xml:space="preserve"> </v>
      </c>
      <c r="Q445" s="262" t="str">
        <f>IF(O445=0," ",IF(O445&lt;=$L$6,"VENCIDO","NO VENCIDO"))</f>
        <v xml:space="preserve"> </v>
      </c>
      <c r="R445" s="257"/>
      <c r="S445" s="258"/>
      <c r="T445" s="258"/>
      <c r="U445" s="259"/>
      <c r="V445" s="259"/>
      <c r="W445" s="635"/>
      <c r="X445" s="425"/>
      <c r="Y445" s="232"/>
      <c r="Z445" s="648"/>
      <c r="AA445" s="648"/>
      <c r="AB445" s="649"/>
      <c r="AC445" s="648"/>
      <c r="AD445" s="648"/>
      <c r="AE445" s="648"/>
      <c r="AF445" s="648"/>
      <c r="AG445" s="648"/>
      <c r="AH445" s="648"/>
      <c r="AI445" s="648"/>
      <c r="AJ445" s="648"/>
      <c r="AK445" s="648"/>
      <c r="AL445" s="648"/>
      <c r="AM445" s="632"/>
      <c r="AN445" s="460"/>
      <c r="AQ445" s="606"/>
      <c r="AR445" s="652"/>
      <c r="AS445" s="655"/>
      <c r="AT445" s="609"/>
      <c r="AU445" s="334"/>
      <c r="AV445" s="658"/>
      <c r="AW445" s="661"/>
    </row>
    <row r="446" spans="1:49" ht="17.25" customHeight="1">
      <c r="A446" s="667"/>
      <c r="B446" s="640"/>
      <c r="C446" s="640"/>
      <c r="D446" s="643"/>
      <c r="E446" s="597"/>
      <c r="F446" s="646"/>
      <c r="G446" s="646"/>
      <c r="H446" s="576"/>
      <c r="I446" s="579"/>
      <c r="J446" s="582"/>
      <c r="K446" s="447" t="b">
        <f>K441=L446</f>
        <v>0</v>
      </c>
      <c r="L446" s="491">
        <f>SUM(L441:L445)</f>
        <v>0</v>
      </c>
      <c r="M446" s="264" t="s">
        <v>1348</v>
      </c>
      <c r="N446" s="265"/>
      <c r="O446" s="266"/>
      <c r="P446" s="266"/>
      <c r="Q446" s="266"/>
      <c r="R446" s="267">
        <f>SUM(R441:R445)</f>
        <v>0</v>
      </c>
      <c r="S446" s="492"/>
      <c r="T446" s="492"/>
      <c r="U446" s="492"/>
      <c r="V446" s="493"/>
      <c r="W446" s="636"/>
      <c r="X446" s="508"/>
      <c r="Y446" s="232"/>
      <c r="Z446" s="498"/>
      <c r="AA446" s="270"/>
      <c r="AB446" s="270"/>
      <c r="AC446" s="270"/>
      <c r="AD446" s="270"/>
      <c r="AE446" s="270"/>
      <c r="AF446" s="270"/>
      <c r="AG446" s="270"/>
      <c r="AH446" s="270"/>
      <c r="AI446" s="270"/>
      <c r="AJ446" s="270"/>
      <c r="AK446" s="270"/>
      <c r="AL446" s="270"/>
      <c r="AM446" s="515"/>
      <c r="AN446" s="460"/>
      <c r="AQ446" s="498"/>
      <c r="AR446" s="270"/>
      <c r="AS446" s="270"/>
      <c r="AT446" s="515"/>
      <c r="AU446" s="334"/>
      <c r="AV446" s="269"/>
      <c r="AW446" s="271"/>
    </row>
    <row r="447" spans="1:49" ht="17.25" customHeight="1">
      <c r="A447" s="665">
        <f>A441+1</f>
        <v>6</v>
      </c>
      <c r="B447" s="640" t="s">
        <v>1518</v>
      </c>
      <c r="C447" s="640"/>
      <c r="D447" s="641">
        <f>NOVIEMBRE!K447</f>
        <v>54</v>
      </c>
      <c r="E447" s="595">
        <f>H43</f>
        <v>0</v>
      </c>
      <c r="F447" s="644"/>
      <c r="G447" s="644"/>
      <c r="H447" s="574">
        <f>+F447+G447</f>
        <v>0</v>
      </c>
      <c r="I447" s="577">
        <f>+AM447</f>
        <v>0</v>
      </c>
      <c r="J447" s="580">
        <f>+H447+I447</f>
        <v>0</v>
      </c>
      <c r="K447" s="583">
        <f>+(D447+E447)-(J447)</f>
        <v>54</v>
      </c>
      <c r="L447" s="253"/>
      <c r="M447" s="254"/>
      <c r="N447" s="254"/>
      <c r="O447" s="255"/>
      <c r="P447" s="256" t="str">
        <f ca="1">IF(O447=0," ",IFERROR(IF(DATEDIF(TODAY(),O447,"M")&lt;=5,"ROJO",IF(DATEDIF(TODAY(),O447,"M")&gt;=12,"VERDE",IF(AND(DATEDIF(TODAY(),O447,"M")&gt;=6,DATEDIF(TODAY(),O447,"M")&lt;=11),"AMARILLO"))),Q447))</f>
        <v xml:space="preserve"> </v>
      </c>
      <c r="Q447" s="256" t="str">
        <f>IF(O447=0," ",IF(O447&lt;=$L$6,"VENCIDO","NO VENCIDO"))</f>
        <v xml:space="preserve"> </v>
      </c>
      <c r="R447" s="257"/>
      <c r="S447" s="258"/>
      <c r="T447" s="258"/>
      <c r="U447" s="259"/>
      <c r="V447" s="259"/>
      <c r="W447" s="634">
        <f>+AR447</f>
        <v>1</v>
      </c>
      <c r="X447" s="425"/>
      <c r="Y447" s="232"/>
      <c r="Z447" s="648"/>
      <c r="AA447" s="648"/>
      <c r="AB447" s="649">
        <f>+Z447+AA447</f>
        <v>0</v>
      </c>
      <c r="AC447" s="648"/>
      <c r="AD447" s="648"/>
      <c r="AE447" s="648"/>
      <c r="AF447" s="648"/>
      <c r="AG447" s="648"/>
      <c r="AH447" s="648"/>
      <c r="AI447" s="648"/>
      <c r="AJ447" s="648"/>
      <c r="AK447" s="648"/>
      <c r="AL447" s="648"/>
      <c r="AM447" s="630">
        <f>SUM(AB447:AL451)</f>
        <v>0</v>
      </c>
      <c r="AN447" s="460"/>
      <c r="AQ447" s="604" t="str">
        <f>IFERROR(I447/J447*100,"0")</f>
        <v>0</v>
      </c>
      <c r="AR447" s="650">
        <f>IFERROR(1/(1-(AQ447/100)),"0")</f>
        <v>1</v>
      </c>
      <c r="AS447" s="653">
        <v>0</v>
      </c>
      <c r="AT447" s="607">
        <v>1</v>
      </c>
      <c r="AU447" s="334"/>
      <c r="AV447" s="656"/>
      <c r="AW447" s="659">
        <f>+H447-AV447</f>
        <v>0</v>
      </c>
    </row>
    <row r="448" spans="1:49" ht="17.25" customHeight="1">
      <c r="A448" s="666"/>
      <c r="B448" s="640"/>
      <c r="C448" s="640"/>
      <c r="D448" s="642"/>
      <c r="E448" s="596"/>
      <c r="F448" s="645"/>
      <c r="G448" s="645"/>
      <c r="H448" s="575"/>
      <c r="I448" s="578"/>
      <c r="J448" s="581"/>
      <c r="K448" s="584"/>
      <c r="L448" s="253"/>
      <c r="M448" s="254"/>
      <c r="N448" s="254"/>
      <c r="O448" s="255"/>
      <c r="P448" s="256" t="str">
        <f ca="1">IF(O448=0," ",IFERROR(IF(DATEDIF(TODAY(),O448,"M")&lt;=5,"ROJO",IF(DATEDIF(TODAY(),O448,"M")&gt;=12,"VERDE",IF(AND(DATEDIF(TODAY(),O448,"M")&gt;=6,DATEDIF(TODAY(),O448,"M")&lt;=11),"AMARILLO"))),Q448))</f>
        <v xml:space="preserve"> </v>
      </c>
      <c r="Q448" s="262" t="str">
        <f>IF(O448=0," ",IF(O448&lt;=$L$6,"VENCIDO","NO VENCIDO"))</f>
        <v xml:space="preserve"> </v>
      </c>
      <c r="R448" s="257"/>
      <c r="S448" s="258"/>
      <c r="T448" s="258"/>
      <c r="U448" s="259"/>
      <c r="V448" s="259"/>
      <c r="W448" s="635"/>
      <c r="X448" s="425"/>
      <c r="Y448" s="232"/>
      <c r="Z448" s="648"/>
      <c r="AA448" s="648"/>
      <c r="AB448" s="649"/>
      <c r="AC448" s="648"/>
      <c r="AD448" s="648"/>
      <c r="AE448" s="648"/>
      <c r="AF448" s="648"/>
      <c r="AG448" s="648"/>
      <c r="AH448" s="648"/>
      <c r="AI448" s="648"/>
      <c r="AJ448" s="648"/>
      <c r="AK448" s="648"/>
      <c r="AL448" s="648"/>
      <c r="AM448" s="631"/>
      <c r="AN448" s="460"/>
      <c r="AQ448" s="605"/>
      <c r="AR448" s="651"/>
      <c r="AS448" s="654"/>
      <c r="AT448" s="608"/>
      <c r="AU448" s="334"/>
      <c r="AV448" s="657"/>
      <c r="AW448" s="660"/>
    </row>
    <row r="449" spans="1:49" ht="17.25" customHeight="1">
      <c r="A449" s="666"/>
      <c r="B449" s="640"/>
      <c r="C449" s="640"/>
      <c r="D449" s="642"/>
      <c r="E449" s="596"/>
      <c r="F449" s="645"/>
      <c r="G449" s="645"/>
      <c r="H449" s="575"/>
      <c r="I449" s="578"/>
      <c r="J449" s="581"/>
      <c r="K449" s="584"/>
      <c r="L449" s="253"/>
      <c r="M449" s="254"/>
      <c r="N449" s="254"/>
      <c r="O449" s="255"/>
      <c r="P449" s="256" t="str">
        <f ca="1">IF(O449=0," ",IFERROR(IF(DATEDIF(TODAY(),O449,"M")&lt;=5,"ROJO",IF(DATEDIF(TODAY(),O449,"M")&gt;=12,"VERDE",IF(AND(DATEDIF(TODAY(),O449,"M")&gt;=6,DATEDIF(TODAY(),O449,"M")&lt;=11),"AMARILLO"))),Q449))</f>
        <v xml:space="preserve"> </v>
      </c>
      <c r="Q449" s="262" t="str">
        <f>IF(O449=0," ",IF(O449&lt;=$L$6,"VENCIDO","NO VENCIDO"))</f>
        <v xml:space="preserve"> </v>
      </c>
      <c r="R449" s="257"/>
      <c r="S449" s="258"/>
      <c r="T449" s="258"/>
      <c r="U449" s="259"/>
      <c r="V449" s="259"/>
      <c r="W449" s="635"/>
      <c r="X449" s="425"/>
      <c r="Y449" s="232"/>
      <c r="Z449" s="648"/>
      <c r="AA449" s="648"/>
      <c r="AB449" s="649"/>
      <c r="AC449" s="648"/>
      <c r="AD449" s="648"/>
      <c r="AE449" s="648"/>
      <c r="AF449" s="648"/>
      <c r="AG449" s="648"/>
      <c r="AH449" s="648"/>
      <c r="AI449" s="648"/>
      <c r="AJ449" s="648"/>
      <c r="AK449" s="648"/>
      <c r="AL449" s="648"/>
      <c r="AM449" s="631"/>
      <c r="AN449" s="460"/>
      <c r="AQ449" s="605"/>
      <c r="AR449" s="651"/>
      <c r="AS449" s="654"/>
      <c r="AT449" s="608"/>
      <c r="AU449" s="334"/>
      <c r="AV449" s="657"/>
      <c r="AW449" s="660"/>
    </row>
    <row r="450" spans="1:49" ht="17.25" customHeight="1">
      <c r="A450" s="666"/>
      <c r="B450" s="640"/>
      <c r="C450" s="640"/>
      <c r="D450" s="642"/>
      <c r="E450" s="596"/>
      <c r="F450" s="645"/>
      <c r="G450" s="645"/>
      <c r="H450" s="575"/>
      <c r="I450" s="578"/>
      <c r="J450" s="581"/>
      <c r="K450" s="584"/>
      <c r="L450" s="253"/>
      <c r="M450" s="254"/>
      <c r="N450" s="254"/>
      <c r="O450" s="255"/>
      <c r="P450" s="256" t="str">
        <f ca="1">IF(O450=0," ",IFERROR(IF(DATEDIF(TODAY(),O450,"M")&lt;=5,"ROJO",IF(DATEDIF(TODAY(),O450,"M")&gt;=12,"VERDE",IF(AND(DATEDIF(TODAY(),O450,"M")&gt;=6,DATEDIF(TODAY(),O450,"M")&lt;=11),"AMARILLO"))),Q450))</f>
        <v xml:space="preserve"> </v>
      </c>
      <c r="Q450" s="262" t="str">
        <f>IF(O450=0," ",IF(O450&lt;=$L$6,"VENCIDO","NO VENCIDO"))</f>
        <v xml:space="preserve"> </v>
      </c>
      <c r="R450" s="257"/>
      <c r="S450" s="258"/>
      <c r="T450" s="258"/>
      <c r="U450" s="259"/>
      <c r="V450" s="259"/>
      <c r="W450" s="635"/>
      <c r="X450" s="425"/>
      <c r="Y450" s="232"/>
      <c r="Z450" s="648"/>
      <c r="AA450" s="648"/>
      <c r="AB450" s="649"/>
      <c r="AC450" s="648"/>
      <c r="AD450" s="648"/>
      <c r="AE450" s="648"/>
      <c r="AF450" s="648"/>
      <c r="AG450" s="648"/>
      <c r="AH450" s="648"/>
      <c r="AI450" s="648"/>
      <c r="AJ450" s="648"/>
      <c r="AK450" s="648"/>
      <c r="AL450" s="648"/>
      <c r="AM450" s="631"/>
      <c r="AN450" s="460"/>
      <c r="AQ450" s="605"/>
      <c r="AR450" s="651"/>
      <c r="AS450" s="654"/>
      <c r="AT450" s="608"/>
      <c r="AU450" s="334"/>
      <c r="AV450" s="657"/>
      <c r="AW450" s="660"/>
    </row>
    <row r="451" spans="1:49" ht="17.25" customHeight="1">
      <c r="A451" s="666"/>
      <c r="B451" s="640"/>
      <c r="C451" s="640"/>
      <c r="D451" s="642"/>
      <c r="E451" s="596"/>
      <c r="F451" s="645"/>
      <c r="G451" s="645"/>
      <c r="H451" s="575"/>
      <c r="I451" s="578"/>
      <c r="J451" s="581"/>
      <c r="K451" s="633"/>
      <c r="L451" s="253"/>
      <c r="M451" s="254"/>
      <c r="N451" s="254"/>
      <c r="O451" s="255"/>
      <c r="P451" s="256" t="str">
        <f ca="1">IF(O451=0," ",IFERROR(IF(DATEDIF(TODAY(),O451,"M")&lt;=5,"ROJO",IF(DATEDIF(TODAY(),O451,"M")&gt;=12,"VERDE",IF(AND(DATEDIF(TODAY(),O451,"M")&gt;=6,DATEDIF(TODAY(),O451,"M")&lt;=11),"AMARILLO"))),Q451))</f>
        <v xml:space="preserve"> </v>
      </c>
      <c r="Q451" s="262" t="str">
        <f>IF(O451=0," ",IF(O451&lt;=$L$6,"VENCIDO","NO VENCIDO"))</f>
        <v xml:space="preserve"> </v>
      </c>
      <c r="R451" s="257"/>
      <c r="S451" s="258"/>
      <c r="T451" s="258"/>
      <c r="U451" s="259"/>
      <c r="V451" s="259"/>
      <c r="W451" s="635"/>
      <c r="X451" s="425"/>
      <c r="Y451" s="232"/>
      <c r="Z451" s="648"/>
      <c r="AA451" s="648"/>
      <c r="AB451" s="649"/>
      <c r="AC451" s="648"/>
      <c r="AD451" s="648"/>
      <c r="AE451" s="648"/>
      <c r="AF451" s="648"/>
      <c r="AG451" s="648"/>
      <c r="AH451" s="648"/>
      <c r="AI451" s="648"/>
      <c r="AJ451" s="648"/>
      <c r="AK451" s="648"/>
      <c r="AL451" s="648"/>
      <c r="AM451" s="632"/>
      <c r="AN451" s="460"/>
      <c r="AQ451" s="606"/>
      <c r="AR451" s="652"/>
      <c r="AS451" s="655"/>
      <c r="AT451" s="609"/>
      <c r="AU451" s="334"/>
      <c r="AV451" s="658"/>
      <c r="AW451" s="661"/>
    </row>
    <row r="452" spans="1:49" ht="17.25" customHeight="1">
      <c r="A452" s="667"/>
      <c r="B452" s="640"/>
      <c r="C452" s="640"/>
      <c r="D452" s="643"/>
      <c r="E452" s="597"/>
      <c r="F452" s="646"/>
      <c r="G452" s="646"/>
      <c r="H452" s="576"/>
      <c r="I452" s="579"/>
      <c r="J452" s="582"/>
      <c r="K452" s="447" t="b">
        <f>K447=L452</f>
        <v>0</v>
      </c>
      <c r="L452" s="491">
        <f>SUM(L447:L451)</f>
        <v>0</v>
      </c>
      <c r="M452" s="264" t="s">
        <v>1348</v>
      </c>
      <c r="N452" s="265"/>
      <c r="O452" s="266"/>
      <c r="P452" s="266"/>
      <c r="Q452" s="266"/>
      <c r="R452" s="267">
        <f>SUM(R447:R451)</f>
        <v>0</v>
      </c>
      <c r="S452" s="492"/>
      <c r="T452" s="492"/>
      <c r="U452" s="492"/>
      <c r="V452" s="493"/>
      <c r="W452" s="636"/>
      <c r="X452" s="508"/>
      <c r="Y452" s="232"/>
      <c r="Z452" s="498"/>
      <c r="AA452" s="270"/>
      <c r="AB452" s="270"/>
      <c r="AC452" s="270"/>
      <c r="AD452" s="270"/>
      <c r="AE452" s="270"/>
      <c r="AF452" s="270"/>
      <c r="AG452" s="270"/>
      <c r="AH452" s="270"/>
      <c r="AI452" s="270"/>
      <c r="AJ452" s="270"/>
      <c r="AK452" s="270"/>
      <c r="AL452" s="270"/>
      <c r="AM452" s="515"/>
      <c r="AN452" s="460"/>
      <c r="AQ452" s="498"/>
      <c r="AR452" s="270"/>
      <c r="AS452" s="270"/>
      <c r="AT452" s="515"/>
      <c r="AU452" s="334"/>
      <c r="AV452" s="269"/>
      <c r="AW452" s="271"/>
    </row>
    <row r="453" spans="1:49" ht="17.25" customHeight="1">
      <c r="A453" s="665">
        <f>A447+1</f>
        <v>7</v>
      </c>
      <c r="B453" s="640" t="s">
        <v>1519</v>
      </c>
      <c r="C453" s="640"/>
      <c r="D453" s="641">
        <f>NOVIEMBRE!K453</f>
        <v>0</v>
      </c>
      <c r="E453" s="595">
        <f>H49</f>
        <v>0</v>
      </c>
      <c r="F453" s="644"/>
      <c r="G453" s="644"/>
      <c r="H453" s="574">
        <f>+F453+G453</f>
        <v>0</v>
      </c>
      <c r="I453" s="577">
        <f>+AM453</f>
        <v>0</v>
      </c>
      <c r="J453" s="580">
        <f>+H453+I453</f>
        <v>0</v>
      </c>
      <c r="K453" s="583">
        <f>+(D453+E453)-(J453)</f>
        <v>0</v>
      </c>
      <c r="L453" s="253"/>
      <c r="M453" s="254"/>
      <c r="N453" s="254"/>
      <c r="O453" s="255"/>
      <c r="P453" s="256"/>
      <c r="Q453" s="256"/>
      <c r="R453" s="257"/>
      <c r="S453" s="258"/>
      <c r="T453" s="258"/>
      <c r="U453" s="259"/>
      <c r="V453" s="259"/>
      <c r="W453" s="634">
        <f>+AR453</f>
        <v>1</v>
      </c>
      <c r="X453" s="425"/>
      <c r="Y453" s="232"/>
      <c r="Z453" s="648"/>
      <c r="AA453" s="648"/>
      <c r="AB453" s="649">
        <f>+Z453+AA453</f>
        <v>0</v>
      </c>
      <c r="AC453" s="648"/>
      <c r="AD453" s="648"/>
      <c r="AE453" s="648"/>
      <c r="AF453" s="648"/>
      <c r="AG453" s="648"/>
      <c r="AH453" s="648"/>
      <c r="AI453" s="648"/>
      <c r="AJ453" s="648"/>
      <c r="AK453" s="648"/>
      <c r="AL453" s="648"/>
      <c r="AM453" s="630">
        <f>SUM(AB453:AL457)</f>
        <v>0</v>
      </c>
      <c r="AN453" s="460"/>
      <c r="AQ453" s="604" t="str">
        <f>IFERROR(I453/J453*100,"0")</f>
        <v>0</v>
      </c>
      <c r="AR453" s="650">
        <f>IFERROR(1/(1-(AQ453/100)),"0")</f>
        <v>1</v>
      </c>
      <c r="AS453" s="653">
        <v>0</v>
      </c>
      <c r="AT453" s="607">
        <v>1</v>
      </c>
      <c r="AU453" s="334"/>
      <c r="AV453" s="656"/>
      <c r="AW453" s="659">
        <f>+H453-AV453</f>
        <v>0</v>
      </c>
    </row>
    <row r="454" spans="1:49" ht="17.25" customHeight="1">
      <c r="A454" s="666"/>
      <c r="B454" s="640"/>
      <c r="C454" s="640"/>
      <c r="D454" s="642"/>
      <c r="E454" s="596"/>
      <c r="F454" s="645"/>
      <c r="G454" s="645"/>
      <c r="H454" s="575"/>
      <c r="I454" s="578"/>
      <c r="J454" s="581"/>
      <c r="K454" s="584"/>
      <c r="L454" s="253"/>
      <c r="M454" s="254"/>
      <c r="N454" s="254"/>
      <c r="O454" s="255"/>
      <c r="P454" s="256"/>
      <c r="Q454" s="262"/>
      <c r="R454" s="257"/>
      <c r="S454" s="258"/>
      <c r="T454" s="258"/>
      <c r="U454" s="259"/>
      <c r="V454" s="259"/>
      <c r="W454" s="635"/>
      <c r="X454" s="425"/>
      <c r="Y454" s="232"/>
      <c r="Z454" s="648"/>
      <c r="AA454" s="648"/>
      <c r="AB454" s="649"/>
      <c r="AC454" s="648"/>
      <c r="AD454" s="648"/>
      <c r="AE454" s="648"/>
      <c r="AF454" s="648"/>
      <c r="AG454" s="648"/>
      <c r="AH454" s="648"/>
      <c r="AI454" s="648"/>
      <c r="AJ454" s="648"/>
      <c r="AK454" s="648"/>
      <c r="AL454" s="648"/>
      <c r="AM454" s="631"/>
      <c r="AN454" s="460"/>
      <c r="AQ454" s="605"/>
      <c r="AR454" s="651"/>
      <c r="AS454" s="654"/>
      <c r="AT454" s="608"/>
      <c r="AU454" s="334"/>
      <c r="AV454" s="657"/>
      <c r="AW454" s="660"/>
    </row>
    <row r="455" spans="1:49" ht="17.25" customHeight="1">
      <c r="A455" s="666"/>
      <c r="B455" s="640"/>
      <c r="C455" s="640"/>
      <c r="D455" s="642"/>
      <c r="E455" s="596"/>
      <c r="F455" s="645"/>
      <c r="G455" s="645"/>
      <c r="H455" s="575"/>
      <c r="I455" s="578"/>
      <c r="J455" s="581"/>
      <c r="K455" s="584"/>
      <c r="L455" s="253"/>
      <c r="M455" s="254"/>
      <c r="N455" s="254"/>
      <c r="O455" s="255"/>
      <c r="P455" s="256"/>
      <c r="Q455" s="262"/>
      <c r="R455" s="257"/>
      <c r="S455" s="258"/>
      <c r="T455" s="258"/>
      <c r="U455" s="259"/>
      <c r="V455" s="259"/>
      <c r="W455" s="635"/>
      <c r="X455" s="425"/>
      <c r="Y455" s="232"/>
      <c r="Z455" s="648"/>
      <c r="AA455" s="648"/>
      <c r="AB455" s="649"/>
      <c r="AC455" s="648"/>
      <c r="AD455" s="648"/>
      <c r="AE455" s="648"/>
      <c r="AF455" s="648"/>
      <c r="AG455" s="648"/>
      <c r="AH455" s="648"/>
      <c r="AI455" s="648"/>
      <c r="AJ455" s="648"/>
      <c r="AK455" s="648"/>
      <c r="AL455" s="648"/>
      <c r="AM455" s="631"/>
      <c r="AN455" s="460"/>
      <c r="AQ455" s="605"/>
      <c r="AR455" s="651"/>
      <c r="AS455" s="654"/>
      <c r="AT455" s="608"/>
      <c r="AU455" s="334"/>
      <c r="AV455" s="657"/>
      <c r="AW455" s="660"/>
    </row>
    <row r="456" spans="1:49" ht="17.25" customHeight="1">
      <c r="A456" s="666"/>
      <c r="B456" s="640"/>
      <c r="C456" s="640"/>
      <c r="D456" s="642"/>
      <c r="E456" s="596"/>
      <c r="F456" s="645"/>
      <c r="G456" s="645"/>
      <c r="H456" s="575"/>
      <c r="I456" s="578"/>
      <c r="J456" s="581"/>
      <c r="K456" s="584"/>
      <c r="L456" s="253"/>
      <c r="M456" s="254"/>
      <c r="N456" s="254"/>
      <c r="O456" s="255"/>
      <c r="P456" s="256"/>
      <c r="Q456" s="262"/>
      <c r="R456" s="257"/>
      <c r="S456" s="258"/>
      <c r="T456" s="258"/>
      <c r="U456" s="259"/>
      <c r="V456" s="259"/>
      <c r="W456" s="635"/>
      <c r="X456" s="425"/>
      <c r="Y456" s="232"/>
      <c r="Z456" s="648"/>
      <c r="AA456" s="648"/>
      <c r="AB456" s="649"/>
      <c r="AC456" s="648"/>
      <c r="AD456" s="648"/>
      <c r="AE456" s="648"/>
      <c r="AF456" s="648"/>
      <c r="AG456" s="648"/>
      <c r="AH456" s="648"/>
      <c r="AI456" s="648"/>
      <c r="AJ456" s="648"/>
      <c r="AK456" s="648"/>
      <c r="AL456" s="648"/>
      <c r="AM456" s="631"/>
      <c r="AN456" s="460"/>
      <c r="AQ456" s="605"/>
      <c r="AR456" s="651"/>
      <c r="AS456" s="654"/>
      <c r="AT456" s="608"/>
      <c r="AU456" s="334"/>
      <c r="AV456" s="657"/>
      <c r="AW456" s="660"/>
    </row>
    <row r="457" spans="1:49" ht="17.25" customHeight="1">
      <c r="A457" s="666"/>
      <c r="B457" s="640"/>
      <c r="C457" s="640"/>
      <c r="D457" s="642"/>
      <c r="E457" s="596"/>
      <c r="F457" s="645"/>
      <c r="G457" s="645"/>
      <c r="H457" s="575"/>
      <c r="I457" s="578"/>
      <c r="J457" s="581"/>
      <c r="K457" s="633"/>
      <c r="L457" s="253"/>
      <c r="M457" s="254"/>
      <c r="N457" s="254"/>
      <c r="O457" s="255"/>
      <c r="P457" s="256"/>
      <c r="Q457" s="262"/>
      <c r="R457" s="257"/>
      <c r="S457" s="258"/>
      <c r="T457" s="258"/>
      <c r="U457" s="259"/>
      <c r="V457" s="259"/>
      <c r="W457" s="635"/>
      <c r="X457" s="425"/>
      <c r="Y457" s="232"/>
      <c r="Z457" s="648"/>
      <c r="AA457" s="648"/>
      <c r="AB457" s="649"/>
      <c r="AC457" s="648"/>
      <c r="AD457" s="648"/>
      <c r="AE457" s="648"/>
      <c r="AF457" s="648"/>
      <c r="AG457" s="648"/>
      <c r="AH457" s="648"/>
      <c r="AI457" s="648"/>
      <c r="AJ457" s="648"/>
      <c r="AK457" s="648"/>
      <c r="AL457" s="648"/>
      <c r="AM457" s="632"/>
      <c r="AN457" s="460"/>
      <c r="AQ457" s="606"/>
      <c r="AR457" s="652"/>
      <c r="AS457" s="655"/>
      <c r="AT457" s="609"/>
      <c r="AU457" s="334"/>
      <c r="AV457" s="658"/>
      <c r="AW457" s="661"/>
    </row>
    <row r="458" spans="1:49" ht="17.25" customHeight="1">
      <c r="A458" s="667"/>
      <c r="B458" s="640"/>
      <c r="C458" s="640"/>
      <c r="D458" s="643"/>
      <c r="E458" s="597"/>
      <c r="F458" s="646"/>
      <c r="G458" s="646"/>
      <c r="H458" s="576"/>
      <c r="I458" s="579"/>
      <c r="J458" s="582"/>
      <c r="K458" s="447" t="b">
        <f>K453=L458</f>
        <v>1</v>
      </c>
      <c r="L458" s="491">
        <f>SUM(L453:L457)</f>
        <v>0</v>
      </c>
      <c r="M458" s="264" t="s">
        <v>1348</v>
      </c>
      <c r="N458" s="265"/>
      <c r="O458" s="266"/>
      <c r="P458" s="266"/>
      <c r="Q458" s="266"/>
      <c r="R458" s="267">
        <f>SUM(R453:R457)</f>
        <v>0</v>
      </c>
      <c r="S458" s="492"/>
      <c r="T458" s="492"/>
      <c r="U458" s="492"/>
      <c r="V458" s="493"/>
      <c r="W458" s="636"/>
      <c r="X458" s="508"/>
      <c r="Y458" s="232"/>
      <c r="Z458" s="498"/>
      <c r="AA458" s="270"/>
      <c r="AB458" s="270"/>
      <c r="AC458" s="270"/>
      <c r="AD458" s="270"/>
      <c r="AE458" s="270"/>
      <c r="AF458" s="270"/>
      <c r="AG458" s="270"/>
      <c r="AH458" s="270"/>
      <c r="AI458" s="270"/>
      <c r="AJ458" s="270"/>
      <c r="AK458" s="270"/>
      <c r="AL458" s="270"/>
      <c r="AM458" s="515"/>
      <c r="AN458" s="460"/>
      <c r="AQ458" s="498"/>
      <c r="AR458" s="270"/>
      <c r="AS458" s="270"/>
      <c r="AT458" s="515"/>
      <c r="AU458" s="334"/>
      <c r="AV458" s="269"/>
      <c r="AW458" s="271"/>
    </row>
    <row r="459" spans="1:49" ht="17.25" customHeight="1">
      <c r="A459" s="665">
        <f>A453+1</f>
        <v>8</v>
      </c>
      <c r="B459" s="668" t="s">
        <v>1492</v>
      </c>
      <c r="C459" s="669"/>
      <c r="D459" s="641">
        <f>NOVIEMBRE!K459</f>
        <v>1545</v>
      </c>
      <c r="E459" s="595">
        <f>H55</f>
        <v>0</v>
      </c>
      <c r="F459" s="644"/>
      <c r="G459" s="644"/>
      <c r="H459" s="574">
        <f>+F459+G459</f>
        <v>0</v>
      </c>
      <c r="I459" s="577">
        <f>+AM459</f>
        <v>0</v>
      </c>
      <c r="J459" s="580">
        <f>+H459+I459</f>
        <v>0</v>
      </c>
      <c r="K459" s="583">
        <f>+(D459+E459)-(J459)</f>
        <v>1545</v>
      </c>
      <c r="L459" s="253"/>
      <c r="M459" s="254"/>
      <c r="N459" s="254"/>
      <c r="O459" s="255"/>
      <c r="P459" s="256" t="str">
        <f ca="1">IF(O459=0," ",IFERROR(IF(DATEDIF(TODAY(),O459,"M")&lt;=5,"ROJO",IF(DATEDIF(TODAY(),O459,"M")&gt;=12,"VERDE",IF(AND(DATEDIF(TODAY(),O459,"M")&gt;=6,DATEDIF(TODAY(),O459,"M")&lt;=11),"AMARILLO"))),Q459))</f>
        <v xml:space="preserve"> </v>
      </c>
      <c r="Q459" s="256" t="str">
        <f>IF(O459=0," ",IF(O459&lt;=$L$6,"VENCIDO","NO VENCIDO"))</f>
        <v xml:space="preserve"> </v>
      </c>
      <c r="R459" s="257"/>
      <c r="S459" s="258"/>
      <c r="T459" s="258"/>
      <c r="U459" s="259"/>
      <c r="V459" s="259"/>
      <c r="W459" s="634">
        <f>+AR459</f>
        <v>1</v>
      </c>
      <c r="X459" s="425"/>
      <c r="Y459" s="232"/>
      <c r="Z459" s="648"/>
      <c r="AA459" s="648"/>
      <c r="AB459" s="649">
        <f>+Z459+AA459</f>
        <v>0</v>
      </c>
      <c r="AC459" s="648"/>
      <c r="AD459" s="648"/>
      <c r="AE459" s="648"/>
      <c r="AF459" s="648"/>
      <c r="AG459" s="648"/>
      <c r="AH459" s="648"/>
      <c r="AI459" s="648"/>
      <c r="AJ459" s="648"/>
      <c r="AK459" s="648"/>
      <c r="AL459" s="648"/>
      <c r="AM459" s="630">
        <f>SUM(AB459:AL463)</f>
        <v>0</v>
      </c>
      <c r="AN459" s="460"/>
      <c r="AQ459" s="604" t="str">
        <f>IFERROR(I459/J459*100,"0")</f>
        <v>0</v>
      </c>
      <c r="AR459" s="650">
        <f>IFERROR(1/(1-(AQ459/100)),"0")</f>
        <v>1</v>
      </c>
      <c r="AS459" s="653">
        <v>30</v>
      </c>
      <c r="AT459" s="607">
        <v>10</v>
      </c>
      <c r="AU459" s="334"/>
      <c r="AV459" s="656"/>
      <c r="AW459" s="659">
        <f>+H459-AV459</f>
        <v>0</v>
      </c>
    </row>
    <row r="460" spans="1:49" ht="17.25" customHeight="1">
      <c r="A460" s="666"/>
      <c r="B460" s="670"/>
      <c r="C460" s="671"/>
      <c r="D460" s="642"/>
      <c r="E460" s="596"/>
      <c r="F460" s="645"/>
      <c r="G460" s="645"/>
      <c r="H460" s="575"/>
      <c r="I460" s="578"/>
      <c r="J460" s="581"/>
      <c r="K460" s="584"/>
      <c r="L460" s="253"/>
      <c r="M460" s="254"/>
      <c r="N460" s="254"/>
      <c r="O460" s="255"/>
      <c r="P460" s="256" t="str">
        <f ca="1">IF(O460=0," ",IFERROR(IF(DATEDIF(TODAY(),O460,"M")&lt;=5,"ROJO",IF(DATEDIF(TODAY(),O460,"M")&gt;=12,"VERDE",IF(AND(DATEDIF(TODAY(),O460,"M")&gt;=6,DATEDIF(TODAY(),O460,"M")&lt;=11),"AMARILLO"))),Q460))</f>
        <v xml:space="preserve"> </v>
      </c>
      <c r="Q460" s="262" t="str">
        <f>IF(O460=0," ",IF(O460&lt;=$L$6,"VENCIDO","NO VENCIDO"))</f>
        <v xml:space="preserve"> </v>
      </c>
      <c r="R460" s="257"/>
      <c r="S460" s="258"/>
      <c r="T460" s="258"/>
      <c r="U460" s="259"/>
      <c r="V460" s="259"/>
      <c r="W460" s="635"/>
      <c r="X460" s="425"/>
      <c r="Y460" s="232"/>
      <c r="Z460" s="648"/>
      <c r="AA460" s="648"/>
      <c r="AB460" s="649"/>
      <c r="AC460" s="648"/>
      <c r="AD460" s="648"/>
      <c r="AE460" s="648"/>
      <c r="AF460" s="648"/>
      <c r="AG460" s="648"/>
      <c r="AH460" s="648"/>
      <c r="AI460" s="648"/>
      <c r="AJ460" s="648"/>
      <c r="AK460" s="648"/>
      <c r="AL460" s="648"/>
      <c r="AM460" s="631"/>
      <c r="AN460" s="460"/>
      <c r="AQ460" s="605"/>
      <c r="AR460" s="651"/>
      <c r="AS460" s="654"/>
      <c r="AT460" s="608"/>
      <c r="AU460" s="334"/>
      <c r="AV460" s="657"/>
      <c r="AW460" s="660"/>
    </row>
    <row r="461" spans="1:49" ht="17.25" customHeight="1">
      <c r="A461" s="666"/>
      <c r="B461" s="670"/>
      <c r="C461" s="671"/>
      <c r="D461" s="642"/>
      <c r="E461" s="596"/>
      <c r="F461" s="645"/>
      <c r="G461" s="645"/>
      <c r="H461" s="575"/>
      <c r="I461" s="578"/>
      <c r="J461" s="581"/>
      <c r="K461" s="584"/>
      <c r="L461" s="253"/>
      <c r="M461" s="254"/>
      <c r="N461" s="254"/>
      <c r="O461" s="255"/>
      <c r="P461" s="256" t="str">
        <f ca="1">IF(O461=0," ",IFERROR(IF(DATEDIF(TODAY(),O461,"M")&lt;=5,"ROJO",IF(DATEDIF(TODAY(),O461,"M")&gt;=12,"VERDE",IF(AND(DATEDIF(TODAY(),O461,"M")&gt;=6,DATEDIF(TODAY(),O461,"M")&lt;=11),"AMARILLO"))),Q461))</f>
        <v xml:space="preserve"> </v>
      </c>
      <c r="Q461" s="262" t="str">
        <f>IF(O461=0," ",IF(O461&lt;=$L$6,"VENCIDO","NO VENCIDO"))</f>
        <v xml:space="preserve"> </v>
      </c>
      <c r="R461" s="257"/>
      <c r="S461" s="258"/>
      <c r="T461" s="258"/>
      <c r="U461" s="259"/>
      <c r="V461" s="259"/>
      <c r="W461" s="635"/>
      <c r="X461" s="425"/>
      <c r="Y461" s="232"/>
      <c r="Z461" s="648"/>
      <c r="AA461" s="648"/>
      <c r="AB461" s="649"/>
      <c r="AC461" s="648"/>
      <c r="AD461" s="648"/>
      <c r="AE461" s="648"/>
      <c r="AF461" s="648"/>
      <c r="AG461" s="648"/>
      <c r="AH461" s="648"/>
      <c r="AI461" s="648"/>
      <c r="AJ461" s="648"/>
      <c r="AK461" s="648"/>
      <c r="AL461" s="648"/>
      <c r="AM461" s="631"/>
      <c r="AN461" s="460"/>
      <c r="AQ461" s="605"/>
      <c r="AR461" s="651"/>
      <c r="AS461" s="654"/>
      <c r="AT461" s="608"/>
      <c r="AU461" s="334"/>
      <c r="AV461" s="657"/>
      <c r="AW461" s="660"/>
    </row>
    <row r="462" spans="1:49" ht="17.25" customHeight="1">
      <c r="A462" s="666"/>
      <c r="B462" s="670"/>
      <c r="C462" s="671"/>
      <c r="D462" s="642"/>
      <c r="E462" s="596"/>
      <c r="F462" s="645"/>
      <c r="G462" s="645"/>
      <c r="H462" s="575"/>
      <c r="I462" s="578"/>
      <c r="J462" s="581"/>
      <c r="K462" s="584"/>
      <c r="L462" s="253"/>
      <c r="M462" s="254"/>
      <c r="N462" s="254"/>
      <c r="O462" s="255"/>
      <c r="P462" s="256" t="str">
        <f ca="1">IF(O462=0," ",IFERROR(IF(DATEDIF(TODAY(),O462,"M")&lt;=5,"ROJO",IF(DATEDIF(TODAY(),O462,"M")&gt;=12,"VERDE",IF(AND(DATEDIF(TODAY(),O462,"M")&gt;=6,DATEDIF(TODAY(),O462,"M")&lt;=11),"AMARILLO"))),Q462))</f>
        <v xml:space="preserve"> </v>
      </c>
      <c r="Q462" s="262" t="str">
        <f>IF(O462=0," ",IF(O462&lt;=$L$6,"VENCIDO","NO VENCIDO"))</f>
        <v xml:space="preserve"> </v>
      </c>
      <c r="R462" s="257"/>
      <c r="S462" s="258"/>
      <c r="T462" s="258"/>
      <c r="U462" s="259"/>
      <c r="V462" s="259"/>
      <c r="W462" s="635"/>
      <c r="X462" s="425"/>
      <c r="Y462" s="232"/>
      <c r="Z462" s="648"/>
      <c r="AA462" s="648"/>
      <c r="AB462" s="649"/>
      <c r="AC462" s="648"/>
      <c r="AD462" s="648"/>
      <c r="AE462" s="648"/>
      <c r="AF462" s="648"/>
      <c r="AG462" s="648"/>
      <c r="AH462" s="648"/>
      <c r="AI462" s="648"/>
      <c r="AJ462" s="648"/>
      <c r="AK462" s="648"/>
      <c r="AL462" s="648"/>
      <c r="AM462" s="631"/>
      <c r="AN462" s="460"/>
      <c r="AQ462" s="605"/>
      <c r="AR462" s="651"/>
      <c r="AS462" s="654"/>
      <c r="AT462" s="608"/>
      <c r="AU462" s="334"/>
      <c r="AV462" s="657"/>
      <c r="AW462" s="660"/>
    </row>
    <row r="463" spans="1:49" ht="17.25" customHeight="1">
      <c r="A463" s="666"/>
      <c r="B463" s="670"/>
      <c r="C463" s="671"/>
      <c r="D463" s="642"/>
      <c r="E463" s="596"/>
      <c r="F463" s="645"/>
      <c r="G463" s="645"/>
      <c r="H463" s="575"/>
      <c r="I463" s="578"/>
      <c r="J463" s="581"/>
      <c r="K463" s="633"/>
      <c r="L463" s="253"/>
      <c r="M463" s="254"/>
      <c r="N463" s="254"/>
      <c r="O463" s="255"/>
      <c r="P463" s="256" t="str">
        <f ca="1">IF(O463=0," ",IFERROR(IF(DATEDIF(TODAY(),O463,"M")&lt;=5,"ROJO",IF(DATEDIF(TODAY(),O463,"M")&gt;=12,"VERDE",IF(AND(DATEDIF(TODAY(),O463,"M")&gt;=6,DATEDIF(TODAY(),O463,"M")&lt;=11),"AMARILLO"))),Q463))</f>
        <v xml:space="preserve"> </v>
      </c>
      <c r="Q463" s="262" t="str">
        <f>IF(O463=0," ",IF(O463&lt;=$L$6,"VENCIDO","NO VENCIDO"))</f>
        <v xml:space="preserve"> </v>
      </c>
      <c r="R463" s="257"/>
      <c r="S463" s="258"/>
      <c r="T463" s="258"/>
      <c r="U463" s="259"/>
      <c r="V463" s="259"/>
      <c r="W463" s="635"/>
      <c r="X463" s="425"/>
      <c r="Y463" s="232"/>
      <c r="Z463" s="648"/>
      <c r="AA463" s="648"/>
      <c r="AB463" s="649"/>
      <c r="AC463" s="648"/>
      <c r="AD463" s="648"/>
      <c r="AE463" s="648"/>
      <c r="AF463" s="648"/>
      <c r="AG463" s="648"/>
      <c r="AH463" s="648"/>
      <c r="AI463" s="648"/>
      <c r="AJ463" s="648"/>
      <c r="AK463" s="648"/>
      <c r="AL463" s="648"/>
      <c r="AM463" s="632"/>
      <c r="AN463" s="460"/>
      <c r="AQ463" s="606"/>
      <c r="AR463" s="652"/>
      <c r="AS463" s="655"/>
      <c r="AT463" s="609"/>
      <c r="AU463" s="334"/>
      <c r="AV463" s="658"/>
      <c r="AW463" s="661"/>
    </row>
    <row r="464" spans="1:49" ht="17.25" customHeight="1">
      <c r="A464" s="667"/>
      <c r="B464" s="672"/>
      <c r="C464" s="673"/>
      <c r="D464" s="643"/>
      <c r="E464" s="597"/>
      <c r="F464" s="646"/>
      <c r="G464" s="646"/>
      <c r="H464" s="576"/>
      <c r="I464" s="579"/>
      <c r="J464" s="582"/>
      <c r="K464" s="447" t="b">
        <f>K459=L464</f>
        <v>0</v>
      </c>
      <c r="L464" s="491">
        <f>SUM(L459:L463)</f>
        <v>0</v>
      </c>
      <c r="M464" s="264" t="s">
        <v>1348</v>
      </c>
      <c r="N464" s="265"/>
      <c r="O464" s="266"/>
      <c r="P464" s="266"/>
      <c r="Q464" s="266"/>
      <c r="R464" s="267">
        <f>SUM(R459:R463)</f>
        <v>0</v>
      </c>
      <c r="S464" s="492"/>
      <c r="T464" s="492"/>
      <c r="U464" s="492"/>
      <c r="V464" s="493"/>
      <c r="W464" s="636"/>
      <c r="X464" s="508"/>
      <c r="Y464" s="232"/>
      <c r="Z464" s="498"/>
      <c r="AA464" s="270"/>
      <c r="AB464" s="270"/>
      <c r="AC464" s="270"/>
      <c r="AD464" s="270"/>
      <c r="AE464" s="270"/>
      <c r="AF464" s="270"/>
      <c r="AG464" s="270"/>
      <c r="AH464" s="270"/>
      <c r="AI464" s="270"/>
      <c r="AJ464" s="270"/>
      <c r="AK464" s="270"/>
      <c r="AL464" s="270"/>
      <c r="AM464" s="515"/>
      <c r="AN464" s="460"/>
      <c r="AQ464" s="498"/>
      <c r="AR464" s="270"/>
      <c r="AS464" s="270"/>
      <c r="AT464" s="515"/>
      <c r="AU464" s="334"/>
      <c r="AV464" s="269"/>
      <c r="AW464" s="271"/>
    </row>
    <row r="465" spans="1:49" ht="17.25" customHeight="1">
      <c r="A465" s="665">
        <f>A459+1</f>
        <v>9</v>
      </c>
      <c r="B465" s="668" t="s">
        <v>1496</v>
      </c>
      <c r="C465" s="669"/>
      <c r="D465" s="641">
        <f>NOVIEMBRE!K465</f>
        <v>56</v>
      </c>
      <c r="E465" s="595">
        <f>H61</f>
        <v>0</v>
      </c>
      <c r="F465" s="644"/>
      <c r="G465" s="644"/>
      <c r="H465" s="574">
        <f>+F465+G465</f>
        <v>0</v>
      </c>
      <c r="I465" s="577">
        <f>+AM465</f>
        <v>0</v>
      </c>
      <c r="J465" s="580">
        <f>+H465+I465</f>
        <v>0</v>
      </c>
      <c r="K465" s="583">
        <f>+(D465+E465)-(J465)</f>
        <v>56</v>
      </c>
      <c r="L465" s="253"/>
      <c r="M465" s="254"/>
      <c r="N465" s="254"/>
      <c r="O465" s="255"/>
      <c r="P465" s="256" t="str">
        <f ca="1">IF(O465=0," ",IFERROR(IF(DATEDIF(TODAY(),O465,"M")&lt;=5,"ROJO",IF(DATEDIF(TODAY(),O465,"M")&gt;=12,"VERDE",IF(AND(DATEDIF(TODAY(),O465,"M")&gt;=6,DATEDIF(TODAY(),O465,"M")&lt;=11),"AMARILLO"))),Q465))</f>
        <v xml:space="preserve"> </v>
      </c>
      <c r="Q465" s="256" t="str">
        <f>IF(O465=0," ",IF(O465&lt;=$L$6,"VENCIDO","NO VENCIDO"))</f>
        <v xml:space="preserve"> </v>
      </c>
      <c r="R465" s="257"/>
      <c r="S465" s="258"/>
      <c r="T465" s="258"/>
      <c r="U465" s="259"/>
      <c r="V465" s="259"/>
      <c r="W465" s="634">
        <f>+AR465</f>
        <v>1</v>
      </c>
      <c r="X465" s="425"/>
      <c r="Y465" s="232"/>
      <c r="Z465" s="648"/>
      <c r="AA465" s="648"/>
      <c r="AB465" s="649">
        <f>+Z465+AA465</f>
        <v>0</v>
      </c>
      <c r="AC465" s="648"/>
      <c r="AD465" s="648"/>
      <c r="AE465" s="648"/>
      <c r="AF465" s="648"/>
      <c r="AG465" s="648"/>
      <c r="AH465" s="648"/>
      <c r="AI465" s="648"/>
      <c r="AJ465" s="648"/>
      <c r="AK465" s="648"/>
      <c r="AL465" s="648"/>
      <c r="AM465" s="630">
        <f>SUM(AB465:AL469)</f>
        <v>0</v>
      </c>
      <c r="AN465" s="460"/>
      <c r="AQ465" s="604" t="str">
        <f>IFERROR(I465/J465*100,"0")</f>
        <v>0</v>
      </c>
      <c r="AR465" s="650">
        <f>IFERROR(1/(1-(AQ465/100)),"0")</f>
        <v>1</v>
      </c>
      <c r="AS465" s="653">
        <v>0</v>
      </c>
      <c r="AT465" s="607">
        <v>1</v>
      </c>
      <c r="AU465" s="334"/>
      <c r="AV465" s="656"/>
      <c r="AW465" s="659">
        <f>+H465-AV465</f>
        <v>0</v>
      </c>
    </row>
    <row r="466" spans="1:49" ht="17.25" customHeight="1">
      <c r="A466" s="666"/>
      <c r="B466" s="670"/>
      <c r="C466" s="671"/>
      <c r="D466" s="642"/>
      <c r="E466" s="596"/>
      <c r="F466" s="645"/>
      <c r="G466" s="645"/>
      <c r="H466" s="575"/>
      <c r="I466" s="578"/>
      <c r="J466" s="581"/>
      <c r="K466" s="584"/>
      <c r="L466" s="253"/>
      <c r="M466" s="254"/>
      <c r="N466" s="254"/>
      <c r="O466" s="255"/>
      <c r="P466" s="256" t="str">
        <f ca="1">IF(O466=0," ",IFERROR(IF(DATEDIF(TODAY(),O466,"M")&lt;=5,"ROJO",IF(DATEDIF(TODAY(),O466,"M")&gt;=12,"VERDE",IF(AND(DATEDIF(TODAY(),O466,"M")&gt;=6,DATEDIF(TODAY(),O466,"M")&lt;=11),"AMARILLO"))),Q466))</f>
        <v xml:space="preserve"> </v>
      </c>
      <c r="Q466" s="262" t="str">
        <f>IF(O466=0," ",IF(O466&lt;=$L$6,"VENCIDO","NO VENCIDO"))</f>
        <v xml:space="preserve"> </v>
      </c>
      <c r="R466" s="257"/>
      <c r="S466" s="258"/>
      <c r="T466" s="258"/>
      <c r="U466" s="259"/>
      <c r="V466" s="259"/>
      <c r="W466" s="635"/>
      <c r="X466" s="425"/>
      <c r="Y466" s="232"/>
      <c r="Z466" s="648"/>
      <c r="AA466" s="648"/>
      <c r="AB466" s="649"/>
      <c r="AC466" s="648"/>
      <c r="AD466" s="648"/>
      <c r="AE466" s="648"/>
      <c r="AF466" s="648"/>
      <c r="AG466" s="648"/>
      <c r="AH466" s="648"/>
      <c r="AI466" s="648"/>
      <c r="AJ466" s="648"/>
      <c r="AK466" s="648"/>
      <c r="AL466" s="648"/>
      <c r="AM466" s="631"/>
      <c r="AN466" s="460"/>
      <c r="AQ466" s="605"/>
      <c r="AR466" s="651"/>
      <c r="AS466" s="654"/>
      <c r="AT466" s="608"/>
      <c r="AU466" s="334"/>
      <c r="AV466" s="657"/>
      <c r="AW466" s="660"/>
    </row>
    <row r="467" spans="1:49" ht="17.25" customHeight="1">
      <c r="A467" s="666"/>
      <c r="B467" s="670"/>
      <c r="C467" s="671"/>
      <c r="D467" s="642"/>
      <c r="E467" s="596"/>
      <c r="F467" s="645"/>
      <c r="G467" s="645"/>
      <c r="H467" s="575"/>
      <c r="I467" s="578"/>
      <c r="J467" s="581"/>
      <c r="K467" s="584"/>
      <c r="L467" s="253"/>
      <c r="M467" s="254"/>
      <c r="N467" s="254"/>
      <c r="O467" s="255"/>
      <c r="P467" s="256" t="str">
        <f ca="1">IF(O467=0," ",IFERROR(IF(DATEDIF(TODAY(),O467,"M")&lt;=5,"ROJO",IF(DATEDIF(TODAY(),O467,"M")&gt;=12,"VERDE",IF(AND(DATEDIF(TODAY(),O467,"M")&gt;=6,DATEDIF(TODAY(),O467,"M")&lt;=11),"AMARILLO"))),Q467))</f>
        <v xml:space="preserve"> </v>
      </c>
      <c r="Q467" s="262" t="str">
        <f>IF(O467=0," ",IF(O467&lt;=$L$6,"VENCIDO","NO VENCIDO"))</f>
        <v xml:space="preserve"> </v>
      </c>
      <c r="R467" s="257"/>
      <c r="S467" s="258"/>
      <c r="T467" s="258"/>
      <c r="U467" s="259"/>
      <c r="V467" s="259"/>
      <c r="W467" s="635"/>
      <c r="X467" s="425"/>
      <c r="Y467" s="232"/>
      <c r="Z467" s="648"/>
      <c r="AA467" s="648"/>
      <c r="AB467" s="649"/>
      <c r="AC467" s="648"/>
      <c r="AD467" s="648"/>
      <c r="AE467" s="648"/>
      <c r="AF467" s="648"/>
      <c r="AG467" s="648"/>
      <c r="AH467" s="648"/>
      <c r="AI467" s="648"/>
      <c r="AJ467" s="648"/>
      <c r="AK467" s="648"/>
      <c r="AL467" s="648"/>
      <c r="AM467" s="631"/>
      <c r="AN467" s="460"/>
      <c r="AQ467" s="605"/>
      <c r="AR467" s="651"/>
      <c r="AS467" s="654"/>
      <c r="AT467" s="608"/>
      <c r="AU467" s="334"/>
      <c r="AV467" s="657"/>
      <c r="AW467" s="660"/>
    </row>
    <row r="468" spans="1:49" ht="17.25" customHeight="1">
      <c r="A468" s="666"/>
      <c r="B468" s="670"/>
      <c r="C468" s="671"/>
      <c r="D468" s="642"/>
      <c r="E468" s="596"/>
      <c r="F468" s="645"/>
      <c r="G468" s="645"/>
      <c r="H468" s="575"/>
      <c r="I468" s="578"/>
      <c r="J468" s="581"/>
      <c r="K468" s="584"/>
      <c r="L468" s="253"/>
      <c r="M468" s="254"/>
      <c r="N468" s="254"/>
      <c r="O468" s="255"/>
      <c r="P468" s="256" t="str">
        <f ca="1">IF(O468=0," ",IFERROR(IF(DATEDIF(TODAY(),O468,"M")&lt;=5,"ROJO",IF(DATEDIF(TODAY(),O468,"M")&gt;=12,"VERDE",IF(AND(DATEDIF(TODAY(),O468,"M")&gt;=6,DATEDIF(TODAY(),O468,"M")&lt;=11),"AMARILLO"))),Q468))</f>
        <v xml:space="preserve"> </v>
      </c>
      <c r="Q468" s="262" t="str">
        <f>IF(O468=0," ",IF(O468&lt;=$L$6,"VENCIDO","NO VENCIDO"))</f>
        <v xml:space="preserve"> </v>
      </c>
      <c r="R468" s="257"/>
      <c r="S468" s="258"/>
      <c r="T468" s="258"/>
      <c r="U468" s="259"/>
      <c r="V468" s="259"/>
      <c r="W468" s="635"/>
      <c r="X468" s="425"/>
      <c r="Y468" s="232"/>
      <c r="Z468" s="648"/>
      <c r="AA468" s="648"/>
      <c r="AB468" s="649"/>
      <c r="AC468" s="648"/>
      <c r="AD468" s="648"/>
      <c r="AE468" s="648"/>
      <c r="AF468" s="648"/>
      <c r="AG468" s="648"/>
      <c r="AH468" s="648"/>
      <c r="AI468" s="648"/>
      <c r="AJ468" s="648"/>
      <c r="AK468" s="648"/>
      <c r="AL468" s="648"/>
      <c r="AM468" s="631"/>
      <c r="AN468" s="460"/>
      <c r="AQ468" s="605"/>
      <c r="AR468" s="651"/>
      <c r="AS468" s="654"/>
      <c r="AT468" s="608"/>
      <c r="AU468" s="334"/>
      <c r="AV468" s="657"/>
      <c r="AW468" s="660"/>
    </row>
    <row r="469" spans="1:49" ht="17.25" customHeight="1">
      <c r="A469" s="666"/>
      <c r="B469" s="670"/>
      <c r="C469" s="671"/>
      <c r="D469" s="642"/>
      <c r="E469" s="596"/>
      <c r="F469" s="645"/>
      <c r="G469" s="645"/>
      <c r="H469" s="575"/>
      <c r="I469" s="578"/>
      <c r="J469" s="581"/>
      <c r="K469" s="633"/>
      <c r="L469" s="253"/>
      <c r="M469" s="254"/>
      <c r="N469" s="254"/>
      <c r="O469" s="255"/>
      <c r="P469" s="256" t="str">
        <f ca="1">IF(O469=0," ",IFERROR(IF(DATEDIF(TODAY(),O469,"M")&lt;=5,"ROJO",IF(DATEDIF(TODAY(),O469,"M")&gt;=12,"VERDE",IF(AND(DATEDIF(TODAY(),O469,"M")&gt;=6,DATEDIF(TODAY(),O469,"M")&lt;=11),"AMARILLO"))),Q469))</f>
        <v xml:space="preserve"> </v>
      </c>
      <c r="Q469" s="262" t="str">
        <f>IF(O469=0," ",IF(O469&lt;=$L$6,"VENCIDO","NO VENCIDO"))</f>
        <v xml:space="preserve"> </v>
      </c>
      <c r="R469" s="257"/>
      <c r="S469" s="258"/>
      <c r="T469" s="258"/>
      <c r="U469" s="259"/>
      <c r="V469" s="259"/>
      <c r="W469" s="635"/>
      <c r="X469" s="425"/>
      <c r="Y469" s="232"/>
      <c r="Z469" s="648"/>
      <c r="AA469" s="648"/>
      <c r="AB469" s="649"/>
      <c r="AC469" s="648"/>
      <c r="AD469" s="648"/>
      <c r="AE469" s="648"/>
      <c r="AF469" s="648"/>
      <c r="AG469" s="648"/>
      <c r="AH469" s="648"/>
      <c r="AI469" s="648"/>
      <c r="AJ469" s="648"/>
      <c r="AK469" s="648"/>
      <c r="AL469" s="648"/>
      <c r="AM469" s="632"/>
      <c r="AN469" s="460"/>
      <c r="AQ469" s="606"/>
      <c r="AR469" s="652"/>
      <c r="AS469" s="655"/>
      <c r="AT469" s="609"/>
      <c r="AU469" s="334"/>
      <c r="AV469" s="658"/>
      <c r="AW469" s="661"/>
    </row>
    <row r="470" spans="1:49" ht="17.25" customHeight="1">
      <c r="A470" s="667"/>
      <c r="B470" s="672"/>
      <c r="C470" s="673"/>
      <c r="D470" s="643"/>
      <c r="E470" s="597"/>
      <c r="F470" s="646"/>
      <c r="G470" s="646"/>
      <c r="H470" s="576"/>
      <c r="I470" s="579"/>
      <c r="J470" s="582"/>
      <c r="K470" s="447" t="b">
        <f>K465=L470</f>
        <v>0</v>
      </c>
      <c r="L470" s="491">
        <f>SUM(L465:L469)</f>
        <v>0</v>
      </c>
      <c r="M470" s="264" t="s">
        <v>1348</v>
      </c>
      <c r="N470" s="265"/>
      <c r="O470" s="266"/>
      <c r="P470" s="266"/>
      <c r="Q470" s="266"/>
      <c r="R470" s="267">
        <f>SUM(R465:R469)</f>
        <v>0</v>
      </c>
      <c r="S470" s="492"/>
      <c r="T470" s="492"/>
      <c r="U470" s="492"/>
      <c r="V470" s="493"/>
      <c r="W470" s="636"/>
      <c r="X470" s="508"/>
      <c r="Y470" s="232"/>
      <c r="Z470" s="498"/>
      <c r="AA470" s="270"/>
      <c r="AB470" s="270"/>
      <c r="AC470" s="270"/>
      <c r="AD470" s="270"/>
      <c r="AE470" s="270"/>
      <c r="AF470" s="270"/>
      <c r="AG470" s="270"/>
      <c r="AH470" s="270"/>
      <c r="AI470" s="270"/>
      <c r="AJ470" s="270"/>
      <c r="AK470" s="270"/>
      <c r="AL470" s="270"/>
      <c r="AM470" s="515"/>
      <c r="AN470" s="460"/>
      <c r="AQ470" s="498"/>
      <c r="AR470" s="270"/>
      <c r="AS470" s="270"/>
      <c r="AT470" s="515"/>
      <c r="AU470" s="334"/>
      <c r="AV470" s="269"/>
      <c r="AW470" s="271"/>
    </row>
    <row r="471" spans="1:49" ht="17.25" customHeight="1">
      <c r="A471" s="665">
        <f>A465+1</f>
        <v>10</v>
      </c>
      <c r="B471" s="668" t="s">
        <v>1493</v>
      </c>
      <c r="C471" s="669"/>
      <c r="D471" s="641">
        <f>NOVIEMBRE!K471</f>
        <v>1186</v>
      </c>
      <c r="E471" s="595">
        <f>H67</f>
        <v>0</v>
      </c>
      <c r="F471" s="644"/>
      <c r="G471" s="644"/>
      <c r="H471" s="574">
        <f>+F471+G471</f>
        <v>0</v>
      </c>
      <c r="I471" s="577">
        <f>+AM471</f>
        <v>0</v>
      </c>
      <c r="J471" s="580">
        <f>+H471+I471</f>
        <v>0</v>
      </c>
      <c r="K471" s="583">
        <f>+(D471+E471)-(J471)</f>
        <v>1186</v>
      </c>
      <c r="L471" s="253"/>
      <c r="M471" s="254"/>
      <c r="N471" s="254"/>
      <c r="O471" s="255"/>
      <c r="P471" s="256" t="str">
        <f ca="1">IF(O471=0," ",IFERROR(IF(DATEDIF(TODAY(),O471,"M")&lt;=5,"ROJO",IF(DATEDIF(TODAY(),O471,"M")&gt;=12,"VERDE",IF(AND(DATEDIF(TODAY(),O471,"M")&gt;=6,DATEDIF(TODAY(),O471,"M")&lt;=11),"AMARILLO"))),Q471))</f>
        <v xml:space="preserve"> </v>
      </c>
      <c r="Q471" s="256" t="str">
        <f>IF(O471=0," ",IF(O471&lt;=$L$6,"VENCIDO","NO VENCIDO"))</f>
        <v xml:space="preserve"> </v>
      </c>
      <c r="R471" s="257"/>
      <c r="S471" s="258"/>
      <c r="T471" s="258"/>
      <c r="U471" s="259"/>
      <c r="V471" s="259"/>
      <c r="W471" s="634">
        <f>+AR471</f>
        <v>1</v>
      </c>
      <c r="X471" s="425"/>
      <c r="Y471" s="232"/>
      <c r="Z471" s="648"/>
      <c r="AA471" s="648"/>
      <c r="AB471" s="649">
        <f>+Z471+AA471</f>
        <v>0</v>
      </c>
      <c r="AC471" s="648"/>
      <c r="AD471" s="648"/>
      <c r="AE471" s="648"/>
      <c r="AF471" s="648"/>
      <c r="AG471" s="648"/>
      <c r="AH471" s="648"/>
      <c r="AI471" s="648"/>
      <c r="AJ471" s="648"/>
      <c r="AK471" s="648"/>
      <c r="AL471" s="648"/>
      <c r="AM471" s="630">
        <f>SUM(AB471:AL475)</f>
        <v>0</v>
      </c>
      <c r="AN471" s="460"/>
      <c r="AQ471" s="604" t="str">
        <f>IFERROR(I471/J471*100,"0")</f>
        <v>0</v>
      </c>
      <c r="AR471" s="650">
        <f>IFERROR(1/(1-(AQ471/100)),"0")</f>
        <v>1</v>
      </c>
      <c r="AS471" s="653">
        <v>0</v>
      </c>
      <c r="AT471" s="607">
        <v>1</v>
      </c>
      <c r="AU471" s="334"/>
      <c r="AV471" s="656"/>
      <c r="AW471" s="659">
        <f>+H471-AV471</f>
        <v>0</v>
      </c>
    </row>
    <row r="472" spans="1:49" ht="17.25" customHeight="1">
      <c r="A472" s="666"/>
      <c r="B472" s="670"/>
      <c r="C472" s="671"/>
      <c r="D472" s="642"/>
      <c r="E472" s="596"/>
      <c r="F472" s="645"/>
      <c r="G472" s="645"/>
      <c r="H472" s="575"/>
      <c r="I472" s="578"/>
      <c r="J472" s="581"/>
      <c r="K472" s="584"/>
      <c r="L472" s="253"/>
      <c r="M472" s="254"/>
      <c r="N472" s="254"/>
      <c r="O472" s="255"/>
      <c r="P472" s="256" t="str">
        <f ca="1">IF(O472=0," ",IFERROR(IF(DATEDIF(TODAY(),O472,"M")&lt;=5,"ROJO",IF(DATEDIF(TODAY(),O472,"M")&gt;=12,"VERDE",IF(AND(DATEDIF(TODAY(),O472,"M")&gt;=6,DATEDIF(TODAY(),O472,"M")&lt;=11),"AMARILLO"))),Q472))</f>
        <v xml:space="preserve"> </v>
      </c>
      <c r="Q472" s="262" t="str">
        <f>IF(O472=0," ",IF(O472&lt;=$L$6,"VENCIDO","NO VENCIDO"))</f>
        <v xml:space="preserve"> </v>
      </c>
      <c r="R472" s="257"/>
      <c r="S472" s="258"/>
      <c r="T472" s="258"/>
      <c r="U472" s="259"/>
      <c r="V472" s="259"/>
      <c r="W472" s="635"/>
      <c r="X472" s="425"/>
      <c r="Y472" s="232"/>
      <c r="Z472" s="648"/>
      <c r="AA472" s="648"/>
      <c r="AB472" s="649"/>
      <c r="AC472" s="648"/>
      <c r="AD472" s="648"/>
      <c r="AE472" s="648"/>
      <c r="AF472" s="648"/>
      <c r="AG472" s="648"/>
      <c r="AH472" s="648"/>
      <c r="AI472" s="648"/>
      <c r="AJ472" s="648"/>
      <c r="AK472" s="648"/>
      <c r="AL472" s="648"/>
      <c r="AM472" s="631"/>
      <c r="AN472" s="460"/>
      <c r="AQ472" s="605"/>
      <c r="AR472" s="651"/>
      <c r="AS472" s="654"/>
      <c r="AT472" s="608"/>
      <c r="AU472" s="334"/>
      <c r="AV472" s="657"/>
      <c r="AW472" s="660"/>
    </row>
    <row r="473" spans="1:49" ht="17.25" customHeight="1">
      <c r="A473" s="666"/>
      <c r="B473" s="670"/>
      <c r="C473" s="671"/>
      <c r="D473" s="642"/>
      <c r="E473" s="596"/>
      <c r="F473" s="645"/>
      <c r="G473" s="645"/>
      <c r="H473" s="575"/>
      <c r="I473" s="578"/>
      <c r="J473" s="581"/>
      <c r="K473" s="584"/>
      <c r="L473" s="253"/>
      <c r="M473" s="254"/>
      <c r="N473" s="254"/>
      <c r="O473" s="255"/>
      <c r="P473" s="256" t="str">
        <f ca="1">IF(O473=0," ",IFERROR(IF(DATEDIF(TODAY(),O473,"M")&lt;=5,"ROJO",IF(DATEDIF(TODAY(),O473,"M")&gt;=12,"VERDE",IF(AND(DATEDIF(TODAY(),O473,"M")&gt;=6,DATEDIF(TODAY(),O473,"M")&lt;=11),"AMARILLO"))),Q473))</f>
        <v xml:space="preserve"> </v>
      </c>
      <c r="Q473" s="262" t="str">
        <f>IF(O473=0," ",IF(O473&lt;=$L$6,"VENCIDO","NO VENCIDO"))</f>
        <v xml:space="preserve"> </v>
      </c>
      <c r="R473" s="257"/>
      <c r="S473" s="258"/>
      <c r="T473" s="258"/>
      <c r="U473" s="259"/>
      <c r="V473" s="259"/>
      <c r="W473" s="635"/>
      <c r="X473" s="425"/>
      <c r="Y473" s="232"/>
      <c r="Z473" s="648"/>
      <c r="AA473" s="648"/>
      <c r="AB473" s="649"/>
      <c r="AC473" s="648"/>
      <c r="AD473" s="648"/>
      <c r="AE473" s="648"/>
      <c r="AF473" s="648"/>
      <c r="AG473" s="648"/>
      <c r="AH473" s="648"/>
      <c r="AI473" s="648"/>
      <c r="AJ473" s="648"/>
      <c r="AK473" s="648"/>
      <c r="AL473" s="648"/>
      <c r="AM473" s="631"/>
      <c r="AN473" s="460"/>
      <c r="AQ473" s="605"/>
      <c r="AR473" s="651"/>
      <c r="AS473" s="654"/>
      <c r="AT473" s="608"/>
      <c r="AU473" s="334"/>
      <c r="AV473" s="657"/>
      <c r="AW473" s="660"/>
    </row>
    <row r="474" spans="1:49" ht="17.25" customHeight="1">
      <c r="A474" s="666"/>
      <c r="B474" s="670"/>
      <c r="C474" s="671"/>
      <c r="D474" s="642"/>
      <c r="E474" s="596"/>
      <c r="F474" s="645"/>
      <c r="G474" s="645"/>
      <c r="H474" s="575"/>
      <c r="I474" s="578"/>
      <c r="J474" s="581"/>
      <c r="K474" s="584"/>
      <c r="L474" s="253"/>
      <c r="M474" s="254"/>
      <c r="N474" s="254"/>
      <c r="O474" s="255"/>
      <c r="P474" s="256" t="str">
        <f ca="1">IF(O474=0," ",IFERROR(IF(DATEDIF(TODAY(),O474,"M")&lt;=5,"ROJO",IF(DATEDIF(TODAY(),O474,"M")&gt;=12,"VERDE",IF(AND(DATEDIF(TODAY(),O474,"M")&gt;=6,DATEDIF(TODAY(),O474,"M")&lt;=11),"AMARILLO"))),Q474))</f>
        <v xml:space="preserve"> </v>
      </c>
      <c r="Q474" s="262" t="str">
        <f>IF(O474=0," ",IF(O474&lt;=$L$6,"VENCIDO","NO VENCIDO"))</f>
        <v xml:space="preserve"> </v>
      </c>
      <c r="R474" s="257"/>
      <c r="S474" s="258"/>
      <c r="T474" s="258"/>
      <c r="U474" s="259"/>
      <c r="V474" s="259"/>
      <c r="W474" s="635"/>
      <c r="X474" s="425"/>
      <c r="Y474" s="232"/>
      <c r="Z474" s="648"/>
      <c r="AA474" s="648"/>
      <c r="AB474" s="649"/>
      <c r="AC474" s="648"/>
      <c r="AD474" s="648"/>
      <c r="AE474" s="648"/>
      <c r="AF474" s="648"/>
      <c r="AG474" s="648"/>
      <c r="AH474" s="648"/>
      <c r="AI474" s="648"/>
      <c r="AJ474" s="648"/>
      <c r="AK474" s="648"/>
      <c r="AL474" s="648"/>
      <c r="AM474" s="631"/>
      <c r="AN474" s="460"/>
      <c r="AQ474" s="605"/>
      <c r="AR474" s="651"/>
      <c r="AS474" s="654"/>
      <c r="AT474" s="608"/>
      <c r="AU474" s="334"/>
      <c r="AV474" s="657"/>
      <c r="AW474" s="660"/>
    </row>
    <row r="475" spans="1:49" ht="17.25" customHeight="1">
      <c r="A475" s="666"/>
      <c r="B475" s="670"/>
      <c r="C475" s="671"/>
      <c r="D475" s="642"/>
      <c r="E475" s="596"/>
      <c r="F475" s="645"/>
      <c r="G475" s="645"/>
      <c r="H475" s="575"/>
      <c r="I475" s="578"/>
      <c r="J475" s="581"/>
      <c r="K475" s="633"/>
      <c r="L475" s="253"/>
      <c r="M475" s="254"/>
      <c r="N475" s="254"/>
      <c r="O475" s="255"/>
      <c r="P475" s="256" t="str">
        <f ca="1">IF(O475=0," ",IFERROR(IF(DATEDIF(TODAY(),O475,"M")&lt;=5,"ROJO",IF(DATEDIF(TODAY(),O475,"M")&gt;=12,"VERDE",IF(AND(DATEDIF(TODAY(),O475,"M")&gt;=6,DATEDIF(TODAY(),O475,"M")&lt;=11),"AMARILLO"))),Q475))</f>
        <v xml:space="preserve"> </v>
      </c>
      <c r="Q475" s="262" t="str">
        <f>IF(O475=0," ",IF(O475&lt;=$L$6,"VENCIDO","NO VENCIDO"))</f>
        <v xml:space="preserve"> </v>
      </c>
      <c r="R475" s="257"/>
      <c r="S475" s="258"/>
      <c r="T475" s="258"/>
      <c r="U475" s="259"/>
      <c r="V475" s="259"/>
      <c r="W475" s="635"/>
      <c r="X475" s="425"/>
      <c r="Y475" s="232"/>
      <c r="Z475" s="648"/>
      <c r="AA475" s="648"/>
      <c r="AB475" s="649"/>
      <c r="AC475" s="648"/>
      <c r="AD475" s="648"/>
      <c r="AE475" s="648"/>
      <c r="AF475" s="648"/>
      <c r="AG475" s="648"/>
      <c r="AH475" s="648"/>
      <c r="AI475" s="648"/>
      <c r="AJ475" s="648"/>
      <c r="AK475" s="648"/>
      <c r="AL475" s="648"/>
      <c r="AM475" s="632"/>
      <c r="AN475" s="460"/>
      <c r="AQ475" s="606"/>
      <c r="AR475" s="652"/>
      <c r="AS475" s="655"/>
      <c r="AT475" s="609"/>
      <c r="AU475" s="334"/>
      <c r="AV475" s="658"/>
      <c r="AW475" s="661"/>
    </row>
    <row r="476" spans="1:49" ht="17.25" customHeight="1">
      <c r="A476" s="667"/>
      <c r="B476" s="672"/>
      <c r="C476" s="673"/>
      <c r="D476" s="643"/>
      <c r="E476" s="597"/>
      <c r="F476" s="646"/>
      <c r="G476" s="646"/>
      <c r="H476" s="576"/>
      <c r="I476" s="579"/>
      <c r="J476" s="582"/>
      <c r="K476" s="447" t="b">
        <f>K471=L476</f>
        <v>0</v>
      </c>
      <c r="L476" s="491">
        <f>SUM(L471:L475)</f>
        <v>0</v>
      </c>
      <c r="M476" s="264" t="s">
        <v>1348</v>
      </c>
      <c r="N476" s="265"/>
      <c r="O476" s="266"/>
      <c r="P476" s="266"/>
      <c r="Q476" s="266"/>
      <c r="R476" s="267">
        <f>SUM(R471:R475)</f>
        <v>0</v>
      </c>
      <c r="S476" s="492"/>
      <c r="T476" s="492"/>
      <c r="U476" s="492"/>
      <c r="V476" s="493"/>
      <c r="W476" s="636"/>
      <c r="X476" s="508"/>
      <c r="Y476" s="232"/>
      <c r="Z476" s="498"/>
      <c r="AA476" s="270"/>
      <c r="AB476" s="270"/>
      <c r="AC476" s="270"/>
      <c r="AD476" s="270"/>
      <c r="AE476" s="270"/>
      <c r="AF476" s="270"/>
      <c r="AG476" s="270"/>
      <c r="AH476" s="270"/>
      <c r="AI476" s="270"/>
      <c r="AJ476" s="270"/>
      <c r="AK476" s="270"/>
      <c r="AL476" s="270"/>
      <c r="AM476" s="515"/>
      <c r="AN476" s="460"/>
      <c r="AQ476" s="498"/>
      <c r="AR476" s="270"/>
      <c r="AS476" s="270"/>
      <c r="AT476" s="515"/>
      <c r="AU476" s="334"/>
      <c r="AV476" s="269"/>
      <c r="AW476" s="271"/>
    </row>
    <row r="477" spans="1:49" ht="17.25" customHeight="1">
      <c r="A477" s="665">
        <f>A471+1</f>
        <v>11</v>
      </c>
      <c r="B477" s="668" t="s">
        <v>1494</v>
      </c>
      <c r="C477" s="669"/>
      <c r="D477" s="641">
        <f>NOVIEMBRE!K477</f>
        <v>1701</v>
      </c>
      <c r="E477" s="595">
        <f>H73</f>
        <v>0</v>
      </c>
      <c r="F477" s="644"/>
      <c r="G477" s="644"/>
      <c r="H477" s="574">
        <f>+F477+G477</f>
        <v>0</v>
      </c>
      <c r="I477" s="577">
        <f>+AM477</f>
        <v>0</v>
      </c>
      <c r="J477" s="580">
        <f>+H477+I477</f>
        <v>0</v>
      </c>
      <c r="K477" s="583">
        <f>+(D477+E477)-(J477)</f>
        <v>1701</v>
      </c>
      <c r="L477" s="253"/>
      <c r="M477" s="254"/>
      <c r="N477" s="254"/>
      <c r="O477" s="255"/>
      <c r="P477" s="256" t="str">
        <f ca="1">IF(O477=0," ",IFERROR(IF(DATEDIF(TODAY(),O477,"M")&lt;=5,"ROJO",IF(DATEDIF(TODAY(),O477,"M")&gt;=12,"VERDE",IF(AND(DATEDIF(TODAY(),O477,"M")&gt;=6,DATEDIF(TODAY(),O477,"M")&lt;=11),"AMARILLO"))),Q477))</f>
        <v xml:space="preserve"> </v>
      </c>
      <c r="Q477" s="256" t="str">
        <f>IF(O477=0," ",IF(O477&lt;=$L$6,"VENCIDO","NO VENCIDO"))</f>
        <v xml:space="preserve"> </v>
      </c>
      <c r="R477" s="257"/>
      <c r="S477" s="258"/>
      <c r="T477" s="258"/>
      <c r="U477" s="259"/>
      <c r="V477" s="259"/>
      <c r="W477" s="634">
        <f>+AR477</f>
        <v>1</v>
      </c>
      <c r="X477" s="425"/>
      <c r="Y477" s="232"/>
      <c r="Z477" s="648"/>
      <c r="AA477" s="648"/>
      <c r="AB477" s="649">
        <f>+Z477+AA477</f>
        <v>0</v>
      </c>
      <c r="AC477" s="648"/>
      <c r="AD477" s="648"/>
      <c r="AE477" s="648"/>
      <c r="AF477" s="648"/>
      <c r="AG477" s="648"/>
      <c r="AH477" s="648"/>
      <c r="AI477" s="648"/>
      <c r="AJ477" s="648"/>
      <c r="AK477" s="648"/>
      <c r="AL477" s="648"/>
      <c r="AM477" s="630">
        <f>SUM(AB477:AL481)</f>
        <v>0</v>
      </c>
      <c r="AN477" s="460"/>
      <c r="AQ477" s="604" t="str">
        <f>IFERROR(I477/J477*100,"0")</f>
        <v>0</v>
      </c>
      <c r="AR477" s="650">
        <f>IFERROR(1/(1-(AQ477/100)),"0")</f>
        <v>1</v>
      </c>
      <c r="AS477" s="653">
        <v>0</v>
      </c>
      <c r="AT477" s="607">
        <v>1</v>
      </c>
      <c r="AU477" s="334"/>
      <c r="AV477" s="656"/>
      <c r="AW477" s="659">
        <f>+H477-AV477</f>
        <v>0</v>
      </c>
    </row>
    <row r="478" spans="1:49" ht="17.25" customHeight="1">
      <c r="A478" s="666"/>
      <c r="B478" s="670"/>
      <c r="C478" s="671"/>
      <c r="D478" s="642"/>
      <c r="E478" s="596"/>
      <c r="F478" s="645"/>
      <c r="G478" s="645"/>
      <c r="H478" s="575"/>
      <c r="I478" s="578"/>
      <c r="J478" s="581"/>
      <c r="K478" s="584"/>
      <c r="L478" s="253"/>
      <c r="M478" s="254"/>
      <c r="N478" s="254"/>
      <c r="O478" s="255"/>
      <c r="P478" s="256" t="str">
        <f ca="1">IF(O478=0," ",IFERROR(IF(DATEDIF(TODAY(),O478,"M")&lt;=5,"ROJO",IF(DATEDIF(TODAY(),O478,"M")&gt;=12,"VERDE",IF(AND(DATEDIF(TODAY(),O478,"M")&gt;=6,DATEDIF(TODAY(),O478,"M")&lt;=11),"AMARILLO"))),Q478))</f>
        <v xml:space="preserve"> </v>
      </c>
      <c r="Q478" s="262" t="str">
        <f>IF(O478=0," ",IF(O478&lt;=$L$6,"VENCIDO","NO VENCIDO"))</f>
        <v xml:space="preserve"> </v>
      </c>
      <c r="R478" s="257"/>
      <c r="S478" s="258"/>
      <c r="T478" s="258"/>
      <c r="U478" s="259"/>
      <c r="V478" s="259"/>
      <c r="W478" s="635"/>
      <c r="X478" s="425"/>
      <c r="Y478" s="232"/>
      <c r="Z478" s="648"/>
      <c r="AA478" s="648"/>
      <c r="AB478" s="649"/>
      <c r="AC478" s="648"/>
      <c r="AD478" s="648"/>
      <c r="AE478" s="648"/>
      <c r="AF478" s="648"/>
      <c r="AG478" s="648"/>
      <c r="AH478" s="648"/>
      <c r="AI478" s="648"/>
      <c r="AJ478" s="648"/>
      <c r="AK478" s="648"/>
      <c r="AL478" s="648"/>
      <c r="AM478" s="631"/>
      <c r="AN478" s="460"/>
      <c r="AQ478" s="605"/>
      <c r="AR478" s="651"/>
      <c r="AS478" s="654"/>
      <c r="AT478" s="608"/>
      <c r="AU478" s="334"/>
      <c r="AV478" s="657"/>
      <c r="AW478" s="660"/>
    </row>
    <row r="479" spans="1:49" ht="17.25" customHeight="1">
      <c r="A479" s="666"/>
      <c r="B479" s="670"/>
      <c r="C479" s="671"/>
      <c r="D479" s="642"/>
      <c r="E479" s="596"/>
      <c r="F479" s="645"/>
      <c r="G479" s="645"/>
      <c r="H479" s="575"/>
      <c r="I479" s="578"/>
      <c r="J479" s="581"/>
      <c r="K479" s="584"/>
      <c r="L479" s="253"/>
      <c r="M479" s="254"/>
      <c r="N479" s="254"/>
      <c r="O479" s="255"/>
      <c r="P479" s="256" t="str">
        <f ca="1">IF(O479=0," ",IFERROR(IF(DATEDIF(TODAY(),O479,"M")&lt;=5,"ROJO",IF(DATEDIF(TODAY(),O479,"M")&gt;=12,"VERDE",IF(AND(DATEDIF(TODAY(),O479,"M")&gt;=6,DATEDIF(TODAY(),O479,"M")&lt;=11),"AMARILLO"))),Q479))</f>
        <v xml:space="preserve"> </v>
      </c>
      <c r="Q479" s="262" t="str">
        <f>IF(O479=0," ",IF(O479&lt;=$L$6,"VENCIDO","NO VENCIDO"))</f>
        <v xml:space="preserve"> </v>
      </c>
      <c r="R479" s="257"/>
      <c r="S479" s="258"/>
      <c r="T479" s="258"/>
      <c r="U479" s="259"/>
      <c r="V479" s="259"/>
      <c r="W479" s="635"/>
      <c r="X479" s="425"/>
      <c r="Y479" s="232"/>
      <c r="Z479" s="648"/>
      <c r="AA479" s="648"/>
      <c r="AB479" s="649"/>
      <c r="AC479" s="648"/>
      <c r="AD479" s="648"/>
      <c r="AE479" s="648"/>
      <c r="AF479" s="648"/>
      <c r="AG479" s="648"/>
      <c r="AH479" s="648"/>
      <c r="AI479" s="648"/>
      <c r="AJ479" s="648"/>
      <c r="AK479" s="648"/>
      <c r="AL479" s="648"/>
      <c r="AM479" s="631"/>
      <c r="AN479" s="460"/>
      <c r="AQ479" s="605"/>
      <c r="AR479" s="651"/>
      <c r="AS479" s="654"/>
      <c r="AT479" s="608"/>
      <c r="AU479" s="334"/>
      <c r="AV479" s="657"/>
      <c r="AW479" s="660"/>
    </row>
    <row r="480" spans="1:49" ht="17.25" customHeight="1">
      <c r="A480" s="666"/>
      <c r="B480" s="670"/>
      <c r="C480" s="671"/>
      <c r="D480" s="642"/>
      <c r="E480" s="596"/>
      <c r="F480" s="645"/>
      <c r="G480" s="645"/>
      <c r="H480" s="575"/>
      <c r="I480" s="578"/>
      <c r="J480" s="581"/>
      <c r="K480" s="584"/>
      <c r="L480" s="253"/>
      <c r="M480" s="254"/>
      <c r="N480" s="254"/>
      <c r="O480" s="255"/>
      <c r="P480" s="256" t="str">
        <f ca="1">IF(O480=0," ",IFERROR(IF(DATEDIF(TODAY(),O480,"M")&lt;=5,"ROJO",IF(DATEDIF(TODAY(),O480,"M")&gt;=12,"VERDE",IF(AND(DATEDIF(TODAY(),O480,"M")&gt;=6,DATEDIF(TODAY(),O480,"M")&lt;=11),"AMARILLO"))),Q480))</f>
        <v xml:space="preserve"> </v>
      </c>
      <c r="Q480" s="262" t="str">
        <f>IF(O480=0," ",IF(O480&lt;=$L$6,"VENCIDO","NO VENCIDO"))</f>
        <v xml:space="preserve"> </v>
      </c>
      <c r="R480" s="257"/>
      <c r="S480" s="258"/>
      <c r="T480" s="258"/>
      <c r="U480" s="259"/>
      <c r="V480" s="259"/>
      <c r="W480" s="635"/>
      <c r="X480" s="425"/>
      <c r="Y480" s="232"/>
      <c r="Z480" s="648"/>
      <c r="AA480" s="648"/>
      <c r="AB480" s="649"/>
      <c r="AC480" s="648"/>
      <c r="AD480" s="648"/>
      <c r="AE480" s="648"/>
      <c r="AF480" s="648"/>
      <c r="AG480" s="648"/>
      <c r="AH480" s="648"/>
      <c r="AI480" s="648"/>
      <c r="AJ480" s="648"/>
      <c r="AK480" s="648"/>
      <c r="AL480" s="648"/>
      <c r="AM480" s="631"/>
      <c r="AN480" s="460"/>
      <c r="AQ480" s="605"/>
      <c r="AR480" s="651"/>
      <c r="AS480" s="654"/>
      <c r="AT480" s="608"/>
      <c r="AU480" s="334"/>
      <c r="AV480" s="657"/>
      <c r="AW480" s="660"/>
    </row>
    <row r="481" spans="1:49" ht="17.25" customHeight="1">
      <c r="A481" s="666"/>
      <c r="B481" s="670"/>
      <c r="C481" s="671"/>
      <c r="D481" s="642"/>
      <c r="E481" s="596"/>
      <c r="F481" s="645"/>
      <c r="G481" s="645"/>
      <c r="H481" s="575"/>
      <c r="I481" s="578"/>
      <c r="J481" s="581"/>
      <c r="K481" s="633"/>
      <c r="L481" s="253"/>
      <c r="M481" s="254"/>
      <c r="N481" s="254"/>
      <c r="O481" s="255"/>
      <c r="P481" s="256" t="str">
        <f ca="1">IF(O481=0," ",IFERROR(IF(DATEDIF(TODAY(),O481,"M")&lt;=5,"ROJO",IF(DATEDIF(TODAY(),O481,"M")&gt;=12,"VERDE",IF(AND(DATEDIF(TODAY(),O481,"M")&gt;=6,DATEDIF(TODAY(),O481,"M")&lt;=11),"AMARILLO"))),Q481))</f>
        <v xml:space="preserve"> </v>
      </c>
      <c r="Q481" s="262" t="str">
        <f>IF(O481=0," ",IF(O481&lt;=$L$6,"VENCIDO","NO VENCIDO"))</f>
        <v xml:space="preserve"> </v>
      </c>
      <c r="R481" s="257"/>
      <c r="S481" s="258"/>
      <c r="T481" s="258"/>
      <c r="U481" s="259"/>
      <c r="V481" s="259"/>
      <c r="W481" s="635"/>
      <c r="X481" s="425"/>
      <c r="Y481" s="232"/>
      <c r="Z481" s="648"/>
      <c r="AA481" s="648"/>
      <c r="AB481" s="649"/>
      <c r="AC481" s="648"/>
      <c r="AD481" s="648"/>
      <c r="AE481" s="648"/>
      <c r="AF481" s="648"/>
      <c r="AG481" s="648"/>
      <c r="AH481" s="648"/>
      <c r="AI481" s="648"/>
      <c r="AJ481" s="648"/>
      <c r="AK481" s="648"/>
      <c r="AL481" s="648"/>
      <c r="AM481" s="632"/>
      <c r="AN481" s="460"/>
      <c r="AQ481" s="606"/>
      <c r="AR481" s="652"/>
      <c r="AS481" s="655"/>
      <c r="AT481" s="609"/>
      <c r="AU481" s="334"/>
      <c r="AV481" s="658"/>
      <c r="AW481" s="661"/>
    </row>
    <row r="482" spans="1:49" ht="17.25" customHeight="1">
      <c r="A482" s="667"/>
      <c r="B482" s="672"/>
      <c r="C482" s="673"/>
      <c r="D482" s="643"/>
      <c r="E482" s="597"/>
      <c r="F482" s="646"/>
      <c r="G482" s="646"/>
      <c r="H482" s="576"/>
      <c r="I482" s="579"/>
      <c r="J482" s="582"/>
      <c r="K482" s="447" t="b">
        <f>K477=L482</f>
        <v>0</v>
      </c>
      <c r="L482" s="491">
        <f>SUM(L477:L481)</f>
        <v>0</v>
      </c>
      <c r="M482" s="264" t="s">
        <v>1348</v>
      </c>
      <c r="N482" s="265"/>
      <c r="O482" s="266"/>
      <c r="P482" s="266"/>
      <c r="Q482" s="266"/>
      <c r="R482" s="267">
        <f>SUM(R477:R481)</f>
        <v>0</v>
      </c>
      <c r="S482" s="492"/>
      <c r="T482" s="492"/>
      <c r="U482" s="492"/>
      <c r="V482" s="493"/>
      <c r="W482" s="636"/>
      <c r="X482" s="508"/>
      <c r="Y482" s="232"/>
      <c r="Z482" s="498"/>
      <c r="AA482" s="270"/>
      <c r="AB482" s="270"/>
      <c r="AC482" s="270"/>
      <c r="AD482" s="270"/>
      <c r="AE482" s="270"/>
      <c r="AF482" s="270"/>
      <c r="AG482" s="270"/>
      <c r="AH482" s="270"/>
      <c r="AI482" s="270"/>
      <c r="AJ482" s="270"/>
      <c r="AK482" s="270"/>
      <c r="AL482" s="270"/>
      <c r="AM482" s="515"/>
      <c r="AN482" s="460"/>
      <c r="AQ482" s="498"/>
      <c r="AR482" s="270"/>
      <c r="AS482" s="270"/>
      <c r="AT482" s="515"/>
      <c r="AU482" s="334"/>
      <c r="AV482" s="269"/>
      <c r="AW482" s="271"/>
    </row>
    <row r="483" spans="1:49" ht="17.25" customHeight="1">
      <c r="A483" s="665">
        <f>A477+1</f>
        <v>12</v>
      </c>
      <c r="B483" s="640" t="s">
        <v>1495</v>
      </c>
      <c r="C483" s="640"/>
      <c r="D483" s="641">
        <f>NOVIEMBRE!K483</f>
        <v>0</v>
      </c>
      <c r="E483" s="595">
        <f>H79</f>
        <v>0</v>
      </c>
      <c r="F483" s="644"/>
      <c r="G483" s="644"/>
      <c r="H483" s="574">
        <f>+F483+G483</f>
        <v>0</v>
      </c>
      <c r="I483" s="577">
        <f>+AM483</f>
        <v>0</v>
      </c>
      <c r="J483" s="580">
        <f>+H483+I483</f>
        <v>0</v>
      </c>
      <c r="K483" s="583">
        <f>+(D483+E483)-(J483)</f>
        <v>0</v>
      </c>
      <c r="L483" s="253"/>
      <c r="M483" s="254"/>
      <c r="N483" s="254"/>
      <c r="O483" s="255"/>
      <c r="P483" s="256" t="str">
        <f ca="1">IF(O483=0," ",IFERROR(IF(DATEDIF(TODAY(),O483,"M")&lt;=5,"ROJO",IF(DATEDIF(TODAY(),O483,"M")&gt;=12,"VERDE",IF(AND(DATEDIF(TODAY(),O483,"M")&gt;=6,DATEDIF(TODAY(),O483,"M")&lt;=11),"AMARILLO"))),Q483))</f>
        <v xml:space="preserve"> </v>
      </c>
      <c r="Q483" s="256" t="str">
        <f>IF(O483=0," ",IF(O483&lt;=$L$6,"VENCIDO","NO VENCIDO"))</f>
        <v xml:space="preserve"> </v>
      </c>
      <c r="R483" s="257"/>
      <c r="S483" s="258"/>
      <c r="T483" s="258"/>
      <c r="U483" s="259"/>
      <c r="V483" s="259"/>
      <c r="W483" s="634">
        <f>+AR483</f>
        <v>1</v>
      </c>
      <c r="X483" s="425"/>
      <c r="Y483" s="232"/>
      <c r="Z483" s="648"/>
      <c r="AA483" s="648"/>
      <c r="AB483" s="649">
        <f>+Z483+AA483</f>
        <v>0</v>
      </c>
      <c r="AC483" s="648"/>
      <c r="AD483" s="648"/>
      <c r="AE483" s="648"/>
      <c r="AF483" s="648"/>
      <c r="AG483" s="648"/>
      <c r="AH483" s="648"/>
      <c r="AI483" s="648"/>
      <c r="AJ483" s="648"/>
      <c r="AK483" s="648"/>
      <c r="AL483" s="648"/>
      <c r="AM483" s="630">
        <f>SUM(AB483:AL487)</f>
        <v>0</v>
      </c>
      <c r="AN483" s="460"/>
      <c r="AQ483" s="604" t="str">
        <f>IFERROR(I483/J483*100,"0")</f>
        <v>0</v>
      </c>
      <c r="AR483" s="650">
        <f>IFERROR(1/(1-(AQ483/100)),"0")</f>
        <v>1</v>
      </c>
      <c r="AS483" s="653">
        <v>0</v>
      </c>
      <c r="AT483" s="607">
        <v>1</v>
      </c>
      <c r="AU483" s="334"/>
      <c r="AV483" s="656"/>
      <c r="AW483" s="659">
        <f>+H483-AV483</f>
        <v>0</v>
      </c>
    </row>
    <row r="484" spans="1:49" ht="17.25" customHeight="1">
      <c r="A484" s="666"/>
      <c r="B484" s="640"/>
      <c r="C484" s="640"/>
      <c r="D484" s="642"/>
      <c r="E484" s="596"/>
      <c r="F484" s="645"/>
      <c r="G484" s="645"/>
      <c r="H484" s="575"/>
      <c r="I484" s="578"/>
      <c r="J484" s="581"/>
      <c r="K484" s="584"/>
      <c r="L484" s="253"/>
      <c r="M484" s="254"/>
      <c r="N484" s="254"/>
      <c r="O484" s="255"/>
      <c r="P484" s="256" t="str">
        <f ca="1">IF(O484=0," ",IFERROR(IF(DATEDIF(TODAY(),O484,"M")&lt;=5,"ROJO",IF(DATEDIF(TODAY(),O484,"M")&gt;=12,"VERDE",IF(AND(DATEDIF(TODAY(),O484,"M")&gt;=6,DATEDIF(TODAY(),O484,"M")&lt;=11),"AMARILLO"))),Q484))</f>
        <v xml:space="preserve"> </v>
      </c>
      <c r="Q484" s="262" t="str">
        <f>IF(O484=0," ",IF(O484&lt;=$L$6,"VENCIDO","NO VENCIDO"))</f>
        <v xml:space="preserve"> </v>
      </c>
      <c r="R484" s="257"/>
      <c r="S484" s="258"/>
      <c r="T484" s="258"/>
      <c r="U484" s="259"/>
      <c r="V484" s="259"/>
      <c r="W484" s="635"/>
      <c r="X484" s="425"/>
      <c r="Y484" s="232"/>
      <c r="Z484" s="648"/>
      <c r="AA484" s="648"/>
      <c r="AB484" s="649"/>
      <c r="AC484" s="648"/>
      <c r="AD484" s="648"/>
      <c r="AE484" s="648"/>
      <c r="AF484" s="648"/>
      <c r="AG484" s="648"/>
      <c r="AH484" s="648"/>
      <c r="AI484" s="648"/>
      <c r="AJ484" s="648"/>
      <c r="AK484" s="648"/>
      <c r="AL484" s="648"/>
      <c r="AM484" s="631"/>
      <c r="AN484" s="460"/>
      <c r="AQ484" s="605"/>
      <c r="AR484" s="651"/>
      <c r="AS484" s="654"/>
      <c r="AT484" s="608"/>
      <c r="AU484" s="334"/>
      <c r="AV484" s="657"/>
      <c r="AW484" s="660"/>
    </row>
    <row r="485" spans="1:49" ht="17.25" customHeight="1">
      <c r="A485" s="666"/>
      <c r="B485" s="640"/>
      <c r="C485" s="640"/>
      <c r="D485" s="642"/>
      <c r="E485" s="596"/>
      <c r="F485" s="645"/>
      <c r="G485" s="645"/>
      <c r="H485" s="575"/>
      <c r="I485" s="578"/>
      <c r="J485" s="581"/>
      <c r="K485" s="584"/>
      <c r="L485" s="253"/>
      <c r="M485" s="254"/>
      <c r="N485" s="254"/>
      <c r="O485" s="255"/>
      <c r="P485" s="256" t="str">
        <f ca="1">IF(O485=0," ",IFERROR(IF(DATEDIF(TODAY(),O485,"M")&lt;=5,"ROJO",IF(DATEDIF(TODAY(),O485,"M")&gt;=12,"VERDE",IF(AND(DATEDIF(TODAY(),O485,"M")&gt;=6,DATEDIF(TODAY(),O485,"M")&lt;=11),"AMARILLO"))),Q485))</f>
        <v xml:space="preserve"> </v>
      </c>
      <c r="Q485" s="262" t="str">
        <f>IF(O485=0," ",IF(O485&lt;=$L$6,"VENCIDO","NO VENCIDO"))</f>
        <v xml:space="preserve"> </v>
      </c>
      <c r="R485" s="257"/>
      <c r="S485" s="258"/>
      <c r="T485" s="258"/>
      <c r="U485" s="259"/>
      <c r="V485" s="259"/>
      <c r="W485" s="635"/>
      <c r="X485" s="425"/>
      <c r="Y485" s="232"/>
      <c r="Z485" s="648"/>
      <c r="AA485" s="648"/>
      <c r="AB485" s="649"/>
      <c r="AC485" s="648"/>
      <c r="AD485" s="648"/>
      <c r="AE485" s="648"/>
      <c r="AF485" s="648"/>
      <c r="AG485" s="648"/>
      <c r="AH485" s="648"/>
      <c r="AI485" s="648"/>
      <c r="AJ485" s="648"/>
      <c r="AK485" s="648"/>
      <c r="AL485" s="648"/>
      <c r="AM485" s="631"/>
      <c r="AN485" s="460"/>
      <c r="AQ485" s="605"/>
      <c r="AR485" s="651"/>
      <c r="AS485" s="654"/>
      <c r="AT485" s="608"/>
      <c r="AU485" s="334"/>
      <c r="AV485" s="657"/>
      <c r="AW485" s="660"/>
    </row>
    <row r="486" spans="1:49" ht="17.25" customHeight="1">
      <c r="A486" s="666"/>
      <c r="B486" s="640"/>
      <c r="C486" s="640"/>
      <c r="D486" s="642"/>
      <c r="E486" s="596"/>
      <c r="F486" s="645"/>
      <c r="G486" s="645"/>
      <c r="H486" s="575"/>
      <c r="I486" s="578"/>
      <c r="J486" s="581"/>
      <c r="K486" s="584"/>
      <c r="L486" s="253"/>
      <c r="M486" s="254"/>
      <c r="N486" s="254"/>
      <c r="O486" s="255"/>
      <c r="P486" s="256" t="str">
        <f ca="1">IF(O486=0," ",IFERROR(IF(DATEDIF(TODAY(),O486,"M")&lt;=5,"ROJO",IF(DATEDIF(TODAY(),O486,"M")&gt;=12,"VERDE",IF(AND(DATEDIF(TODAY(),O486,"M")&gt;=6,DATEDIF(TODAY(),O486,"M")&lt;=11),"AMARILLO"))),Q486))</f>
        <v xml:space="preserve"> </v>
      </c>
      <c r="Q486" s="262" t="str">
        <f>IF(O486=0," ",IF(O486&lt;=$L$6,"VENCIDO","NO VENCIDO"))</f>
        <v xml:space="preserve"> </v>
      </c>
      <c r="R486" s="257"/>
      <c r="S486" s="258"/>
      <c r="T486" s="258"/>
      <c r="U486" s="259"/>
      <c r="V486" s="259"/>
      <c r="W486" s="635"/>
      <c r="X486" s="425"/>
      <c r="Y486" s="232"/>
      <c r="Z486" s="648"/>
      <c r="AA486" s="648"/>
      <c r="AB486" s="649"/>
      <c r="AC486" s="648"/>
      <c r="AD486" s="648"/>
      <c r="AE486" s="648"/>
      <c r="AF486" s="648"/>
      <c r="AG486" s="648"/>
      <c r="AH486" s="648"/>
      <c r="AI486" s="648"/>
      <c r="AJ486" s="648"/>
      <c r="AK486" s="648"/>
      <c r="AL486" s="648"/>
      <c r="AM486" s="631"/>
      <c r="AN486" s="460"/>
      <c r="AQ486" s="605"/>
      <c r="AR486" s="651"/>
      <c r="AS486" s="654"/>
      <c r="AT486" s="608"/>
      <c r="AU486" s="334"/>
      <c r="AV486" s="657"/>
      <c r="AW486" s="660"/>
    </row>
    <row r="487" spans="1:49" ht="17.25" customHeight="1">
      <c r="A487" s="666"/>
      <c r="B487" s="640"/>
      <c r="C487" s="640"/>
      <c r="D487" s="642"/>
      <c r="E487" s="596"/>
      <c r="F487" s="645"/>
      <c r="G487" s="645"/>
      <c r="H487" s="575"/>
      <c r="I487" s="578"/>
      <c r="J487" s="581"/>
      <c r="K487" s="633"/>
      <c r="L487" s="253"/>
      <c r="M487" s="254"/>
      <c r="N487" s="254"/>
      <c r="O487" s="255"/>
      <c r="P487" s="256" t="str">
        <f ca="1">IF(O487=0," ",IFERROR(IF(DATEDIF(TODAY(),O487,"M")&lt;=5,"ROJO",IF(DATEDIF(TODAY(),O487,"M")&gt;=12,"VERDE",IF(AND(DATEDIF(TODAY(),O487,"M")&gt;=6,DATEDIF(TODAY(),O487,"M")&lt;=11),"AMARILLO"))),Q487))</f>
        <v xml:space="preserve"> </v>
      </c>
      <c r="Q487" s="262" t="str">
        <f>IF(O487=0," ",IF(O487&lt;=$L$6,"VENCIDO","NO VENCIDO"))</f>
        <v xml:space="preserve"> </v>
      </c>
      <c r="R487" s="257"/>
      <c r="S487" s="258"/>
      <c r="T487" s="258"/>
      <c r="U487" s="259"/>
      <c r="V487" s="259"/>
      <c r="W487" s="635"/>
      <c r="X487" s="425"/>
      <c r="Y487" s="232"/>
      <c r="Z487" s="648"/>
      <c r="AA487" s="648"/>
      <c r="AB487" s="649"/>
      <c r="AC487" s="648"/>
      <c r="AD487" s="648"/>
      <c r="AE487" s="648"/>
      <c r="AF487" s="648"/>
      <c r="AG487" s="648"/>
      <c r="AH487" s="648"/>
      <c r="AI487" s="648"/>
      <c r="AJ487" s="648"/>
      <c r="AK487" s="648"/>
      <c r="AL487" s="648"/>
      <c r="AM487" s="632"/>
      <c r="AN487" s="460"/>
      <c r="AQ487" s="606"/>
      <c r="AR487" s="652"/>
      <c r="AS487" s="655"/>
      <c r="AT487" s="609"/>
      <c r="AU487" s="334"/>
      <c r="AV487" s="658"/>
      <c r="AW487" s="661"/>
    </row>
    <row r="488" spans="1:49" ht="17.25" customHeight="1">
      <c r="A488" s="667"/>
      <c r="B488" s="640"/>
      <c r="C488" s="640"/>
      <c r="D488" s="643"/>
      <c r="E488" s="597"/>
      <c r="F488" s="646"/>
      <c r="G488" s="646"/>
      <c r="H488" s="576"/>
      <c r="I488" s="579"/>
      <c r="J488" s="582"/>
      <c r="K488" s="447" t="b">
        <f>K483=L488</f>
        <v>1</v>
      </c>
      <c r="L488" s="491">
        <f>SUM(L483:L487)</f>
        <v>0</v>
      </c>
      <c r="M488" s="264" t="s">
        <v>1348</v>
      </c>
      <c r="N488" s="265"/>
      <c r="O488" s="266"/>
      <c r="P488" s="266"/>
      <c r="Q488" s="266"/>
      <c r="R488" s="267">
        <f>SUM(R483:R487)</f>
        <v>0</v>
      </c>
      <c r="S488" s="492"/>
      <c r="T488" s="492"/>
      <c r="U488" s="492"/>
      <c r="V488" s="493"/>
      <c r="W488" s="636"/>
      <c r="X488" s="508"/>
      <c r="Y488" s="232"/>
      <c r="Z488" s="498"/>
      <c r="AA488" s="270"/>
      <c r="AB488" s="270"/>
      <c r="AC488" s="270"/>
      <c r="AD488" s="270"/>
      <c r="AE488" s="270"/>
      <c r="AF488" s="270"/>
      <c r="AG488" s="270"/>
      <c r="AH488" s="270"/>
      <c r="AI488" s="270"/>
      <c r="AJ488" s="270"/>
      <c r="AK488" s="270"/>
      <c r="AL488" s="270"/>
      <c r="AM488" s="515"/>
      <c r="AN488" s="460"/>
      <c r="AQ488" s="498"/>
      <c r="AR488" s="270"/>
      <c r="AS488" s="270"/>
      <c r="AT488" s="515"/>
      <c r="AU488" s="334"/>
      <c r="AV488" s="269"/>
      <c r="AW488" s="271"/>
    </row>
    <row r="489" spans="1:49" ht="17.25" customHeight="1">
      <c r="A489" s="665">
        <f>A483+1</f>
        <v>13</v>
      </c>
      <c r="B489" s="640" t="s">
        <v>1520</v>
      </c>
      <c r="C489" s="640"/>
      <c r="D489" s="641">
        <f>NOVIEMBRE!K489</f>
        <v>1796</v>
      </c>
      <c r="E489" s="595">
        <f>H85</f>
        <v>0</v>
      </c>
      <c r="F489" s="644"/>
      <c r="G489" s="644"/>
      <c r="H489" s="574">
        <f>+F489+G489</f>
        <v>0</v>
      </c>
      <c r="I489" s="577">
        <f>+AM489</f>
        <v>0</v>
      </c>
      <c r="J489" s="580">
        <f>+H489+I489</f>
        <v>0</v>
      </c>
      <c r="K489" s="583">
        <f>+(D489+E489)-(J489)</f>
        <v>1796</v>
      </c>
      <c r="L489" s="253"/>
      <c r="M489" s="254"/>
      <c r="N489" s="254"/>
      <c r="O489" s="255"/>
      <c r="P489" s="256" t="str">
        <f ca="1">IF(O489=0," ",IFERROR(IF(DATEDIF(TODAY(),O489,"M")&lt;=5,"ROJO",IF(DATEDIF(TODAY(),O489,"M")&gt;=12,"VERDE",IF(AND(DATEDIF(TODAY(),O489,"M")&gt;=6,DATEDIF(TODAY(),O489,"M")&lt;=11),"AMARILLO"))),Q489))</f>
        <v xml:space="preserve"> </v>
      </c>
      <c r="Q489" s="256" t="str">
        <f>IF(O489=0," ",IF(O489&lt;=$L$6,"VENCIDO","NO VENCIDO"))</f>
        <v xml:space="preserve"> </v>
      </c>
      <c r="R489" s="257"/>
      <c r="S489" s="258"/>
      <c r="T489" s="258"/>
      <c r="U489" s="259"/>
      <c r="V489" s="259"/>
      <c r="W489" s="634">
        <f>+AR489</f>
        <v>1</v>
      </c>
      <c r="X489" s="425"/>
      <c r="Y489" s="232"/>
      <c r="Z489" s="648"/>
      <c r="AA489" s="648"/>
      <c r="AB489" s="649">
        <f>+Z489+AA489</f>
        <v>0</v>
      </c>
      <c r="AC489" s="648"/>
      <c r="AD489" s="648"/>
      <c r="AE489" s="648"/>
      <c r="AF489" s="648"/>
      <c r="AG489" s="648"/>
      <c r="AH489" s="648"/>
      <c r="AI489" s="648"/>
      <c r="AJ489" s="648"/>
      <c r="AK489" s="648"/>
      <c r="AL489" s="648"/>
      <c r="AM489" s="630">
        <f>SUM(AB489:AL493)</f>
        <v>0</v>
      </c>
      <c r="AN489" s="460"/>
      <c r="AQ489" s="604" t="str">
        <f>IFERROR(I489/J489*100,"0")</f>
        <v>0</v>
      </c>
      <c r="AR489" s="650">
        <f>IFERROR(1/(1-(AQ489/100)),"0")</f>
        <v>1</v>
      </c>
      <c r="AS489" s="653">
        <v>0</v>
      </c>
      <c r="AT489" s="607">
        <v>1</v>
      </c>
      <c r="AU489" s="334"/>
      <c r="AV489" s="656"/>
      <c r="AW489" s="659">
        <f>+H489-AV489</f>
        <v>0</v>
      </c>
    </row>
    <row r="490" spans="1:49" ht="17.25" customHeight="1">
      <c r="A490" s="666"/>
      <c r="B490" s="640"/>
      <c r="C490" s="640"/>
      <c r="D490" s="642"/>
      <c r="E490" s="596"/>
      <c r="F490" s="645"/>
      <c r="G490" s="645"/>
      <c r="H490" s="575"/>
      <c r="I490" s="578"/>
      <c r="J490" s="581"/>
      <c r="K490" s="584"/>
      <c r="L490" s="253"/>
      <c r="M490" s="254"/>
      <c r="N490" s="254"/>
      <c r="O490" s="255"/>
      <c r="P490" s="256" t="str">
        <f ca="1">IF(O490=0," ",IFERROR(IF(DATEDIF(TODAY(),O490,"M")&lt;=5,"ROJO",IF(DATEDIF(TODAY(),O490,"M")&gt;=12,"VERDE",IF(AND(DATEDIF(TODAY(),O490,"M")&gt;=6,DATEDIF(TODAY(),O490,"M")&lt;=11),"AMARILLO"))),Q490))</f>
        <v xml:space="preserve"> </v>
      </c>
      <c r="Q490" s="262" t="str">
        <f>IF(O490=0," ",IF(O490&lt;=$L$6,"VENCIDO","NO VENCIDO"))</f>
        <v xml:space="preserve"> </v>
      </c>
      <c r="R490" s="257"/>
      <c r="S490" s="258"/>
      <c r="T490" s="258"/>
      <c r="U490" s="259"/>
      <c r="V490" s="259"/>
      <c r="W490" s="635"/>
      <c r="X490" s="425"/>
      <c r="Y490" s="232"/>
      <c r="Z490" s="648"/>
      <c r="AA490" s="648"/>
      <c r="AB490" s="649"/>
      <c r="AC490" s="648"/>
      <c r="AD490" s="648"/>
      <c r="AE490" s="648"/>
      <c r="AF490" s="648"/>
      <c r="AG490" s="648"/>
      <c r="AH490" s="648"/>
      <c r="AI490" s="648"/>
      <c r="AJ490" s="648"/>
      <c r="AK490" s="648"/>
      <c r="AL490" s="648"/>
      <c r="AM490" s="631"/>
      <c r="AN490" s="460"/>
      <c r="AQ490" s="605"/>
      <c r="AR490" s="651"/>
      <c r="AS490" s="654"/>
      <c r="AT490" s="608"/>
      <c r="AU490" s="334"/>
      <c r="AV490" s="657"/>
      <c r="AW490" s="660"/>
    </row>
    <row r="491" spans="1:49" ht="17.25" customHeight="1">
      <c r="A491" s="666"/>
      <c r="B491" s="640"/>
      <c r="C491" s="640"/>
      <c r="D491" s="642"/>
      <c r="E491" s="596"/>
      <c r="F491" s="645"/>
      <c r="G491" s="645"/>
      <c r="H491" s="575"/>
      <c r="I491" s="578"/>
      <c r="J491" s="581"/>
      <c r="K491" s="584"/>
      <c r="L491" s="253"/>
      <c r="M491" s="254"/>
      <c r="N491" s="254"/>
      <c r="O491" s="255"/>
      <c r="P491" s="256" t="str">
        <f ca="1">IF(O491=0," ",IFERROR(IF(DATEDIF(TODAY(),O491,"M")&lt;=5,"ROJO",IF(DATEDIF(TODAY(),O491,"M")&gt;=12,"VERDE",IF(AND(DATEDIF(TODAY(),O491,"M")&gt;=6,DATEDIF(TODAY(),O491,"M")&lt;=11),"AMARILLO"))),Q491))</f>
        <v xml:space="preserve"> </v>
      </c>
      <c r="Q491" s="262" t="str">
        <f>IF(O491=0," ",IF(O491&lt;=$L$6,"VENCIDO","NO VENCIDO"))</f>
        <v xml:space="preserve"> </v>
      </c>
      <c r="R491" s="257"/>
      <c r="S491" s="258"/>
      <c r="T491" s="258"/>
      <c r="U491" s="259"/>
      <c r="V491" s="259"/>
      <c r="W491" s="635"/>
      <c r="X491" s="425"/>
      <c r="Y491" s="232"/>
      <c r="Z491" s="648"/>
      <c r="AA491" s="648"/>
      <c r="AB491" s="649"/>
      <c r="AC491" s="648"/>
      <c r="AD491" s="648"/>
      <c r="AE491" s="648"/>
      <c r="AF491" s="648"/>
      <c r="AG491" s="648"/>
      <c r="AH491" s="648"/>
      <c r="AI491" s="648"/>
      <c r="AJ491" s="648"/>
      <c r="AK491" s="648"/>
      <c r="AL491" s="648"/>
      <c r="AM491" s="631"/>
      <c r="AN491" s="460"/>
      <c r="AQ491" s="605"/>
      <c r="AR491" s="651"/>
      <c r="AS491" s="654"/>
      <c r="AT491" s="608"/>
      <c r="AU491" s="334"/>
      <c r="AV491" s="657"/>
      <c r="AW491" s="660"/>
    </row>
    <row r="492" spans="1:49" ht="17.25" customHeight="1">
      <c r="A492" s="666"/>
      <c r="B492" s="640"/>
      <c r="C492" s="640"/>
      <c r="D492" s="642"/>
      <c r="E492" s="596"/>
      <c r="F492" s="645"/>
      <c r="G492" s="645"/>
      <c r="H492" s="575"/>
      <c r="I492" s="578"/>
      <c r="J492" s="581"/>
      <c r="K492" s="584"/>
      <c r="L492" s="253"/>
      <c r="M492" s="254"/>
      <c r="N492" s="254"/>
      <c r="O492" s="255"/>
      <c r="P492" s="256" t="str">
        <f ca="1">IF(O492=0," ",IFERROR(IF(DATEDIF(TODAY(),O492,"M")&lt;=5,"ROJO",IF(DATEDIF(TODAY(),O492,"M")&gt;=12,"VERDE",IF(AND(DATEDIF(TODAY(),O492,"M")&gt;=6,DATEDIF(TODAY(),O492,"M")&lt;=11),"AMARILLO"))),Q492))</f>
        <v xml:space="preserve"> </v>
      </c>
      <c r="Q492" s="262" t="str">
        <f>IF(O492=0," ",IF(O492&lt;=$L$6,"VENCIDO","NO VENCIDO"))</f>
        <v xml:space="preserve"> </v>
      </c>
      <c r="R492" s="257"/>
      <c r="S492" s="258"/>
      <c r="T492" s="258"/>
      <c r="U492" s="259"/>
      <c r="V492" s="259"/>
      <c r="W492" s="635"/>
      <c r="X492" s="425"/>
      <c r="Y492" s="232"/>
      <c r="Z492" s="648"/>
      <c r="AA492" s="648"/>
      <c r="AB492" s="649"/>
      <c r="AC492" s="648"/>
      <c r="AD492" s="648"/>
      <c r="AE492" s="648"/>
      <c r="AF492" s="648"/>
      <c r="AG492" s="648"/>
      <c r="AH492" s="648"/>
      <c r="AI492" s="648"/>
      <c r="AJ492" s="648"/>
      <c r="AK492" s="648"/>
      <c r="AL492" s="648"/>
      <c r="AM492" s="631"/>
      <c r="AN492" s="460"/>
      <c r="AQ492" s="605"/>
      <c r="AR492" s="651"/>
      <c r="AS492" s="654"/>
      <c r="AT492" s="608"/>
      <c r="AU492" s="334"/>
      <c r="AV492" s="657"/>
      <c r="AW492" s="660"/>
    </row>
    <row r="493" spans="1:49" ht="17.25" customHeight="1">
      <c r="A493" s="666"/>
      <c r="B493" s="640"/>
      <c r="C493" s="640"/>
      <c r="D493" s="642"/>
      <c r="E493" s="596"/>
      <c r="F493" s="645"/>
      <c r="G493" s="645"/>
      <c r="H493" s="575"/>
      <c r="I493" s="578"/>
      <c r="J493" s="581"/>
      <c r="K493" s="633"/>
      <c r="L493" s="253"/>
      <c r="M493" s="254"/>
      <c r="N493" s="254"/>
      <c r="O493" s="255"/>
      <c r="P493" s="256" t="str">
        <f ca="1">IF(O493=0," ",IFERROR(IF(DATEDIF(TODAY(),O493,"M")&lt;=5,"ROJO",IF(DATEDIF(TODAY(),O493,"M")&gt;=12,"VERDE",IF(AND(DATEDIF(TODAY(),O493,"M")&gt;=6,DATEDIF(TODAY(),O493,"M")&lt;=11),"AMARILLO"))),Q493))</f>
        <v xml:space="preserve"> </v>
      </c>
      <c r="Q493" s="262" t="str">
        <f>IF(O493=0," ",IF(O493&lt;=$L$6,"VENCIDO","NO VENCIDO"))</f>
        <v xml:space="preserve"> </v>
      </c>
      <c r="R493" s="257"/>
      <c r="S493" s="258"/>
      <c r="T493" s="258"/>
      <c r="U493" s="259"/>
      <c r="V493" s="259"/>
      <c r="W493" s="635"/>
      <c r="X493" s="425"/>
      <c r="Y493" s="232"/>
      <c r="Z493" s="648"/>
      <c r="AA493" s="648"/>
      <c r="AB493" s="649"/>
      <c r="AC493" s="648"/>
      <c r="AD493" s="648"/>
      <c r="AE493" s="648"/>
      <c r="AF493" s="648"/>
      <c r="AG493" s="648"/>
      <c r="AH493" s="648"/>
      <c r="AI493" s="648"/>
      <c r="AJ493" s="648"/>
      <c r="AK493" s="648"/>
      <c r="AL493" s="648"/>
      <c r="AM493" s="632"/>
      <c r="AN493" s="460"/>
      <c r="AQ493" s="606"/>
      <c r="AR493" s="652"/>
      <c r="AS493" s="655"/>
      <c r="AT493" s="609"/>
      <c r="AU493" s="334"/>
      <c r="AV493" s="658"/>
      <c r="AW493" s="661"/>
    </row>
    <row r="494" spans="1:49" ht="17.25" customHeight="1">
      <c r="A494" s="667"/>
      <c r="B494" s="640"/>
      <c r="C494" s="640"/>
      <c r="D494" s="643"/>
      <c r="E494" s="597"/>
      <c r="F494" s="646"/>
      <c r="G494" s="646"/>
      <c r="H494" s="576"/>
      <c r="I494" s="579"/>
      <c r="J494" s="582"/>
      <c r="K494" s="447" t="b">
        <f>K489=L494</f>
        <v>0</v>
      </c>
      <c r="L494" s="491">
        <f>SUM(L489:L493)</f>
        <v>0</v>
      </c>
      <c r="M494" s="264" t="s">
        <v>1348</v>
      </c>
      <c r="N494" s="265"/>
      <c r="O494" s="266"/>
      <c r="P494" s="266"/>
      <c r="Q494" s="266"/>
      <c r="R494" s="267">
        <f>SUM(R489:R493)</f>
        <v>0</v>
      </c>
      <c r="S494" s="492"/>
      <c r="T494" s="492"/>
      <c r="U494" s="492"/>
      <c r="V494" s="493"/>
      <c r="W494" s="636"/>
      <c r="X494" s="508"/>
      <c r="Y494" s="232"/>
      <c r="Z494" s="498"/>
      <c r="AA494" s="270"/>
      <c r="AB494" s="270"/>
      <c r="AC494" s="270"/>
      <c r="AD494" s="270"/>
      <c r="AE494" s="270"/>
      <c r="AF494" s="270"/>
      <c r="AG494" s="270"/>
      <c r="AH494" s="270"/>
      <c r="AI494" s="270"/>
      <c r="AJ494" s="270"/>
      <c r="AK494" s="270"/>
      <c r="AL494" s="270"/>
      <c r="AM494" s="515"/>
      <c r="AN494" s="460"/>
      <c r="AQ494" s="498"/>
      <c r="AR494" s="270"/>
      <c r="AS494" s="270"/>
      <c r="AT494" s="515"/>
      <c r="AU494" s="334"/>
      <c r="AV494" s="269"/>
      <c r="AW494" s="271"/>
    </row>
    <row r="495" spans="1:49" ht="17.25" customHeight="1">
      <c r="A495" s="665">
        <f>A489+1</f>
        <v>14</v>
      </c>
      <c r="B495" s="640" t="s">
        <v>1521</v>
      </c>
      <c r="C495" s="640"/>
      <c r="D495" s="641">
        <f>NOVIEMBRE!K495</f>
        <v>0</v>
      </c>
      <c r="E495" s="595">
        <f>H91</f>
        <v>0</v>
      </c>
      <c r="F495" s="644"/>
      <c r="G495" s="644"/>
      <c r="H495" s="574">
        <f>+F495+G495</f>
        <v>0</v>
      </c>
      <c r="I495" s="577">
        <f>+AM495</f>
        <v>0</v>
      </c>
      <c r="J495" s="580">
        <f>+H495+I495</f>
        <v>0</v>
      </c>
      <c r="K495" s="583">
        <f>+(D495+E495)-(J495)</f>
        <v>0</v>
      </c>
      <c r="L495" s="253"/>
      <c r="M495" s="254"/>
      <c r="N495" s="254"/>
      <c r="O495" s="255"/>
      <c r="P495" s="256" t="str">
        <f ca="1">IF(O495=0," ",IFERROR(IF(DATEDIF(TODAY(),O495,"M")&lt;=5,"ROJO",IF(DATEDIF(TODAY(),O495,"M")&gt;=12,"VERDE",IF(AND(DATEDIF(TODAY(),O495,"M")&gt;=6,DATEDIF(TODAY(),O495,"M")&lt;=11),"AMARILLO"))),Q495))</f>
        <v xml:space="preserve"> </v>
      </c>
      <c r="Q495" s="256" t="str">
        <f>IF(O495=0," ",IF(O495&lt;=$L$6,"VENCIDO","NO VENCIDO"))</f>
        <v xml:space="preserve"> </v>
      </c>
      <c r="R495" s="257"/>
      <c r="S495" s="258"/>
      <c r="T495" s="258"/>
      <c r="U495" s="259"/>
      <c r="V495" s="259"/>
      <c r="W495" s="634">
        <f>+AR495</f>
        <v>1</v>
      </c>
      <c r="X495" s="425"/>
      <c r="Y495" s="232"/>
      <c r="Z495" s="648"/>
      <c r="AA495" s="648"/>
      <c r="AB495" s="649">
        <f>+Z495+AA495</f>
        <v>0</v>
      </c>
      <c r="AC495" s="648"/>
      <c r="AD495" s="648"/>
      <c r="AE495" s="648"/>
      <c r="AF495" s="648"/>
      <c r="AG495" s="648"/>
      <c r="AH495" s="648"/>
      <c r="AI495" s="648"/>
      <c r="AJ495" s="648"/>
      <c r="AK495" s="648"/>
      <c r="AL495" s="648"/>
      <c r="AM495" s="630">
        <f>SUM(AB495:AL499)</f>
        <v>0</v>
      </c>
      <c r="AN495" s="460"/>
      <c r="AQ495" s="604" t="str">
        <f>IFERROR(I495/J495*100,"0")</f>
        <v>0</v>
      </c>
      <c r="AR495" s="650">
        <f>IFERROR(1/(1-(AQ495/100)),"0")</f>
        <v>1</v>
      </c>
      <c r="AS495" s="653">
        <v>25</v>
      </c>
      <c r="AT495" s="607">
        <v>5</v>
      </c>
      <c r="AU495" s="334"/>
      <c r="AV495" s="656"/>
      <c r="AW495" s="659">
        <f>+H495-AV495</f>
        <v>0</v>
      </c>
    </row>
    <row r="496" spans="1:49" ht="17.25" customHeight="1">
      <c r="A496" s="666"/>
      <c r="B496" s="640"/>
      <c r="C496" s="640"/>
      <c r="D496" s="642"/>
      <c r="E496" s="596"/>
      <c r="F496" s="645"/>
      <c r="G496" s="645"/>
      <c r="H496" s="575"/>
      <c r="I496" s="578"/>
      <c r="J496" s="581"/>
      <c r="K496" s="584"/>
      <c r="L496" s="253"/>
      <c r="M496" s="254"/>
      <c r="N496" s="254"/>
      <c r="O496" s="255"/>
      <c r="P496" s="256" t="str">
        <f ca="1">IF(O496=0," ",IFERROR(IF(DATEDIF(TODAY(),O496,"M")&lt;=5,"ROJO",IF(DATEDIF(TODAY(),O496,"M")&gt;=12,"VERDE",IF(AND(DATEDIF(TODAY(),O496,"M")&gt;=6,DATEDIF(TODAY(),O496,"M")&lt;=11),"AMARILLO"))),Q496))</f>
        <v xml:space="preserve"> </v>
      </c>
      <c r="Q496" s="262" t="str">
        <f>IF(O496=0," ",IF(O496&lt;=$L$6,"VENCIDO","NO VENCIDO"))</f>
        <v xml:space="preserve"> </v>
      </c>
      <c r="R496" s="257"/>
      <c r="S496" s="258"/>
      <c r="T496" s="258"/>
      <c r="U496" s="259"/>
      <c r="V496" s="259"/>
      <c r="W496" s="635"/>
      <c r="X496" s="425"/>
      <c r="Y496" s="232"/>
      <c r="Z496" s="648"/>
      <c r="AA496" s="648"/>
      <c r="AB496" s="649"/>
      <c r="AC496" s="648"/>
      <c r="AD496" s="648"/>
      <c r="AE496" s="648"/>
      <c r="AF496" s="648"/>
      <c r="AG496" s="648"/>
      <c r="AH496" s="648"/>
      <c r="AI496" s="648"/>
      <c r="AJ496" s="648"/>
      <c r="AK496" s="648"/>
      <c r="AL496" s="648"/>
      <c r="AM496" s="631"/>
      <c r="AN496" s="460"/>
      <c r="AQ496" s="605"/>
      <c r="AR496" s="651"/>
      <c r="AS496" s="654"/>
      <c r="AT496" s="608"/>
      <c r="AU496" s="334"/>
      <c r="AV496" s="657"/>
      <c r="AW496" s="660"/>
    </row>
    <row r="497" spans="1:49" ht="17.25" customHeight="1">
      <c r="A497" s="666"/>
      <c r="B497" s="640"/>
      <c r="C497" s="640"/>
      <c r="D497" s="642"/>
      <c r="E497" s="596"/>
      <c r="F497" s="645"/>
      <c r="G497" s="645"/>
      <c r="H497" s="575"/>
      <c r="I497" s="578"/>
      <c r="J497" s="581"/>
      <c r="K497" s="584"/>
      <c r="L497" s="253"/>
      <c r="M497" s="254"/>
      <c r="N497" s="254"/>
      <c r="O497" s="255"/>
      <c r="P497" s="256" t="str">
        <f ca="1">IF(O497=0," ",IFERROR(IF(DATEDIF(TODAY(),O497,"M")&lt;=5,"ROJO",IF(DATEDIF(TODAY(),O497,"M")&gt;=12,"VERDE",IF(AND(DATEDIF(TODAY(),O497,"M")&gt;=6,DATEDIF(TODAY(),O497,"M")&lt;=11),"AMARILLO"))),Q497))</f>
        <v xml:space="preserve"> </v>
      </c>
      <c r="Q497" s="262" t="str">
        <f>IF(O497=0," ",IF(O497&lt;=$L$6,"VENCIDO","NO VENCIDO"))</f>
        <v xml:space="preserve"> </v>
      </c>
      <c r="R497" s="257"/>
      <c r="S497" s="258"/>
      <c r="T497" s="258"/>
      <c r="U497" s="259"/>
      <c r="V497" s="259"/>
      <c r="W497" s="635"/>
      <c r="X497" s="425"/>
      <c r="Y497" s="232"/>
      <c r="Z497" s="648"/>
      <c r="AA497" s="648"/>
      <c r="AB497" s="649"/>
      <c r="AC497" s="648"/>
      <c r="AD497" s="648"/>
      <c r="AE497" s="648"/>
      <c r="AF497" s="648"/>
      <c r="AG497" s="648"/>
      <c r="AH497" s="648"/>
      <c r="AI497" s="648"/>
      <c r="AJ497" s="648"/>
      <c r="AK497" s="648"/>
      <c r="AL497" s="648"/>
      <c r="AM497" s="631"/>
      <c r="AN497" s="460"/>
      <c r="AQ497" s="605"/>
      <c r="AR497" s="651"/>
      <c r="AS497" s="654"/>
      <c r="AT497" s="608"/>
      <c r="AU497" s="334"/>
      <c r="AV497" s="657"/>
      <c r="AW497" s="660"/>
    </row>
    <row r="498" spans="1:49" ht="17.25" customHeight="1">
      <c r="A498" s="666"/>
      <c r="B498" s="640"/>
      <c r="C498" s="640"/>
      <c r="D498" s="642"/>
      <c r="E498" s="596"/>
      <c r="F498" s="645"/>
      <c r="G498" s="645"/>
      <c r="H498" s="575"/>
      <c r="I498" s="578"/>
      <c r="J498" s="581"/>
      <c r="K498" s="584"/>
      <c r="L498" s="253"/>
      <c r="M498" s="254"/>
      <c r="N498" s="254"/>
      <c r="O498" s="255"/>
      <c r="P498" s="256" t="str">
        <f ca="1">IF(O498=0," ",IFERROR(IF(DATEDIF(TODAY(),O498,"M")&lt;=5,"ROJO",IF(DATEDIF(TODAY(),O498,"M")&gt;=12,"VERDE",IF(AND(DATEDIF(TODAY(),O498,"M")&gt;=6,DATEDIF(TODAY(),O498,"M")&lt;=11),"AMARILLO"))),Q498))</f>
        <v xml:space="preserve"> </v>
      </c>
      <c r="Q498" s="262" t="str">
        <f>IF(O498=0," ",IF(O498&lt;=$L$6,"VENCIDO","NO VENCIDO"))</f>
        <v xml:space="preserve"> </v>
      </c>
      <c r="R498" s="257"/>
      <c r="S498" s="258"/>
      <c r="T498" s="258"/>
      <c r="U498" s="259"/>
      <c r="V498" s="259"/>
      <c r="W498" s="635"/>
      <c r="X498" s="425"/>
      <c r="Y498" s="232"/>
      <c r="Z498" s="648"/>
      <c r="AA498" s="648"/>
      <c r="AB498" s="649"/>
      <c r="AC498" s="648"/>
      <c r="AD498" s="648"/>
      <c r="AE498" s="648"/>
      <c r="AF498" s="648"/>
      <c r="AG498" s="648"/>
      <c r="AH498" s="648"/>
      <c r="AI498" s="648"/>
      <c r="AJ498" s="648"/>
      <c r="AK498" s="648"/>
      <c r="AL498" s="648"/>
      <c r="AM498" s="631"/>
      <c r="AN498" s="460"/>
      <c r="AQ498" s="605"/>
      <c r="AR498" s="651"/>
      <c r="AS498" s="654"/>
      <c r="AT498" s="608"/>
      <c r="AU498" s="334"/>
      <c r="AV498" s="657"/>
      <c r="AW498" s="660"/>
    </row>
    <row r="499" spans="1:49" ht="17.25" customHeight="1">
      <c r="A499" s="666"/>
      <c r="B499" s="640"/>
      <c r="C499" s="640"/>
      <c r="D499" s="642"/>
      <c r="E499" s="596"/>
      <c r="F499" s="645"/>
      <c r="G499" s="645"/>
      <c r="H499" s="575"/>
      <c r="I499" s="578"/>
      <c r="J499" s="581"/>
      <c r="K499" s="633"/>
      <c r="L499" s="253"/>
      <c r="M499" s="254"/>
      <c r="N499" s="254"/>
      <c r="O499" s="255"/>
      <c r="P499" s="256" t="str">
        <f ca="1">IF(O499=0," ",IFERROR(IF(DATEDIF(TODAY(),O499,"M")&lt;=5,"ROJO",IF(DATEDIF(TODAY(),O499,"M")&gt;=12,"VERDE",IF(AND(DATEDIF(TODAY(),O499,"M")&gt;=6,DATEDIF(TODAY(),O499,"M")&lt;=11),"AMARILLO"))),Q499))</f>
        <v xml:space="preserve"> </v>
      </c>
      <c r="Q499" s="262" t="str">
        <f>IF(O499=0," ",IF(O499&lt;=$L$6,"VENCIDO","NO VENCIDO"))</f>
        <v xml:space="preserve"> </v>
      </c>
      <c r="R499" s="257"/>
      <c r="S499" s="258"/>
      <c r="T499" s="258"/>
      <c r="U499" s="259"/>
      <c r="V499" s="259"/>
      <c r="W499" s="635"/>
      <c r="X499" s="425"/>
      <c r="Y499" s="232"/>
      <c r="Z499" s="648"/>
      <c r="AA499" s="648"/>
      <c r="AB499" s="649"/>
      <c r="AC499" s="648"/>
      <c r="AD499" s="648"/>
      <c r="AE499" s="648"/>
      <c r="AF499" s="648"/>
      <c r="AG499" s="648"/>
      <c r="AH499" s="648"/>
      <c r="AI499" s="648"/>
      <c r="AJ499" s="648"/>
      <c r="AK499" s="648"/>
      <c r="AL499" s="648"/>
      <c r="AM499" s="632"/>
      <c r="AN499" s="460"/>
      <c r="AQ499" s="606"/>
      <c r="AR499" s="652"/>
      <c r="AS499" s="655"/>
      <c r="AT499" s="609"/>
      <c r="AU499" s="334"/>
      <c r="AV499" s="658"/>
      <c r="AW499" s="661"/>
    </row>
    <row r="500" spans="1:49" ht="17.25" customHeight="1">
      <c r="A500" s="667"/>
      <c r="B500" s="640"/>
      <c r="C500" s="640"/>
      <c r="D500" s="643"/>
      <c r="E500" s="597"/>
      <c r="F500" s="646"/>
      <c r="G500" s="646"/>
      <c r="H500" s="576"/>
      <c r="I500" s="579"/>
      <c r="J500" s="582"/>
      <c r="K500" s="447" t="b">
        <f>K495=L500</f>
        <v>1</v>
      </c>
      <c r="L500" s="491">
        <f>SUM(L495:L499)</f>
        <v>0</v>
      </c>
      <c r="M500" s="264" t="s">
        <v>1348</v>
      </c>
      <c r="N500" s="265"/>
      <c r="O500" s="266"/>
      <c r="P500" s="266"/>
      <c r="Q500" s="266"/>
      <c r="R500" s="267">
        <f>SUM(R495:R499)</f>
        <v>0</v>
      </c>
      <c r="S500" s="492"/>
      <c r="T500" s="492"/>
      <c r="U500" s="492"/>
      <c r="V500" s="493"/>
      <c r="W500" s="636"/>
      <c r="X500" s="508"/>
      <c r="Y500" s="232"/>
      <c r="Z500" s="498"/>
      <c r="AA500" s="270"/>
      <c r="AB500" s="270"/>
      <c r="AC500" s="270"/>
      <c r="AD500" s="270"/>
      <c r="AE500" s="270"/>
      <c r="AF500" s="270"/>
      <c r="AG500" s="270"/>
      <c r="AH500" s="270"/>
      <c r="AI500" s="270"/>
      <c r="AJ500" s="270"/>
      <c r="AK500" s="270"/>
      <c r="AL500" s="270"/>
      <c r="AM500" s="515"/>
      <c r="AN500" s="460"/>
      <c r="AQ500" s="498"/>
      <c r="AR500" s="270"/>
      <c r="AS500" s="270"/>
      <c r="AT500" s="515"/>
      <c r="AU500" s="334"/>
      <c r="AV500" s="269"/>
      <c r="AW500" s="271"/>
    </row>
    <row r="501" spans="1:49" ht="17.25" customHeight="1">
      <c r="A501" s="665">
        <f>A495+1</f>
        <v>15</v>
      </c>
      <c r="B501" s="640" t="s">
        <v>1524</v>
      </c>
      <c r="C501" s="640"/>
      <c r="D501" s="641">
        <f>NOVIEMBRE!K501</f>
        <v>0</v>
      </c>
      <c r="E501" s="595">
        <f>H97</f>
        <v>0</v>
      </c>
      <c r="F501" s="644"/>
      <c r="G501" s="644"/>
      <c r="H501" s="574">
        <f>+F501+G501</f>
        <v>0</v>
      </c>
      <c r="I501" s="577">
        <f>+AM501</f>
        <v>0</v>
      </c>
      <c r="J501" s="580">
        <f>+H501+I501</f>
        <v>0</v>
      </c>
      <c r="K501" s="583">
        <f>+(D501+E501)-(J501)</f>
        <v>0</v>
      </c>
      <c r="L501" s="253"/>
      <c r="M501" s="254"/>
      <c r="N501" s="254"/>
      <c r="O501" s="255"/>
      <c r="P501" s="256" t="str">
        <f ca="1">IF(O501=0," ",IFERROR(IF(DATEDIF(TODAY(),O501,"M")&lt;=5,"ROJO",IF(DATEDIF(TODAY(),O501,"M")&gt;=12,"VERDE",IF(AND(DATEDIF(TODAY(),O501,"M")&gt;=6,DATEDIF(TODAY(),O501,"M")&lt;=11),"AMARILLO"))),Q501))</f>
        <v xml:space="preserve"> </v>
      </c>
      <c r="Q501" s="256" t="str">
        <f>IF(O501=0," ",IF(O501&lt;=$L$6,"VENCIDO","NO VENCIDO"))</f>
        <v xml:space="preserve"> </v>
      </c>
      <c r="R501" s="257"/>
      <c r="S501" s="258"/>
      <c r="T501" s="258"/>
      <c r="U501" s="259"/>
      <c r="V501" s="259"/>
      <c r="W501" s="634">
        <f>+AR501</f>
        <v>1</v>
      </c>
      <c r="X501" s="425"/>
      <c r="Y501" s="232"/>
      <c r="Z501" s="648"/>
      <c r="AA501" s="648"/>
      <c r="AB501" s="649">
        <f>+Z501+AA501</f>
        <v>0</v>
      </c>
      <c r="AC501" s="648"/>
      <c r="AD501" s="648"/>
      <c r="AE501" s="648"/>
      <c r="AF501" s="648"/>
      <c r="AG501" s="648"/>
      <c r="AH501" s="648"/>
      <c r="AI501" s="648"/>
      <c r="AJ501" s="648"/>
      <c r="AK501" s="648"/>
      <c r="AL501" s="648"/>
      <c r="AM501" s="630">
        <f>SUM(AB501:AL505)</f>
        <v>0</v>
      </c>
      <c r="AN501" s="460"/>
      <c r="AQ501" s="604" t="str">
        <f>IFERROR(I501/J501*100,"0")</f>
        <v>0</v>
      </c>
      <c r="AR501" s="650">
        <f>IFERROR(1/(1-(AQ501/100)),"0")</f>
        <v>1</v>
      </c>
      <c r="AS501" s="653">
        <v>30</v>
      </c>
      <c r="AT501" s="607">
        <v>10</v>
      </c>
      <c r="AU501" s="334"/>
      <c r="AV501" s="656"/>
      <c r="AW501" s="659">
        <f>+H501-AV501</f>
        <v>0</v>
      </c>
    </row>
    <row r="502" spans="1:49" ht="17.25" customHeight="1">
      <c r="A502" s="666"/>
      <c r="B502" s="640"/>
      <c r="C502" s="640"/>
      <c r="D502" s="642"/>
      <c r="E502" s="596"/>
      <c r="F502" s="645"/>
      <c r="G502" s="645"/>
      <c r="H502" s="575"/>
      <c r="I502" s="578"/>
      <c r="J502" s="581"/>
      <c r="K502" s="584"/>
      <c r="L502" s="253"/>
      <c r="M502" s="254"/>
      <c r="N502" s="254"/>
      <c r="O502" s="255"/>
      <c r="P502" s="256" t="str">
        <f ca="1">IF(O502=0," ",IFERROR(IF(DATEDIF(TODAY(),O502,"M")&lt;=5,"ROJO",IF(DATEDIF(TODAY(),O502,"M")&gt;=12,"VERDE",IF(AND(DATEDIF(TODAY(),O502,"M")&gt;=6,DATEDIF(TODAY(),O502,"M")&lt;=11),"AMARILLO"))),Q502))</f>
        <v xml:space="preserve"> </v>
      </c>
      <c r="Q502" s="262" t="str">
        <f>IF(O502=0," ",IF(O502&lt;=$L$6,"VENCIDO","NO VENCIDO"))</f>
        <v xml:space="preserve"> </v>
      </c>
      <c r="R502" s="257"/>
      <c r="S502" s="258"/>
      <c r="T502" s="258"/>
      <c r="U502" s="259"/>
      <c r="V502" s="259"/>
      <c r="W502" s="635"/>
      <c r="X502" s="425"/>
      <c r="Y502" s="232"/>
      <c r="Z502" s="648"/>
      <c r="AA502" s="648"/>
      <c r="AB502" s="649"/>
      <c r="AC502" s="648"/>
      <c r="AD502" s="648"/>
      <c r="AE502" s="648"/>
      <c r="AF502" s="648"/>
      <c r="AG502" s="648"/>
      <c r="AH502" s="648"/>
      <c r="AI502" s="648"/>
      <c r="AJ502" s="648"/>
      <c r="AK502" s="648"/>
      <c r="AL502" s="648"/>
      <c r="AM502" s="631"/>
      <c r="AN502" s="460"/>
      <c r="AQ502" s="605"/>
      <c r="AR502" s="651"/>
      <c r="AS502" s="654"/>
      <c r="AT502" s="608"/>
      <c r="AU502" s="334"/>
      <c r="AV502" s="657"/>
      <c r="AW502" s="660"/>
    </row>
    <row r="503" spans="1:49" ht="17.25" customHeight="1">
      <c r="A503" s="666"/>
      <c r="B503" s="640"/>
      <c r="C503" s="640"/>
      <c r="D503" s="642"/>
      <c r="E503" s="596"/>
      <c r="F503" s="645"/>
      <c r="G503" s="645"/>
      <c r="H503" s="575"/>
      <c r="I503" s="578"/>
      <c r="J503" s="581"/>
      <c r="K503" s="584"/>
      <c r="L503" s="253"/>
      <c r="M503" s="254"/>
      <c r="N503" s="254"/>
      <c r="O503" s="255"/>
      <c r="P503" s="256" t="str">
        <f ca="1">IF(O503=0," ",IFERROR(IF(DATEDIF(TODAY(),O503,"M")&lt;=5,"ROJO",IF(DATEDIF(TODAY(),O503,"M")&gt;=12,"VERDE",IF(AND(DATEDIF(TODAY(),O503,"M")&gt;=6,DATEDIF(TODAY(),O503,"M")&lt;=11),"AMARILLO"))),Q503))</f>
        <v xml:space="preserve"> </v>
      </c>
      <c r="Q503" s="262" t="str">
        <f>IF(O503=0," ",IF(O503&lt;=$L$6,"VENCIDO","NO VENCIDO"))</f>
        <v xml:space="preserve"> </v>
      </c>
      <c r="R503" s="257"/>
      <c r="S503" s="258"/>
      <c r="T503" s="258"/>
      <c r="U503" s="259"/>
      <c r="V503" s="259"/>
      <c r="W503" s="635"/>
      <c r="X503" s="425"/>
      <c r="Y503" s="232"/>
      <c r="Z503" s="648"/>
      <c r="AA503" s="648"/>
      <c r="AB503" s="649"/>
      <c r="AC503" s="648"/>
      <c r="AD503" s="648"/>
      <c r="AE503" s="648"/>
      <c r="AF503" s="648"/>
      <c r="AG503" s="648"/>
      <c r="AH503" s="648"/>
      <c r="AI503" s="648"/>
      <c r="AJ503" s="648"/>
      <c r="AK503" s="648"/>
      <c r="AL503" s="648"/>
      <c r="AM503" s="631"/>
      <c r="AN503" s="460"/>
      <c r="AQ503" s="605"/>
      <c r="AR503" s="651"/>
      <c r="AS503" s="654"/>
      <c r="AT503" s="608"/>
      <c r="AU503" s="334"/>
      <c r="AV503" s="657"/>
      <c r="AW503" s="660"/>
    </row>
    <row r="504" spans="1:49" ht="17.25" customHeight="1">
      <c r="A504" s="666"/>
      <c r="B504" s="640"/>
      <c r="C504" s="640"/>
      <c r="D504" s="642"/>
      <c r="E504" s="596"/>
      <c r="F504" s="645"/>
      <c r="G504" s="645"/>
      <c r="H504" s="575"/>
      <c r="I504" s="578"/>
      <c r="J504" s="581"/>
      <c r="K504" s="584"/>
      <c r="L504" s="253"/>
      <c r="M504" s="254"/>
      <c r="N504" s="254"/>
      <c r="O504" s="255"/>
      <c r="P504" s="256" t="str">
        <f ca="1">IF(O504=0," ",IFERROR(IF(DATEDIF(TODAY(),O504,"M")&lt;=5,"ROJO",IF(DATEDIF(TODAY(),O504,"M")&gt;=12,"VERDE",IF(AND(DATEDIF(TODAY(),O504,"M")&gt;=6,DATEDIF(TODAY(),O504,"M")&lt;=11),"AMARILLO"))),Q504))</f>
        <v xml:space="preserve"> </v>
      </c>
      <c r="Q504" s="262" t="str">
        <f>IF(O504=0," ",IF(O504&lt;=$L$6,"VENCIDO","NO VENCIDO"))</f>
        <v xml:space="preserve"> </v>
      </c>
      <c r="R504" s="257"/>
      <c r="S504" s="258"/>
      <c r="T504" s="258"/>
      <c r="U504" s="259"/>
      <c r="V504" s="259"/>
      <c r="W504" s="635"/>
      <c r="X504" s="425"/>
      <c r="Y504" s="232"/>
      <c r="Z504" s="648"/>
      <c r="AA504" s="648"/>
      <c r="AB504" s="649"/>
      <c r="AC504" s="648"/>
      <c r="AD504" s="648"/>
      <c r="AE504" s="648"/>
      <c r="AF504" s="648"/>
      <c r="AG504" s="648"/>
      <c r="AH504" s="648"/>
      <c r="AI504" s="648"/>
      <c r="AJ504" s="648"/>
      <c r="AK504" s="648"/>
      <c r="AL504" s="648"/>
      <c r="AM504" s="631"/>
      <c r="AN504" s="460"/>
      <c r="AQ504" s="605"/>
      <c r="AR504" s="651"/>
      <c r="AS504" s="654"/>
      <c r="AT504" s="608"/>
      <c r="AU504" s="334"/>
      <c r="AV504" s="657"/>
      <c r="AW504" s="660"/>
    </row>
    <row r="505" spans="1:49" ht="17.25" customHeight="1">
      <c r="A505" s="666"/>
      <c r="B505" s="640"/>
      <c r="C505" s="640"/>
      <c r="D505" s="642"/>
      <c r="E505" s="596"/>
      <c r="F505" s="645"/>
      <c r="G505" s="645"/>
      <c r="H505" s="575"/>
      <c r="I505" s="578"/>
      <c r="J505" s="581"/>
      <c r="K505" s="633"/>
      <c r="L505" s="253"/>
      <c r="M505" s="254"/>
      <c r="N505" s="254"/>
      <c r="O505" s="255"/>
      <c r="P505" s="256" t="str">
        <f ca="1">IF(O505=0," ",IFERROR(IF(DATEDIF(TODAY(),O505,"M")&lt;=5,"ROJO",IF(DATEDIF(TODAY(),O505,"M")&gt;=12,"VERDE",IF(AND(DATEDIF(TODAY(),O505,"M")&gt;=6,DATEDIF(TODAY(),O505,"M")&lt;=11),"AMARILLO"))),Q505))</f>
        <v xml:space="preserve"> </v>
      </c>
      <c r="Q505" s="262" t="str">
        <f>IF(O505=0," ",IF(O505&lt;=$L$6,"VENCIDO","NO VENCIDO"))</f>
        <v xml:space="preserve"> </v>
      </c>
      <c r="R505" s="257"/>
      <c r="S505" s="258"/>
      <c r="T505" s="258"/>
      <c r="U505" s="259"/>
      <c r="V505" s="259"/>
      <c r="W505" s="635"/>
      <c r="X505" s="425"/>
      <c r="Y505" s="232"/>
      <c r="Z505" s="648"/>
      <c r="AA505" s="648"/>
      <c r="AB505" s="649"/>
      <c r="AC505" s="648"/>
      <c r="AD505" s="648"/>
      <c r="AE505" s="648"/>
      <c r="AF505" s="648"/>
      <c r="AG505" s="648"/>
      <c r="AH505" s="648"/>
      <c r="AI505" s="648"/>
      <c r="AJ505" s="648"/>
      <c r="AK505" s="648"/>
      <c r="AL505" s="648"/>
      <c r="AM505" s="632"/>
      <c r="AN505" s="460"/>
      <c r="AQ505" s="606"/>
      <c r="AR505" s="652"/>
      <c r="AS505" s="655"/>
      <c r="AT505" s="609"/>
      <c r="AU505" s="334"/>
      <c r="AV505" s="658"/>
      <c r="AW505" s="661"/>
    </row>
    <row r="506" spans="1:49" ht="17.25" customHeight="1">
      <c r="A506" s="667"/>
      <c r="B506" s="640"/>
      <c r="C506" s="640"/>
      <c r="D506" s="643"/>
      <c r="E506" s="597"/>
      <c r="F506" s="646"/>
      <c r="G506" s="646"/>
      <c r="H506" s="576"/>
      <c r="I506" s="579"/>
      <c r="J506" s="582"/>
      <c r="K506" s="447" t="b">
        <f>K501=L506</f>
        <v>1</v>
      </c>
      <c r="L506" s="491">
        <f>SUM(L501:L505)</f>
        <v>0</v>
      </c>
      <c r="M506" s="264" t="s">
        <v>1348</v>
      </c>
      <c r="N506" s="265"/>
      <c r="O506" s="266"/>
      <c r="P506" s="266"/>
      <c r="Q506" s="266"/>
      <c r="R506" s="267">
        <f>SUM(R501:R505)</f>
        <v>0</v>
      </c>
      <c r="S506" s="492"/>
      <c r="T506" s="492"/>
      <c r="U506" s="492"/>
      <c r="V506" s="493"/>
      <c r="W506" s="636"/>
      <c r="X506" s="508"/>
      <c r="Y506" s="232"/>
      <c r="Z506" s="498"/>
      <c r="AA506" s="270"/>
      <c r="AB506" s="270"/>
      <c r="AC506" s="270"/>
      <c r="AD506" s="270"/>
      <c r="AE506" s="270"/>
      <c r="AF506" s="270"/>
      <c r="AG506" s="270"/>
      <c r="AH506" s="270"/>
      <c r="AI506" s="270"/>
      <c r="AJ506" s="270"/>
      <c r="AK506" s="270"/>
      <c r="AL506" s="270"/>
      <c r="AM506" s="515"/>
      <c r="AN506" s="460"/>
      <c r="AQ506" s="498"/>
      <c r="AR506" s="270"/>
      <c r="AS506" s="270"/>
      <c r="AT506" s="515"/>
      <c r="AU506" s="334"/>
      <c r="AV506" s="269"/>
      <c r="AW506" s="271"/>
    </row>
    <row r="507" spans="1:49" ht="17.25" customHeight="1">
      <c r="A507" s="665">
        <f>A501+1</f>
        <v>16</v>
      </c>
      <c r="B507" s="668" t="s">
        <v>1522</v>
      </c>
      <c r="C507" s="669"/>
      <c r="D507" s="641">
        <f>NOVIEMBRE!K507</f>
        <v>2029</v>
      </c>
      <c r="E507" s="595">
        <f>H103</f>
        <v>0</v>
      </c>
      <c r="F507" s="644"/>
      <c r="G507" s="644"/>
      <c r="H507" s="574">
        <f>+F507+G507</f>
        <v>0</v>
      </c>
      <c r="I507" s="577">
        <f>+AM507</f>
        <v>0</v>
      </c>
      <c r="J507" s="580">
        <f>+H507+I507</f>
        <v>0</v>
      </c>
      <c r="K507" s="583">
        <f>+(D507+E507)-(J507)</f>
        <v>2029</v>
      </c>
      <c r="L507" s="253"/>
      <c r="M507" s="254"/>
      <c r="N507" s="254"/>
      <c r="O507" s="255"/>
      <c r="P507" s="256" t="str">
        <f ca="1">IF(O507=0," ",IFERROR(IF(DATEDIF(TODAY(),O507,"M")&lt;=5,"ROJO",IF(DATEDIF(TODAY(),O507,"M")&gt;=12,"VERDE",IF(AND(DATEDIF(TODAY(),O507,"M")&gt;=6,DATEDIF(TODAY(),O507,"M")&lt;=11),"AMARILLO"))),Q507))</f>
        <v xml:space="preserve"> </v>
      </c>
      <c r="Q507" s="256" t="str">
        <f>IF(O507=0," ",IF(O507&lt;=$L$6,"VENCIDO","NO VENCIDO"))</f>
        <v xml:space="preserve"> </v>
      </c>
      <c r="R507" s="257"/>
      <c r="S507" s="258"/>
      <c r="T507" s="258"/>
      <c r="U507" s="259"/>
      <c r="V507" s="259"/>
      <c r="W507" s="634">
        <f>+AR507</f>
        <v>1</v>
      </c>
      <c r="X507" s="425"/>
      <c r="Y507" s="232"/>
      <c r="Z507" s="648"/>
      <c r="AA507" s="648"/>
      <c r="AB507" s="649">
        <f>+Z507+AA507</f>
        <v>0</v>
      </c>
      <c r="AC507" s="648"/>
      <c r="AD507" s="648"/>
      <c r="AE507" s="648"/>
      <c r="AF507" s="648"/>
      <c r="AG507" s="648"/>
      <c r="AH507" s="648"/>
      <c r="AI507" s="648"/>
      <c r="AJ507" s="648"/>
      <c r="AK507" s="648"/>
      <c r="AL507" s="648"/>
      <c r="AM507" s="630">
        <f>SUM(AB507:AL511)</f>
        <v>0</v>
      </c>
      <c r="AN507" s="460"/>
      <c r="AQ507" s="604" t="str">
        <f>IFERROR(I507/J507*100,"0")</f>
        <v>0</v>
      </c>
      <c r="AR507" s="650">
        <f>IFERROR(1/(1-(AQ507/100)),"0")</f>
        <v>1</v>
      </c>
      <c r="AS507" s="653">
        <v>0</v>
      </c>
      <c r="AT507" s="607">
        <v>1</v>
      </c>
      <c r="AU507" s="334"/>
      <c r="AV507" s="656"/>
      <c r="AW507" s="659">
        <f>+H507-AV507</f>
        <v>0</v>
      </c>
    </row>
    <row r="508" spans="1:49" ht="17.25" customHeight="1">
      <c r="A508" s="666"/>
      <c r="B508" s="670"/>
      <c r="C508" s="671"/>
      <c r="D508" s="642"/>
      <c r="E508" s="596"/>
      <c r="F508" s="645"/>
      <c r="G508" s="645"/>
      <c r="H508" s="575"/>
      <c r="I508" s="578"/>
      <c r="J508" s="581"/>
      <c r="K508" s="584"/>
      <c r="L508" s="253"/>
      <c r="M508" s="254"/>
      <c r="N508" s="254"/>
      <c r="O508" s="255"/>
      <c r="P508" s="256" t="str">
        <f ca="1">IF(O508=0," ",IFERROR(IF(DATEDIF(TODAY(),O508,"M")&lt;=5,"ROJO",IF(DATEDIF(TODAY(),O508,"M")&gt;=12,"VERDE",IF(AND(DATEDIF(TODAY(),O508,"M")&gt;=6,DATEDIF(TODAY(),O508,"M")&lt;=11),"AMARILLO"))),Q508))</f>
        <v xml:space="preserve"> </v>
      </c>
      <c r="Q508" s="262" t="str">
        <f>IF(O508=0," ",IF(O508&lt;=$L$6,"VENCIDO","NO VENCIDO"))</f>
        <v xml:space="preserve"> </v>
      </c>
      <c r="R508" s="257"/>
      <c r="S508" s="258"/>
      <c r="T508" s="258"/>
      <c r="U508" s="259"/>
      <c r="V508" s="259"/>
      <c r="W508" s="635"/>
      <c r="X508" s="425"/>
      <c r="Y508" s="232"/>
      <c r="Z508" s="648"/>
      <c r="AA508" s="648"/>
      <c r="AB508" s="649"/>
      <c r="AC508" s="648"/>
      <c r="AD508" s="648"/>
      <c r="AE508" s="648"/>
      <c r="AF508" s="648"/>
      <c r="AG508" s="648"/>
      <c r="AH508" s="648"/>
      <c r="AI508" s="648"/>
      <c r="AJ508" s="648"/>
      <c r="AK508" s="648"/>
      <c r="AL508" s="648"/>
      <c r="AM508" s="631"/>
      <c r="AN508" s="460"/>
      <c r="AQ508" s="605"/>
      <c r="AR508" s="651"/>
      <c r="AS508" s="654"/>
      <c r="AT508" s="608"/>
      <c r="AU508" s="334"/>
      <c r="AV508" s="657"/>
      <c r="AW508" s="660"/>
    </row>
    <row r="509" spans="1:49" ht="17.25" customHeight="1">
      <c r="A509" s="666"/>
      <c r="B509" s="670"/>
      <c r="C509" s="671"/>
      <c r="D509" s="642"/>
      <c r="E509" s="596"/>
      <c r="F509" s="645"/>
      <c r="G509" s="645"/>
      <c r="H509" s="575"/>
      <c r="I509" s="578"/>
      <c r="J509" s="581"/>
      <c r="K509" s="584"/>
      <c r="L509" s="253"/>
      <c r="M509" s="254"/>
      <c r="N509" s="254"/>
      <c r="O509" s="255"/>
      <c r="P509" s="256" t="str">
        <f ca="1">IF(O509=0," ",IFERROR(IF(DATEDIF(TODAY(),O509,"M")&lt;=5,"ROJO",IF(DATEDIF(TODAY(),O509,"M")&gt;=12,"VERDE",IF(AND(DATEDIF(TODAY(),O509,"M")&gt;=6,DATEDIF(TODAY(),O509,"M")&lt;=11),"AMARILLO"))),Q509))</f>
        <v xml:space="preserve"> </v>
      </c>
      <c r="Q509" s="262" t="str">
        <f>IF(O509=0," ",IF(O509&lt;=$L$6,"VENCIDO","NO VENCIDO"))</f>
        <v xml:space="preserve"> </v>
      </c>
      <c r="R509" s="257"/>
      <c r="S509" s="258"/>
      <c r="T509" s="258"/>
      <c r="U509" s="259"/>
      <c r="V509" s="259"/>
      <c r="W509" s="635"/>
      <c r="X509" s="425"/>
      <c r="Y509" s="232"/>
      <c r="Z509" s="648"/>
      <c r="AA509" s="648"/>
      <c r="AB509" s="649"/>
      <c r="AC509" s="648"/>
      <c r="AD509" s="648"/>
      <c r="AE509" s="648"/>
      <c r="AF509" s="648"/>
      <c r="AG509" s="648"/>
      <c r="AH509" s="648"/>
      <c r="AI509" s="648"/>
      <c r="AJ509" s="648"/>
      <c r="AK509" s="648"/>
      <c r="AL509" s="648"/>
      <c r="AM509" s="631"/>
      <c r="AN509" s="460"/>
      <c r="AQ509" s="605"/>
      <c r="AR509" s="651"/>
      <c r="AS509" s="654"/>
      <c r="AT509" s="608"/>
      <c r="AU509" s="334"/>
      <c r="AV509" s="657"/>
      <c r="AW509" s="660"/>
    </row>
    <row r="510" spans="1:49" ht="17.25" customHeight="1">
      <c r="A510" s="666"/>
      <c r="B510" s="670"/>
      <c r="C510" s="671"/>
      <c r="D510" s="642"/>
      <c r="E510" s="596"/>
      <c r="F510" s="645"/>
      <c r="G510" s="645"/>
      <c r="H510" s="575"/>
      <c r="I510" s="578"/>
      <c r="J510" s="581"/>
      <c r="K510" s="584"/>
      <c r="L510" s="253"/>
      <c r="M510" s="254"/>
      <c r="N510" s="254"/>
      <c r="O510" s="255"/>
      <c r="P510" s="256" t="str">
        <f ca="1">IF(O510=0," ",IFERROR(IF(DATEDIF(TODAY(),O510,"M")&lt;=5,"ROJO",IF(DATEDIF(TODAY(),O510,"M")&gt;=12,"VERDE",IF(AND(DATEDIF(TODAY(),O510,"M")&gt;=6,DATEDIF(TODAY(),O510,"M")&lt;=11),"AMARILLO"))),Q510))</f>
        <v xml:space="preserve"> </v>
      </c>
      <c r="Q510" s="262" t="str">
        <f>IF(O510=0," ",IF(O510&lt;=$L$6,"VENCIDO","NO VENCIDO"))</f>
        <v xml:space="preserve"> </v>
      </c>
      <c r="R510" s="257"/>
      <c r="S510" s="258"/>
      <c r="T510" s="258"/>
      <c r="U510" s="259"/>
      <c r="V510" s="259"/>
      <c r="W510" s="635"/>
      <c r="X510" s="425"/>
      <c r="Y510" s="232"/>
      <c r="Z510" s="648"/>
      <c r="AA510" s="648"/>
      <c r="AB510" s="649"/>
      <c r="AC510" s="648"/>
      <c r="AD510" s="648"/>
      <c r="AE510" s="648"/>
      <c r="AF510" s="648"/>
      <c r="AG510" s="648"/>
      <c r="AH510" s="648"/>
      <c r="AI510" s="648"/>
      <c r="AJ510" s="648"/>
      <c r="AK510" s="648"/>
      <c r="AL510" s="648"/>
      <c r="AM510" s="631"/>
      <c r="AN510" s="460"/>
      <c r="AQ510" s="605"/>
      <c r="AR510" s="651"/>
      <c r="AS510" s="654"/>
      <c r="AT510" s="608"/>
      <c r="AU510" s="334"/>
      <c r="AV510" s="657"/>
      <c r="AW510" s="660"/>
    </row>
    <row r="511" spans="1:49" ht="17.25" customHeight="1">
      <c r="A511" s="666"/>
      <c r="B511" s="670"/>
      <c r="C511" s="671"/>
      <c r="D511" s="642"/>
      <c r="E511" s="596"/>
      <c r="F511" s="645"/>
      <c r="G511" s="645"/>
      <c r="H511" s="575"/>
      <c r="I511" s="578"/>
      <c r="J511" s="581"/>
      <c r="K511" s="633"/>
      <c r="L511" s="253"/>
      <c r="M511" s="254"/>
      <c r="N511" s="254"/>
      <c r="O511" s="255"/>
      <c r="P511" s="256" t="str">
        <f ca="1">IF(O511=0," ",IFERROR(IF(DATEDIF(TODAY(),O511,"M")&lt;=5,"ROJO",IF(DATEDIF(TODAY(),O511,"M")&gt;=12,"VERDE",IF(AND(DATEDIF(TODAY(),O511,"M")&gt;=6,DATEDIF(TODAY(),O511,"M")&lt;=11),"AMARILLO"))),Q511))</f>
        <v xml:space="preserve"> </v>
      </c>
      <c r="Q511" s="262" t="str">
        <f>IF(O511=0," ",IF(O511&lt;=$L$6,"VENCIDO","NO VENCIDO"))</f>
        <v xml:space="preserve"> </v>
      </c>
      <c r="R511" s="257"/>
      <c r="S511" s="258"/>
      <c r="T511" s="258"/>
      <c r="U511" s="259"/>
      <c r="V511" s="259"/>
      <c r="W511" s="635"/>
      <c r="X511" s="425"/>
      <c r="Y511" s="232"/>
      <c r="Z511" s="648"/>
      <c r="AA511" s="648"/>
      <c r="AB511" s="649"/>
      <c r="AC511" s="648"/>
      <c r="AD511" s="648"/>
      <c r="AE511" s="648"/>
      <c r="AF511" s="648"/>
      <c r="AG511" s="648"/>
      <c r="AH511" s="648"/>
      <c r="AI511" s="648"/>
      <c r="AJ511" s="648"/>
      <c r="AK511" s="648"/>
      <c r="AL511" s="648"/>
      <c r="AM511" s="632"/>
      <c r="AN511" s="460"/>
      <c r="AQ511" s="606"/>
      <c r="AR511" s="652"/>
      <c r="AS511" s="655"/>
      <c r="AT511" s="609"/>
      <c r="AU511" s="334"/>
      <c r="AV511" s="658"/>
      <c r="AW511" s="661"/>
    </row>
    <row r="512" spans="1:49" ht="17.25" customHeight="1">
      <c r="A512" s="667"/>
      <c r="B512" s="672"/>
      <c r="C512" s="673"/>
      <c r="D512" s="643"/>
      <c r="E512" s="597"/>
      <c r="F512" s="646"/>
      <c r="G512" s="646"/>
      <c r="H512" s="576"/>
      <c r="I512" s="579"/>
      <c r="J512" s="582"/>
      <c r="K512" s="447" t="b">
        <f>K507=L512</f>
        <v>0</v>
      </c>
      <c r="L512" s="491">
        <f>SUM(L507:L511)</f>
        <v>0</v>
      </c>
      <c r="M512" s="264" t="s">
        <v>1348</v>
      </c>
      <c r="N512" s="265"/>
      <c r="O512" s="266"/>
      <c r="P512" s="266"/>
      <c r="Q512" s="266"/>
      <c r="R512" s="267">
        <f>SUM(R507:R511)</f>
        <v>0</v>
      </c>
      <c r="S512" s="492"/>
      <c r="T512" s="492"/>
      <c r="U512" s="492"/>
      <c r="V512" s="493"/>
      <c r="W512" s="636"/>
      <c r="X512" s="508"/>
      <c r="Y512" s="232"/>
      <c r="Z512" s="498"/>
      <c r="AA512" s="270"/>
      <c r="AB512" s="270"/>
      <c r="AC512" s="270"/>
      <c r="AD512" s="270"/>
      <c r="AE512" s="270"/>
      <c r="AF512" s="270"/>
      <c r="AG512" s="270"/>
      <c r="AH512" s="270"/>
      <c r="AI512" s="270"/>
      <c r="AJ512" s="270"/>
      <c r="AK512" s="270"/>
      <c r="AL512" s="270"/>
      <c r="AM512" s="515"/>
      <c r="AN512" s="460"/>
      <c r="AQ512" s="498"/>
      <c r="AR512" s="270"/>
      <c r="AS512" s="270"/>
      <c r="AT512" s="515"/>
      <c r="AU512" s="334"/>
      <c r="AV512" s="269"/>
      <c r="AW512" s="271"/>
    </row>
    <row r="513" spans="1:49" ht="17.25" customHeight="1">
      <c r="A513" s="665">
        <f>A507+1</f>
        <v>17</v>
      </c>
      <c r="B513" s="640" t="s">
        <v>1523</v>
      </c>
      <c r="C513" s="640"/>
      <c r="D513" s="641">
        <f>NOVIEMBRE!K513</f>
        <v>0</v>
      </c>
      <c r="E513" s="595">
        <f>H109</f>
        <v>0</v>
      </c>
      <c r="F513" s="644"/>
      <c r="G513" s="644"/>
      <c r="H513" s="574">
        <f>+F513+G513</f>
        <v>0</v>
      </c>
      <c r="I513" s="577">
        <f>+AM513</f>
        <v>0</v>
      </c>
      <c r="J513" s="580">
        <f>+H513+I513</f>
        <v>0</v>
      </c>
      <c r="K513" s="583">
        <f>+(D513+E513)-(J513)</f>
        <v>0</v>
      </c>
      <c r="L513" s="253"/>
      <c r="M513" s="254"/>
      <c r="N513" s="254"/>
      <c r="O513" s="255"/>
      <c r="P513" s="256" t="str">
        <f ca="1">IF(O513=0," ",IFERROR(IF(DATEDIF(TODAY(),O513,"M")&lt;=5,"ROJO",IF(DATEDIF(TODAY(),O513,"M")&gt;=12,"VERDE",IF(AND(DATEDIF(TODAY(),O513,"M")&gt;=6,DATEDIF(TODAY(),O513,"M")&lt;=11),"AMARILLO"))),Q513))</f>
        <v xml:space="preserve"> </v>
      </c>
      <c r="Q513" s="256" t="str">
        <f>IF(O513=0," ",IF(O513&lt;=$L$6,"VENCIDO","NO VENCIDO"))</f>
        <v xml:space="preserve"> </v>
      </c>
      <c r="R513" s="257"/>
      <c r="S513" s="258"/>
      <c r="T513" s="258"/>
      <c r="U513" s="259"/>
      <c r="V513" s="259"/>
      <c r="W513" s="634">
        <f>+AR513</f>
        <v>1</v>
      </c>
      <c r="X513" s="425"/>
      <c r="Y513" s="232"/>
      <c r="Z513" s="648"/>
      <c r="AA513" s="648"/>
      <c r="AB513" s="649">
        <f>+Z513+AA513</f>
        <v>0</v>
      </c>
      <c r="AC513" s="648"/>
      <c r="AD513" s="648"/>
      <c r="AE513" s="648"/>
      <c r="AF513" s="648"/>
      <c r="AG513" s="648"/>
      <c r="AH513" s="648"/>
      <c r="AI513" s="648"/>
      <c r="AJ513" s="648"/>
      <c r="AK513" s="648"/>
      <c r="AL513" s="648"/>
      <c r="AM513" s="630">
        <f>SUM(AB513:AL517)</f>
        <v>0</v>
      </c>
      <c r="AN513" s="460"/>
      <c r="AQ513" s="604" t="str">
        <f>IFERROR(I513/J513*100,"0")</f>
        <v>0</v>
      </c>
      <c r="AR513" s="650">
        <f>IFERROR(1/(1-(AQ513/100)),"0")</f>
        <v>1</v>
      </c>
      <c r="AS513" s="653">
        <v>30</v>
      </c>
      <c r="AT513" s="607">
        <v>10</v>
      </c>
      <c r="AU513" s="334"/>
      <c r="AV513" s="656"/>
      <c r="AW513" s="659">
        <f>+H513-AV513</f>
        <v>0</v>
      </c>
    </row>
    <row r="514" spans="1:49" ht="17.25" customHeight="1">
      <c r="A514" s="666"/>
      <c r="B514" s="640"/>
      <c r="C514" s="640"/>
      <c r="D514" s="642"/>
      <c r="E514" s="596"/>
      <c r="F514" s="645"/>
      <c r="G514" s="645"/>
      <c r="H514" s="575"/>
      <c r="I514" s="578"/>
      <c r="J514" s="581"/>
      <c r="K514" s="584"/>
      <c r="L514" s="253"/>
      <c r="M514" s="254"/>
      <c r="N514" s="254"/>
      <c r="O514" s="255"/>
      <c r="P514" s="256" t="str">
        <f ca="1">IF(O514=0," ",IFERROR(IF(DATEDIF(TODAY(),O514,"M")&lt;=5,"ROJO",IF(DATEDIF(TODAY(),O514,"M")&gt;=12,"VERDE",IF(AND(DATEDIF(TODAY(),O514,"M")&gt;=6,DATEDIF(TODAY(),O514,"M")&lt;=11),"AMARILLO"))),Q514))</f>
        <v xml:space="preserve"> </v>
      </c>
      <c r="Q514" s="262" t="str">
        <f>IF(O514=0," ",IF(O514&lt;=$L$6,"VENCIDO","NO VENCIDO"))</f>
        <v xml:space="preserve"> </v>
      </c>
      <c r="R514" s="257"/>
      <c r="S514" s="258"/>
      <c r="T514" s="258"/>
      <c r="U514" s="259"/>
      <c r="V514" s="259"/>
      <c r="W514" s="635"/>
      <c r="X514" s="425"/>
      <c r="Y514" s="232"/>
      <c r="Z514" s="648"/>
      <c r="AA514" s="648"/>
      <c r="AB514" s="649"/>
      <c r="AC514" s="648"/>
      <c r="AD514" s="648"/>
      <c r="AE514" s="648"/>
      <c r="AF514" s="648"/>
      <c r="AG514" s="648"/>
      <c r="AH514" s="648"/>
      <c r="AI514" s="648"/>
      <c r="AJ514" s="648"/>
      <c r="AK514" s="648"/>
      <c r="AL514" s="648"/>
      <c r="AM514" s="631"/>
      <c r="AN514" s="460"/>
      <c r="AQ514" s="605"/>
      <c r="AR514" s="651"/>
      <c r="AS514" s="654"/>
      <c r="AT514" s="608"/>
      <c r="AU514" s="334"/>
      <c r="AV514" s="657"/>
      <c r="AW514" s="660"/>
    </row>
    <row r="515" spans="1:49" ht="17.25" customHeight="1">
      <c r="A515" s="666"/>
      <c r="B515" s="640"/>
      <c r="C515" s="640"/>
      <c r="D515" s="642"/>
      <c r="E515" s="596"/>
      <c r="F515" s="645"/>
      <c r="G515" s="645"/>
      <c r="H515" s="575"/>
      <c r="I515" s="578"/>
      <c r="J515" s="581"/>
      <c r="K515" s="584"/>
      <c r="L515" s="253"/>
      <c r="M515" s="254"/>
      <c r="N515" s="254"/>
      <c r="O515" s="255"/>
      <c r="P515" s="256" t="str">
        <f ca="1">IF(O515=0," ",IFERROR(IF(DATEDIF(TODAY(),O515,"M")&lt;=5,"ROJO",IF(DATEDIF(TODAY(),O515,"M")&gt;=12,"VERDE",IF(AND(DATEDIF(TODAY(),O515,"M")&gt;=6,DATEDIF(TODAY(),O515,"M")&lt;=11),"AMARILLO"))),Q515))</f>
        <v xml:space="preserve"> </v>
      </c>
      <c r="Q515" s="262" t="str">
        <f>IF(O515=0," ",IF(O515&lt;=$L$6,"VENCIDO","NO VENCIDO"))</f>
        <v xml:space="preserve"> </v>
      </c>
      <c r="R515" s="257"/>
      <c r="S515" s="258"/>
      <c r="T515" s="258"/>
      <c r="U515" s="259"/>
      <c r="V515" s="259"/>
      <c r="W515" s="635"/>
      <c r="X515" s="425"/>
      <c r="Y515" s="232"/>
      <c r="Z515" s="648"/>
      <c r="AA515" s="648"/>
      <c r="AB515" s="649"/>
      <c r="AC515" s="648"/>
      <c r="AD515" s="648"/>
      <c r="AE515" s="648"/>
      <c r="AF515" s="648"/>
      <c r="AG515" s="648"/>
      <c r="AH515" s="648"/>
      <c r="AI515" s="648"/>
      <c r="AJ515" s="648"/>
      <c r="AK515" s="648"/>
      <c r="AL515" s="648"/>
      <c r="AM515" s="631"/>
      <c r="AN515" s="460"/>
      <c r="AQ515" s="605"/>
      <c r="AR515" s="651"/>
      <c r="AS515" s="654"/>
      <c r="AT515" s="608"/>
      <c r="AU515" s="334"/>
      <c r="AV515" s="657"/>
      <c r="AW515" s="660"/>
    </row>
    <row r="516" spans="1:49" ht="17.25" customHeight="1">
      <c r="A516" s="666"/>
      <c r="B516" s="640"/>
      <c r="C516" s="640"/>
      <c r="D516" s="642"/>
      <c r="E516" s="596"/>
      <c r="F516" s="645"/>
      <c r="G516" s="645"/>
      <c r="H516" s="575"/>
      <c r="I516" s="578"/>
      <c r="J516" s="581"/>
      <c r="K516" s="584"/>
      <c r="L516" s="253"/>
      <c r="M516" s="254"/>
      <c r="N516" s="254"/>
      <c r="O516" s="255"/>
      <c r="P516" s="256" t="str">
        <f ca="1">IF(O516=0," ",IFERROR(IF(DATEDIF(TODAY(),O516,"M")&lt;=5,"ROJO",IF(DATEDIF(TODAY(),O516,"M")&gt;=12,"VERDE",IF(AND(DATEDIF(TODAY(),O516,"M")&gt;=6,DATEDIF(TODAY(),O516,"M")&lt;=11),"AMARILLO"))),Q516))</f>
        <v xml:space="preserve"> </v>
      </c>
      <c r="Q516" s="262" t="str">
        <f>IF(O516=0," ",IF(O516&lt;=$L$6,"VENCIDO","NO VENCIDO"))</f>
        <v xml:space="preserve"> </v>
      </c>
      <c r="R516" s="257"/>
      <c r="S516" s="258"/>
      <c r="T516" s="258"/>
      <c r="U516" s="259"/>
      <c r="V516" s="259"/>
      <c r="W516" s="635"/>
      <c r="X516" s="425"/>
      <c r="Y516" s="232"/>
      <c r="Z516" s="648"/>
      <c r="AA516" s="648"/>
      <c r="AB516" s="649"/>
      <c r="AC516" s="648"/>
      <c r="AD516" s="648"/>
      <c r="AE516" s="648"/>
      <c r="AF516" s="648"/>
      <c r="AG516" s="648"/>
      <c r="AH516" s="648"/>
      <c r="AI516" s="648"/>
      <c r="AJ516" s="648"/>
      <c r="AK516" s="648"/>
      <c r="AL516" s="648"/>
      <c r="AM516" s="631"/>
      <c r="AN516" s="460"/>
      <c r="AQ516" s="605"/>
      <c r="AR516" s="651"/>
      <c r="AS516" s="654"/>
      <c r="AT516" s="608"/>
      <c r="AU516" s="334"/>
      <c r="AV516" s="657"/>
      <c r="AW516" s="660"/>
    </row>
    <row r="517" spans="1:49" ht="17.25" customHeight="1">
      <c r="A517" s="666"/>
      <c r="B517" s="640"/>
      <c r="C517" s="640"/>
      <c r="D517" s="642"/>
      <c r="E517" s="596"/>
      <c r="F517" s="645"/>
      <c r="G517" s="645"/>
      <c r="H517" s="575"/>
      <c r="I517" s="578"/>
      <c r="J517" s="581"/>
      <c r="K517" s="633"/>
      <c r="L517" s="253"/>
      <c r="M517" s="254"/>
      <c r="N517" s="254"/>
      <c r="O517" s="255"/>
      <c r="P517" s="256" t="str">
        <f ca="1">IF(O517=0," ",IFERROR(IF(DATEDIF(TODAY(),O517,"M")&lt;=5,"ROJO",IF(DATEDIF(TODAY(),O517,"M")&gt;=12,"VERDE",IF(AND(DATEDIF(TODAY(),O517,"M")&gt;=6,DATEDIF(TODAY(),O517,"M")&lt;=11),"AMARILLO"))),Q517))</f>
        <v xml:space="preserve"> </v>
      </c>
      <c r="Q517" s="262" t="str">
        <f>IF(O517=0," ",IF(O517&lt;=$L$6,"VENCIDO","NO VENCIDO"))</f>
        <v xml:space="preserve"> </v>
      </c>
      <c r="R517" s="257"/>
      <c r="S517" s="258"/>
      <c r="T517" s="258"/>
      <c r="U517" s="259"/>
      <c r="V517" s="259"/>
      <c r="W517" s="635"/>
      <c r="X517" s="425"/>
      <c r="Y517" s="232"/>
      <c r="Z517" s="648"/>
      <c r="AA517" s="648"/>
      <c r="AB517" s="649"/>
      <c r="AC517" s="648"/>
      <c r="AD517" s="648"/>
      <c r="AE517" s="648"/>
      <c r="AF517" s="648"/>
      <c r="AG517" s="648"/>
      <c r="AH517" s="648"/>
      <c r="AI517" s="648"/>
      <c r="AJ517" s="648"/>
      <c r="AK517" s="648"/>
      <c r="AL517" s="648"/>
      <c r="AM517" s="632"/>
      <c r="AN517" s="460"/>
      <c r="AQ517" s="606"/>
      <c r="AR517" s="652"/>
      <c r="AS517" s="655"/>
      <c r="AT517" s="609"/>
      <c r="AU517" s="334"/>
      <c r="AV517" s="658"/>
      <c r="AW517" s="661"/>
    </row>
    <row r="518" spans="1:49" ht="17.25" customHeight="1">
      <c r="A518" s="667"/>
      <c r="B518" s="640"/>
      <c r="C518" s="640"/>
      <c r="D518" s="643"/>
      <c r="E518" s="597"/>
      <c r="F518" s="646"/>
      <c r="G518" s="646"/>
      <c r="H518" s="576"/>
      <c r="I518" s="579"/>
      <c r="J518" s="582"/>
      <c r="K518" s="447" t="b">
        <f>K513=L518</f>
        <v>1</v>
      </c>
      <c r="L518" s="491">
        <f>SUM(L513:L517)</f>
        <v>0</v>
      </c>
      <c r="M518" s="264" t="s">
        <v>1348</v>
      </c>
      <c r="N518" s="265"/>
      <c r="O518" s="266"/>
      <c r="P518" s="266"/>
      <c r="Q518" s="266"/>
      <c r="R518" s="267">
        <f>SUM(R513:R517)</f>
        <v>0</v>
      </c>
      <c r="S518" s="492"/>
      <c r="T518" s="492"/>
      <c r="U518" s="492"/>
      <c r="V518" s="493"/>
      <c r="W518" s="636"/>
      <c r="X518" s="508"/>
      <c r="Y518" s="232"/>
      <c r="Z518" s="498"/>
      <c r="AA518" s="270"/>
      <c r="AB518" s="270"/>
      <c r="AC518" s="270"/>
      <c r="AD518" s="270"/>
      <c r="AE518" s="270"/>
      <c r="AF518" s="270"/>
      <c r="AG518" s="270"/>
      <c r="AH518" s="270"/>
      <c r="AI518" s="270"/>
      <c r="AJ518" s="270"/>
      <c r="AK518" s="270"/>
      <c r="AL518" s="270"/>
      <c r="AM518" s="515"/>
      <c r="AN518" s="460"/>
      <c r="AQ518" s="498"/>
      <c r="AR518" s="270"/>
      <c r="AS518" s="270"/>
      <c r="AT518" s="515"/>
      <c r="AU518" s="334"/>
      <c r="AV518" s="269"/>
      <c r="AW518" s="271"/>
    </row>
    <row r="519" spans="1:49" ht="17.25" customHeight="1">
      <c r="A519" s="665">
        <f>A513+1</f>
        <v>18</v>
      </c>
      <c r="B519" s="640" t="s">
        <v>1509</v>
      </c>
      <c r="C519" s="640"/>
      <c r="D519" s="641">
        <f>NOVIEMBRE!K519</f>
        <v>0</v>
      </c>
      <c r="E519" s="595">
        <f>H115</f>
        <v>0</v>
      </c>
      <c r="F519" s="644"/>
      <c r="G519" s="644"/>
      <c r="H519" s="574">
        <f>+F519+G519</f>
        <v>0</v>
      </c>
      <c r="I519" s="577">
        <f>+AM519</f>
        <v>0</v>
      </c>
      <c r="J519" s="580">
        <f>+H519+I519</f>
        <v>0</v>
      </c>
      <c r="K519" s="583">
        <f>+(D519+E519)-(J519)</f>
        <v>0</v>
      </c>
      <c r="L519" s="253"/>
      <c r="M519" s="254"/>
      <c r="N519" s="254"/>
      <c r="O519" s="255"/>
      <c r="P519" s="256" t="str">
        <f ca="1">IF(O519=0," ",IFERROR(IF(DATEDIF(TODAY(),O519,"M")&lt;=5,"ROJO",IF(DATEDIF(TODAY(),O519,"M")&gt;=12,"VERDE",IF(AND(DATEDIF(TODAY(),O519,"M")&gt;=6,DATEDIF(TODAY(),O519,"M")&lt;=11),"AMARILLO"))),Q519))</f>
        <v xml:space="preserve"> </v>
      </c>
      <c r="Q519" s="256" t="str">
        <f>IF(O519=0," ",IF(O519&lt;=$L$6,"VENCIDO","NO VENCIDO"))</f>
        <v xml:space="preserve"> </v>
      </c>
      <c r="R519" s="257"/>
      <c r="S519" s="258"/>
      <c r="T519" s="258"/>
      <c r="U519" s="259"/>
      <c r="V519" s="259"/>
      <c r="W519" s="634">
        <f>+AR519</f>
        <v>1</v>
      </c>
      <c r="X519" s="425"/>
      <c r="Y519" s="232"/>
      <c r="Z519" s="648"/>
      <c r="AA519" s="648"/>
      <c r="AB519" s="649">
        <f>+Z519+AA519</f>
        <v>0</v>
      </c>
      <c r="AC519" s="648"/>
      <c r="AD519" s="648"/>
      <c r="AE519" s="648"/>
      <c r="AF519" s="648"/>
      <c r="AG519" s="648"/>
      <c r="AH519" s="648"/>
      <c r="AI519" s="648"/>
      <c r="AJ519" s="648"/>
      <c r="AK519" s="648"/>
      <c r="AL519" s="648"/>
      <c r="AM519" s="630">
        <f>SUM(AB519:AL523)</f>
        <v>0</v>
      </c>
      <c r="AN519" s="460"/>
      <c r="AQ519" s="604" t="str">
        <f>IFERROR(I519/J519*100,"0")</f>
        <v>0</v>
      </c>
      <c r="AR519" s="650">
        <f>IFERROR(1/(1-(AQ519/100)),"0")</f>
        <v>1</v>
      </c>
      <c r="AS519" s="653">
        <v>0</v>
      </c>
      <c r="AT519" s="607">
        <v>1</v>
      </c>
      <c r="AU519" s="334"/>
      <c r="AV519" s="656"/>
      <c r="AW519" s="659">
        <f>+H519-AV519</f>
        <v>0</v>
      </c>
    </row>
    <row r="520" spans="1:49" ht="17.25" customHeight="1">
      <c r="A520" s="666"/>
      <c r="B520" s="640"/>
      <c r="C520" s="640"/>
      <c r="D520" s="642"/>
      <c r="E520" s="596"/>
      <c r="F520" s="645"/>
      <c r="G520" s="645"/>
      <c r="H520" s="575"/>
      <c r="I520" s="578"/>
      <c r="J520" s="581"/>
      <c r="K520" s="584"/>
      <c r="L520" s="253"/>
      <c r="M520" s="254"/>
      <c r="N520" s="254"/>
      <c r="O520" s="255"/>
      <c r="P520" s="256" t="str">
        <f ca="1">IF(O520=0," ",IFERROR(IF(DATEDIF(TODAY(),O520,"M")&lt;=5,"ROJO",IF(DATEDIF(TODAY(),O520,"M")&gt;=12,"VERDE",IF(AND(DATEDIF(TODAY(),O520,"M")&gt;=6,DATEDIF(TODAY(),O520,"M")&lt;=11),"AMARILLO"))),Q520))</f>
        <v xml:space="preserve"> </v>
      </c>
      <c r="Q520" s="262" t="str">
        <f>IF(O520=0," ",IF(O520&lt;=$L$6,"VENCIDO","NO VENCIDO"))</f>
        <v xml:space="preserve"> </v>
      </c>
      <c r="R520" s="257"/>
      <c r="S520" s="258"/>
      <c r="T520" s="258"/>
      <c r="U520" s="259"/>
      <c r="V520" s="259"/>
      <c r="W520" s="635"/>
      <c r="X520" s="425"/>
      <c r="Y520" s="232"/>
      <c r="Z520" s="648"/>
      <c r="AA520" s="648"/>
      <c r="AB520" s="649"/>
      <c r="AC520" s="648"/>
      <c r="AD520" s="648"/>
      <c r="AE520" s="648"/>
      <c r="AF520" s="648"/>
      <c r="AG520" s="648"/>
      <c r="AH520" s="648"/>
      <c r="AI520" s="648"/>
      <c r="AJ520" s="648"/>
      <c r="AK520" s="648"/>
      <c r="AL520" s="648"/>
      <c r="AM520" s="631"/>
      <c r="AN520" s="460"/>
      <c r="AQ520" s="605"/>
      <c r="AR520" s="651"/>
      <c r="AS520" s="654"/>
      <c r="AT520" s="608"/>
      <c r="AU520" s="334"/>
      <c r="AV520" s="657"/>
      <c r="AW520" s="660"/>
    </row>
    <row r="521" spans="1:49" ht="17.25" customHeight="1">
      <c r="A521" s="666"/>
      <c r="B521" s="640"/>
      <c r="C521" s="640"/>
      <c r="D521" s="642"/>
      <c r="E521" s="596"/>
      <c r="F521" s="645"/>
      <c r="G521" s="645"/>
      <c r="H521" s="575"/>
      <c r="I521" s="578"/>
      <c r="J521" s="581"/>
      <c r="K521" s="584"/>
      <c r="L521" s="253"/>
      <c r="M521" s="254"/>
      <c r="N521" s="254"/>
      <c r="O521" s="255"/>
      <c r="P521" s="256" t="str">
        <f ca="1">IF(O521=0," ",IFERROR(IF(DATEDIF(TODAY(),O521,"M")&lt;=5,"ROJO",IF(DATEDIF(TODAY(),O521,"M")&gt;=12,"VERDE",IF(AND(DATEDIF(TODAY(),O521,"M")&gt;=6,DATEDIF(TODAY(),O521,"M")&lt;=11),"AMARILLO"))),Q521))</f>
        <v xml:space="preserve"> </v>
      </c>
      <c r="Q521" s="262" t="str">
        <f>IF(O521=0," ",IF(O521&lt;=$L$6,"VENCIDO","NO VENCIDO"))</f>
        <v xml:space="preserve"> </v>
      </c>
      <c r="R521" s="257"/>
      <c r="S521" s="258"/>
      <c r="T521" s="258"/>
      <c r="U521" s="259"/>
      <c r="V521" s="259"/>
      <c r="W521" s="635"/>
      <c r="X521" s="425"/>
      <c r="Y521" s="232"/>
      <c r="Z521" s="648"/>
      <c r="AA521" s="648"/>
      <c r="AB521" s="649"/>
      <c r="AC521" s="648"/>
      <c r="AD521" s="648"/>
      <c r="AE521" s="648"/>
      <c r="AF521" s="648"/>
      <c r="AG521" s="648"/>
      <c r="AH521" s="648"/>
      <c r="AI521" s="648"/>
      <c r="AJ521" s="648"/>
      <c r="AK521" s="648"/>
      <c r="AL521" s="648"/>
      <c r="AM521" s="631"/>
      <c r="AN521" s="460"/>
      <c r="AQ521" s="605"/>
      <c r="AR521" s="651"/>
      <c r="AS521" s="654"/>
      <c r="AT521" s="608"/>
      <c r="AU521" s="334"/>
      <c r="AV521" s="657"/>
      <c r="AW521" s="660"/>
    </row>
    <row r="522" spans="1:49" ht="17.25" customHeight="1">
      <c r="A522" s="666"/>
      <c r="B522" s="640"/>
      <c r="C522" s="640"/>
      <c r="D522" s="642"/>
      <c r="E522" s="596"/>
      <c r="F522" s="645"/>
      <c r="G522" s="645"/>
      <c r="H522" s="575"/>
      <c r="I522" s="578"/>
      <c r="J522" s="581"/>
      <c r="K522" s="584"/>
      <c r="L522" s="253"/>
      <c r="M522" s="254"/>
      <c r="N522" s="254"/>
      <c r="O522" s="255"/>
      <c r="P522" s="256" t="str">
        <f ca="1">IF(O522=0," ",IFERROR(IF(DATEDIF(TODAY(),O522,"M")&lt;=5,"ROJO",IF(DATEDIF(TODAY(),O522,"M")&gt;=12,"VERDE",IF(AND(DATEDIF(TODAY(),O522,"M")&gt;=6,DATEDIF(TODAY(),O522,"M")&lt;=11),"AMARILLO"))),Q522))</f>
        <v xml:space="preserve"> </v>
      </c>
      <c r="Q522" s="262" t="str">
        <f>IF(O522=0," ",IF(O522&lt;=$L$6,"VENCIDO","NO VENCIDO"))</f>
        <v xml:space="preserve"> </v>
      </c>
      <c r="R522" s="257"/>
      <c r="S522" s="258"/>
      <c r="T522" s="258"/>
      <c r="U522" s="259"/>
      <c r="V522" s="259"/>
      <c r="W522" s="635"/>
      <c r="X522" s="425"/>
      <c r="Y522" s="232"/>
      <c r="Z522" s="648"/>
      <c r="AA522" s="648"/>
      <c r="AB522" s="649"/>
      <c r="AC522" s="648"/>
      <c r="AD522" s="648"/>
      <c r="AE522" s="648"/>
      <c r="AF522" s="648"/>
      <c r="AG522" s="648"/>
      <c r="AH522" s="648"/>
      <c r="AI522" s="648"/>
      <c r="AJ522" s="648"/>
      <c r="AK522" s="648"/>
      <c r="AL522" s="648"/>
      <c r="AM522" s="631"/>
      <c r="AN522" s="460"/>
      <c r="AQ522" s="605"/>
      <c r="AR522" s="651"/>
      <c r="AS522" s="654"/>
      <c r="AT522" s="608"/>
      <c r="AU522" s="334"/>
      <c r="AV522" s="657"/>
      <c r="AW522" s="660"/>
    </row>
    <row r="523" spans="1:49" ht="17.25" customHeight="1">
      <c r="A523" s="666"/>
      <c r="B523" s="640"/>
      <c r="C523" s="640"/>
      <c r="D523" s="642"/>
      <c r="E523" s="596"/>
      <c r="F523" s="645"/>
      <c r="G523" s="645"/>
      <c r="H523" s="575"/>
      <c r="I523" s="578"/>
      <c r="J523" s="581"/>
      <c r="K523" s="633"/>
      <c r="L523" s="253"/>
      <c r="M523" s="254"/>
      <c r="N523" s="254"/>
      <c r="O523" s="255"/>
      <c r="P523" s="256" t="str">
        <f ca="1">IF(O523=0," ",IFERROR(IF(DATEDIF(TODAY(),O523,"M")&lt;=5,"ROJO",IF(DATEDIF(TODAY(),O523,"M")&gt;=12,"VERDE",IF(AND(DATEDIF(TODAY(),O523,"M")&gt;=6,DATEDIF(TODAY(),O523,"M")&lt;=11),"AMARILLO"))),Q523))</f>
        <v xml:space="preserve"> </v>
      </c>
      <c r="Q523" s="262" t="str">
        <f>IF(O523=0," ",IF(O523&lt;=$L$6,"VENCIDO","NO VENCIDO"))</f>
        <v xml:space="preserve"> </v>
      </c>
      <c r="R523" s="257"/>
      <c r="S523" s="258"/>
      <c r="T523" s="258"/>
      <c r="U523" s="259"/>
      <c r="V523" s="259"/>
      <c r="W523" s="635"/>
      <c r="X523" s="425"/>
      <c r="Y523" s="232"/>
      <c r="Z523" s="648"/>
      <c r="AA523" s="648"/>
      <c r="AB523" s="649"/>
      <c r="AC523" s="648"/>
      <c r="AD523" s="648"/>
      <c r="AE523" s="648"/>
      <c r="AF523" s="648"/>
      <c r="AG523" s="648"/>
      <c r="AH523" s="648"/>
      <c r="AI523" s="648"/>
      <c r="AJ523" s="648"/>
      <c r="AK523" s="648"/>
      <c r="AL523" s="648"/>
      <c r="AM523" s="632"/>
      <c r="AN523" s="460"/>
      <c r="AQ523" s="606"/>
      <c r="AR523" s="652"/>
      <c r="AS523" s="655"/>
      <c r="AT523" s="609"/>
      <c r="AU523" s="334"/>
      <c r="AV523" s="658"/>
      <c r="AW523" s="661"/>
    </row>
    <row r="524" spans="1:49" ht="17.25" customHeight="1">
      <c r="A524" s="667"/>
      <c r="B524" s="640"/>
      <c r="C524" s="640"/>
      <c r="D524" s="643"/>
      <c r="E524" s="597"/>
      <c r="F524" s="646"/>
      <c r="G524" s="646"/>
      <c r="H524" s="576"/>
      <c r="I524" s="579"/>
      <c r="J524" s="582"/>
      <c r="K524" s="447" t="b">
        <f>K519=L524</f>
        <v>1</v>
      </c>
      <c r="L524" s="491">
        <f>SUM(L519:L523)</f>
        <v>0</v>
      </c>
      <c r="M524" s="264" t="s">
        <v>1348</v>
      </c>
      <c r="N524" s="265"/>
      <c r="O524" s="266"/>
      <c r="P524" s="266"/>
      <c r="Q524" s="266"/>
      <c r="R524" s="267">
        <f>SUM(R519:R523)</f>
        <v>0</v>
      </c>
      <c r="S524" s="492"/>
      <c r="T524" s="492"/>
      <c r="U524" s="492"/>
      <c r="V524" s="493"/>
      <c r="W524" s="636"/>
      <c r="X524" s="508"/>
      <c r="Y524" s="232"/>
      <c r="Z524" s="498"/>
      <c r="AA524" s="270"/>
      <c r="AB524" s="270"/>
      <c r="AC524" s="270"/>
      <c r="AD524" s="270"/>
      <c r="AE524" s="270"/>
      <c r="AF524" s="270"/>
      <c r="AG524" s="270"/>
      <c r="AH524" s="270"/>
      <c r="AI524" s="270"/>
      <c r="AJ524" s="270"/>
      <c r="AK524" s="270"/>
      <c r="AL524" s="270"/>
      <c r="AM524" s="515"/>
      <c r="AN524" s="460"/>
      <c r="AQ524" s="498"/>
      <c r="AR524" s="270"/>
      <c r="AS524" s="270"/>
      <c r="AT524" s="515"/>
      <c r="AU524" s="334"/>
      <c r="AV524" s="269"/>
      <c r="AW524" s="271"/>
    </row>
    <row r="525" spans="1:49" ht="17.25" customHeight="1">
      <c r="A525" s="665">
        <f>A519+1</f>
        <v>19</v>
      </c>
      <c r="B525" s="668" t="s">
        <v>1497</v>
      </c>
      <c r="C525" s="669"/>
      <c r="D525" s="641">
        <f>NOVIEMBRE!K525</f>
        <v>6818</v>
      </c>
      <c r="E525" s="595">
        <f>H121</f>
        <v>0</v>
      </c>
      <c r="F525" s="644"/>
      <c r="G525" s="644"/>
      <c r="H525" s="574">
        <f>+F525+G525</f>
        <v>0</v>
      </c>
      <c r="I525" s="577">
        <f>+AM525</f>
        <v>0</v>
      </c>
      <c r="J525" s="580">
        <f>+H525+I525</f>
        <v>0</v>
      </c>
      <c r="K525" s="583">
        <f>+(D525+E525)-(J525)</f>
        <v>6818</v>
      </c>
      <c r="L525" s="253"/>
      <c r="M525" s="254"/>
      <c r="N525" s="254"/>
      <c r="O525" s="255"/>
      <c r="P525" s="256" t="str">
        <f ca="1">IF(O525=0," ",IFERROR(IF(DATEDIF(TODAY(),O525,"M")&lt;=5,"ROJO",IF(DATEDIF(TODAY(),O525,"M")&gt;=12,"VERDE",IF(AND(DATEDIF(TODAY(),O525,"M")&gt;=6,DATEDIF(TODAY(),O525,"M")&lt;=11),"AMARILLO"))),Q525))</f>
        <v xml:space="preserve"> </v>
      </c>
      <c r="Q525" s="256" t="str">
        <f>IF(O525=0," ",IF(O525&lt;=$L$6,"VENCIDO","NO VENCIDO"))</f>
        <v xml:space="preserve"> </v>
      </c>
      <c r="R525" s="257"/>
      <c r="S525" s="258"/>
      <c r="T525" s="258"/>
      <c r="U525" s="259"/>
      <c r="V525" s="259"/>
      <c r="W525" s="634">
        <f>+AR525</f>
        <v>1</v>
      </c>
      <c r="X525" s="425"/>
      <c r="Y525" s="232"/>
      <c r="Z525" s="648"/>
      <c r="AA525" s="648"/>
      <c r="AB525" s="649">
        <f>+Z525+AA525</f>
        <v>0</v>
      </c>
      <c r="AC525" s="648"/>
      <c r="AD525" s="648"/>
      <c r="AE525" s="648"/>
      <c r="AF525" s="648"/>
      <c r="AG525" s="648"/>
      <c r="AH525" s="648"/>
      <c r="AI525" s="648"/>
      <c r="AJ525" s="648"/>
      <c r="AK525" s="648"/>
      <c r="AL525" s="648"/>
      <c r="AM525" s="630">
        <f>SUM(AB525:AL529)</f>
        <v>0</v>
      </c>
      <c r="AN525" s="460"/>
      <c r="AQ525" s="604" t="str">
        <f>IFERROR(I525/J525*100,"0")</f>
        <v>0</v>
      </c>
      <c r="AR525" s="650">
        <f>IFERROR(1/(1-(AQ525/100)),"0")</f>
        <v>1</v>
      </c>
      <c r="AS525" s="653">
        <v>70</v>
      </c>
      <c r="AT525" s="607">
        <v>10</v>
      </c>
      <c r="AU525" s="334"/>
      <c r="AV525" s="656"/>
      <c r="AW525" s="659">
        <f>+H525-AV525</f>
        <v>0</v>
      </c>
    </row>
    <row r="526" spans="1:49" ht="17.25" customHeight="1">
      <c r="A526" s="666"/>
      <c r="B526" s="670"/>
      <c r="C526" s="671"/>
      <c r="D526" s="642"/>
      <c r="E526" s="596"/>
      <c r="F526" s="645"/>
      <c r="G526" s="645"/>
      <c r="H526" s="575"/>
      <c r="I526" s="578"/>
      <c r="J526" s="581"/>
      <c r="K526" s="584"/>
      <c r="L526" s="253"/>
      <c r="M526" s="254"/>
      <c r="N526" s="254"/>
      <c r="O526" s="255"/>
      <c r="P526" s="256" t="str">
        <f ca="1">IF(O526=0," ",IFERROR(IF(DATEDIF(TODAY(),O526,"M")&lt;=5,"ROJO",IF(DATEDIF(TODAY(),O526,"M")&gt;=12,"VERDE",IF(AND(DATEDIF(TODAY(),O526,"M")&gt;=6,DATEDIF(TODAY(),O526,"M")&lt;=11),"AMARILLO"))),Q526))</f>
        <v xml:space="preserve"> </v>
      </c>
      <c r="Q526" s="262" t="str">
        <f>IF(O526=0," ",IF(O526&lt;=$L$6,"VENCIDO","NO VENCIDO"))</f>
        <v xml:space="preserve"> </v>
      </c>
      <c r="R526" s="257"/>
      <c r="S526" s="258"/>
      <c r="T526" s="258"/>
      <c r="U526" s="259"/>
      <c r="V526" s="259"/>
      <c r="W526" s="635"/>
      <c r="X526" s="425"/>
      <c r="Y526" s="232"/>
      <c r="Z526" s="648"/>
      <c r="AA526" s="648"/>
      <c r="AB526" s="649"/>
      <c r="AC526" s="648"/>
      <c r="AD526" s="648"/>
      <c r="AE526" s="648"/>
      <c r="AF526" s="648"/>
      <c r="AG526" s="648"/>
      <c r="AH526" s="648"/>
      <c r="AI526" s="648"/>
      <c r="AJ526" s="648"/>
      <c r="AK526" s="648"/>
      <c r="AL526" s="648"/>
      <c r="AM526" s="631"/>
      <c r="AN526" s="460"/>
      <c r="AQ526" s="605"/>
      <c r="AR526" s="651"/>
      <c r="AS526" s="654"/>
      <c r="AT526" s="608"/>
      <c r="AU526" s="334"/>
      <c r="AV526" s="657"/>
      <c r="AW526" s="660"/>
    </row>
    <row r="527" spans="1:49" ht="17.25" customHeight="1">
      <c r="A527" s="666"/>
      <c r="B527" s="670"/>
      <c r="C527" s="671"/>
      <c r="D527" s="642"/>
      <c r="E527" s="596"/>
      <c r="F527" s="645"/>
      <c r="G527" s="645"/>
      <c r="H527" s="575"/>
      <c r="I527" s="578"/>
      <c r="J527" s="581"/>
      <c r="K527" s="584"/>
      <c r="L527" s="253"/>
      <c r="M527" s="254"/>
      <c r="N527" s="254"/>
      <c r="O527" s="255"/>
      <c r="P527" s="256" t="str">
        <f ca="1">IF(O527=0," ",IFERROR(IF(DATEDIF(TODAY(),O527,"M")&lt;=5,"ROJO",IF(DATEDIF(TODAY(),O527,"M")&gt;=12,"VERDE",IF(AND(DATEDIF(TODAY(),O527,"M")&gt;=6,DATEDIF(TODAY(),O527,"M")&lt;=11),"AMARILLO"))),Q527))</f>
        <v xml:space="preserve"> </v>
      </c>
      <c r="Q527" s="262" t="str">
        <f>IF(O527=0," ",IF(O527&lt;=$L$6,"VENCIDO","NO VENCIDO"))</f>
        <v xml:space="preserve"> </v>
      </c>
      <c r="R527" s="257"/>
      <c r="S527" s="258"/>
      <c r="T527" s="258"/>
      <c r="U527" s="259"/>
      <c r="V527" s="259"/>
      <c r="W527" s="635"/>
      <c r="X527" s="425"/>
      <c r="Y527" s="232"/>
      <c r="Z527" s="648"/>
      <c r="AA527" s="648"/>
      <c r="AB527" s="649"/>
      <c r="AC527" s="648"/>
      <c r="AD527" s="648"/>
      <c r="AE527" s="648"/>
      <c r="AF527" s="648"/>
      <c r="AG527" s="648"/>
      <c r="AH527" s="648"/>
      <c r="AI527" s="648"/>
      <c r="AJ527" s="648"/>
      <c r="AK527" s="648"/>
      <c r="AL527" s="648"/>
      <c r="AM527" s="631"/>
      <c r="AN527" s="460"/>
      <c r="AQ527" s="605"/>
      <c r="AR527" s="651"/>
      <c r="AS527" s="654"/>
      <c r="AT527" s="608"/>
      <c r="AU527" s="334"/>
      <c r="AV527" s="657"/>
      <c r="AW527" s="660"/>
    </row>
    <row r="528" spans="1:49" ht="17.25" customHeight="1">
      <c r="A528" s="666"/>
      <c r="B528" s="670"/>
      <c r="C528" s="671"/>
      <c r="D528" s="642"/>
      <c r="E528" s="596"/>
      <c r="F528" s="645"/>
      <c r="G528" s="645"/>
      <c r="H528" s="575"/>
      <c r="I528" s="578"/>
      <c r="J528" s="581"/>
      <c r="K528" s="584"/>
      <c r="L528" s="253"/>
      <c r="M528" s="254"/>
      <c r="N528" s="254"/>
      <c r="O528" s="255"/>
      <c r="P528" s="256" t="str">
        <f ca="1">IF(O528=0," ",IFERROR(IF(DATEDIF(TODAY(),O528,"M")&lt;=5,"ROJO",IF(DATEDIF(TODAY(),O528,"M")&gt;=12,"VERDE",IF(AND(DATEDIF(TODAY(),O528,"M")&gt;=6,DATEDIF(TODAY(),O528,"M")&lt;=11),"AMARILLO"))),Q528))</f>
        <v xml:space="preserve"> </v>
      </c>
      <c r="Q528" s="262" t="str">
        <f>IF(O528=0," ",IF(O528&lt;=$L$6,"VENCIDO","NO VENCIDO"))</f>
        <v xml:space="preserve"> </v>
      </c>
      <c r="R528" s="257"/>
      <c r="S528" s="258"/>
      <c r="T528" s="258"/>
      <c r="U528" s="259"/>
      <c r="V528" s="259"/>
      <c r="W528" s="635"/>
      <c r="X528" s="425"/>
      <c r="Y528" s="232"/>
      <c r="Z528" s="648"/>
      <c r="AA528" s="648"/>
      <c r="AB528" s="649"/>
      <c r="AC528" s="648"/>
      <c r="AD528" s="648"/>
      <c r="AE528" s="648"/>
      <c r="AF528" s="648"/>
      <c r="AG528" s="648"/>
      <c r="AH528" s="648"/>
      <c r="AI528" s="648"/>
      <c r="AJ528" s="648"/>
      <c r="AK528" s="648"/>
      <c r="AL528" s="648"/>
      <c r="AM528" s="631"/>
      <c r="AN528" s="460"/>
      <c r="AQ528" s="605"/>
      <c r="AR528" s="651"/>
      <c r="AS528" s="654"/>
      <c r="AT528" s="608"/>
      <c r="AU528" s="334"/>
      <c r="AV528" s="657"/>
      <c r="AW528" s="660"/>
    </row>
    <row r="529" spans="1:49" ht="17.25" customHeight="1">
      <c r="A529" s="666"/>
      <c r="B529" s="670"/>
      <c r="C529" s="671"/>
      <c r="D529" s="642"/>
      <c r="E529" s="596"/>
      <c r="F529" s="645"/>
      <c r="G529" s="645"/>
      <c r="H529" s="575"/>
      <c r="I529" s="578"/>
      <c r="J529" s="581"/>
      <c r="K529" s="633"/>
      <c r="L529" s="253"/>
      <c r="M529" s="254"/>
      <c r="N529" s="254"/>
      <c r="O529" s="255"/>
      <c r="P529" s="256" t="str">
        <f ca="1">IF(O529=0," ",IFERROR(IF(DATEDIF(TODAY(),O529,"M")&lt;=5,"ROJO",IF(DATEDIF(TODAY(),O529,"M")&gt;=12,"VERDE",IF(AND(DATEDIF(TODAY(),O529,"M")&gt;=6,DATEDIF(TODAY(),O529,"M")&lt;=11),"AMARILLO"))),Q529))</f>
        <v xml:space="preserve"> </v>
      </c>
      <c r="Q529" s="262" t="str">
        <f>IF(O529=0," ",IF(O529&lt;=$L$6,"VENCIDO","NO VENCIDO"))</f>
        <v xml:space="preserve"> </v>
      </c>
      <c r="R529" s="257"/>
      <c r="S529" s="258"/>
      <c r="T529" s="258"/>
      <c r="U529" s="259"/>
      <c r="V529" s="259"/>
      <c r="W529" s="635"/>
      <c r="X529" s="425"/>
      <c r="Y529" s="232"/>
      <c r="Z529" s="648"/>
      <c r="AA529" s="648"/>
      <c r="AB529" s="649"/>
      <c r="AC529" s="648"/>
      <c r="AD529" s="648"/>
      <c r="AE529" s="648"/>
      <c r="AF529" s="648"/>
      <c r="AG529" s="648"/>
      <c r="AH529" s="648"/>
      <c r="AI529" s="648"/>
      <c r="AJ529" s="648"/>
      <c r="AK529" s="648"/>
      <c r="AL529" s="648"/>
      <c r="AM529" s="632"/>
      <c r="AN529" s="460"/>
      <c r="AQ529" s="606"/>
      <c r="AR529" s="652"/>
      <c r="AS529" s="655"/>
      <c r="AT529" s="609"/>
      <c r="AU529" s="334"/>
      <c r="AV529" s="658"/>
      <c r="AW529" s="661"/>
    </row>
    <row r="530" spans="1:49" ht="17.25" customHeight="1">
      <c r="A530" s="667"/>
      <c r="B530" s="672"/>
      <c r="C530" s="673"/>
      <c r="D530" s="643"/>
      <c r="E530" s="597"/>
      <c r="F530" s="646"/>
      <c r="G530" s="646"/>
      <c r="H530" s="576"/>
      <c r="I530" s="579"/>
      <c r="J530" s="582"/>
      <c r="K530" s="447" t="b">
        <f>K525=L530</f>
        <v>0</v>
      </c>
      <c r="L530" s="491">
        <f>SUM(L525:L529)</f>
        <v>0</v>
      </c>
      <c r="M530" s="264" t="s">
        <v>1348</v>
      </c>
      <c r="N530" s="265"/>
      <c r="O530" s="266"/>
      <c r="P530" s="266"/>
      <c r="Q530" s="266"/>
      <c r="R530" s="267">
        <f>SUM(R525:R529)</f>
        <v>0</v>
      </c>
      <c r="S530" s="492"/>
      <c r="T530" s="492"/>
      <c r="U530" s="492"/>
      <c r="V530" s="493"/>
      <c r="W530" s="636"/>
      <c r="X530" s="508"/>
      <c r="Y530" s="232"/>
      <c r="Z530" s="498"/>
      <c r="AA530" s="270"/>
      <c r="AB530" s="270"/>
      <c r="AC530" s="270"/>
      <c r="AD530" s="270"/>
      <c r="AE530" s="270"/>
      <c r="AF530" s="270"/>
      <c r="AG530" s="270"/>
      <c r="AH530" s="270"/>
      <c r="AI530" s="270"/>
      <c r="AJ530" s="270"/>
      <c r="AK530" s="270"/>
      <c r="AL530" s="270"/>
      <c r="AM530" s="515"/>
      <c r="AN530" s="460"/>
      <c r="AQ530" s="498"/>
      <c r="AR530" s="270"/>
      <c r="AS530" s="270"/>
      <c r="AT530" s="515"/>
      <c r="AU530" s="334"/>
      <c r="AV530" s="269"/>
      <c r="AW530" s="271"/>
    </row>
    <row r="531" spans="1:49" ht="17.25" customHeight="1">
      <c r="A531" s="665">
        <f>A525+1</f>
        <v>20</v>
      </c>
      <c r="B531" s="668" t="s">
        <v>1498</v>
      </c>
      <c r="C531" s="669"/>
      <c r="D531" s="641">
        <f>NOVIEMBRE!K531</f>
        <v>1591</v>
      </c>
      <c r="E531" s="595">
        <f>H127</f>
        <v>0</v>
      </c>
      <c r="F531" s="644"/>
      <c r="G531" s="644"/>
      <c r="H531" s="574">
        <f>+F531+G531</f>
        <v>0</v>
      </c>
      <c r="I531" s="577">
        <f>+AM531</f>
        <v>0</v>
      </c>
      <c r="J531" s="580">
        <f>+H531+I531</f>
        <v>0</v>
      </c>
      <c r="K531" s="583">
        <f>+(D531+E531)-(J531)</f>
        <v>1591</v>
      </c>
      <c r="L531" s="253"/>
      <c r="M531" s="254"/>
      <c r="N531" s="254"/>
      <c r="O531" s="255"/>
      <c r="P531" s="256" t="str">
        <f ca="1">IF(O531=0," ",IFERROR(IF(DATEDIF(TODAY(),O531,"M")&lt;=5,"ROJO",IF(DATEDIF(TODAY(),O531,"M")&gt;=12,"VERDE",IF(AND(DATEDIF(TODAY(),O531,"M")&gt;=6,DATEDIF(TODAY(),O531,"M")&lt;=11),"AMARILLO"))),Q531))</f>
        <v xml:space="preserve"> </v>
      </c>
      <c r="Q531" s="256" t="str">
        <f>IF(O531=0," ",IF(O531&lt;=$L$6,"VENCIDO","NO VENCIDO"))</f>
        <v xml:space="preserve"> </v>
      </c>
      <c r="R531" s="257"/>
      <c r="S531" s="258"/>
      <c r="T531" s="258"/>
      <c r="U531" s="259"/>
      <c r="V531" s="259"/>
      <c r="W531" s="634">
        <f>+AR531</f>
        <v>1</v>
      </c>
      <c r="X531" s="425"/>
      <c r="Y531" s="232"/>
      <c r="Z531" s="648"/>
      <c r="AA531" s="648"/>
      <c r="AB531" s="649">
        <f>+Z531+AA531</f>
        <v>0</v>
      </c>
      <c r="AC531" s="648"/>
      <c r="AD531" s="648"/>
      <c r="AE531" s="648"/>
      <c r="AF531" s="648"/>
      <c r="AG531" s="648"/>
      <c r="AH531" s="648"/>
      <c r="AI531" s="648"/>
      <c r="AJ531" s="648"/>
      <c r="AK531" s="648"/>
      <c r="AL531" s="648"/>
      <c r="AM531" s="630">
        <f>SUM(AB531:AL535)</f>
        <v>0</v>
      </c>
      <c r="AN531" s="460"/>
      <c r="AQ531" s="604" t="str">
        <f>IFERROR(I531/J531*100,"0")</f>
        <v>0</v>
      </c>
      <c r="AR531" s="650">
        <f>IFERROR(1/(1-(AQ531/100)),"0")</f>
        <v>1</v>
      </c>
      <c r="AS531" s="653">
        <v>0</v>
      </c>
      <c r="AT531" s="607">
        <v>1</v>
      </c>
      <c r="AU531" s="334"/>
      <c r="AV531" s="656"/>
      <c r="AW531" s="659">
        <f>+H531-AV531</f>
        <v>0</v>
      </c>
    </row>
    <row r="532" spans="1:49" ht="17.25" customHeight="1">
      <c r="A532" s="666"/>
      <c r="B532" s="670"/>
      <c r="C532" s="671"/>
      <c r="D532" s="642"/>
      <c r="E532" s="596"/>
      <c r="F532" s="645"/>
      <c r="G532" s="645"/>
      <c r="H532" s="575"/>
      <c r="I532" s="578"/>
      <c r="J532" s="581"/>
      <c r="K532" s="584"/>
      <c r="L532" s="253"/>
      <c r="M532" s="254"/>
      <c r="N532" s="254"/>
      <c r="O532" s="255"/>
      <c r="P532" s="256" t="str">
        <f ca="1">IF(O532=0," ",IFERROR(IF(DATEDIF(TODAY(),O532,"M")&lt;=5,"ROJO",IF(DATEDIF(TODAY(),O532,"M")&gt;=12,"VERDE",IF(AND(DATEDIF(TODAY(),O532,"M")&gt;=6,DATEDIF(TODAY(),O532,"M")&lt;=11),"AMARILLO"))),Q532))</f>
        <v xml:space="preserve"> </v>
      </c>
      <c r="Q532" s="262" t="str">
        <f>IF(O532=0," ",IF(O532&lt;=$L$6,"VENCIDO","NO VENCIDO"))</f>
        <v xml:space="preserve"> </v>
      </c>
      <c r="R532" s="257"/>
      <c r="S532" s="258"/>
      <c r="T532" s="258"/>
      <c r="U532" s="259"/>
      <c r="V532" s="259"/>
      <c r="W532" s="635"/>
      <c r="X532" s="425"/>
      <c r="Y532" s="232"/>
      <c r="Z532" s="648"/>
      <c r="AA532" s="648"/>
      <c r="AB532" s="649"/>
      <c r="AC532" s="648"/>
      <c r="AD532" s="648"/>
      <c r="AE532" s="648"/>
      <c r="AF532" s="648"/>
      <c r="AG532" s="648"/>
      <c r="AH532" s="648"/>
      <c r="AI532" s="648"/>
      <c r="AJ532" s="648"/>
      <c r="AK532" s="648"/>
      <c r="AL532" s="648"/>
      <c r="AM532" s="631"/>
      <c r="AN532" s="460"/>
      <c r="AQ532" s="605"/>
      <c r="AR532" s="651"/>
      <c r="AS532" s="654"/>
      <c r="AT532" s="608"/>
      <c r="AU532" s="334"/>
      <c r="AV532" s="657"/>
      <c r="AW532" s="660"/>
    </row>
    <row r="533" spans="1:49" ht="17.25" customHeight="1">
      <c r="A533" s="666"/>
      <c r="B533" s="670"/>
      <c r="C533" s="671"/>
      <c r="D533" s="642"/>
      <c r="E533" s="596"/>
      <c r="F533" s="645"/>
      <c r="G533" s="645"/>
      <c r="H533" s="575"/>
      <c r="I533" s="578"/>
      <c r="J533" s="581"/>
      <c r="K533" s="584"/>
      <c r="L533" s="253"/>
      <c r="M533" s="254"/>
      <c r="N533" s="254"/>
      <c r="O533" s="255"/>
      <c r="P533" s="256" t="str">
        <f ca="1">IF(O533=0," ",IFERROR(IF(DATEDIF(TODAY(),O533,"M")&lt;=5,"ROJO",IF(DATEDIF(TODAY(),O533,"M")&gt;=12,"VERDE",IF(AND(DATEDIF(TODAY(),O533,"M")&gt;=6,DATEDIF(TODAY(),O533,"M")&lt;=11),"AMARILLO"))),Q533))</f>
        <v xml:space="preserve"> </v>
      </c>
      <c r="Q533" s="262" t="str">
        <f>IF(O533=0," ",IF(O533&lt;=$L$6,"VENCIDO","NO VENCIDO"))</f>
        <v xml:space="preserve"> </v>
      </c>
      <c r="R533" s="257"/>
      <c r="S533" s="258"/>
      <c r="T533" s="258"/>
      <c r="U533" s="259"/>
      <c r="V533" s="259"/>
      <c r="W533" s="635"/>
      <c r="X533" s="425"/>
      <c r="Y533" s="232"/>
      <c r="Z533" s="648"/>
      <c r="AA533" s="648"/>
      <c r="AB533" s="649"/>
      <c r="AC533" s="648"/>
      <c r="AD533" s="648"/>
      <c r="AE533" s="648"/>
      <c r="AF533" s="648"/>
      <c r="AG533" s="648"/>
      <c r="AH533" s="648"/>
      <c r="AI533" s="648"/>
      <c r="AJ533" s="648"/>
      <c r="AK533" s="648"/>
      <c r="AL533" s="648"/>
      <c r="AM533" s="631"/>
      <c r="AN533" s="460"/>
      <c r="AQ533" s="605"/>
      <c r="AR533" s="651"/>
      <c r="AS533" s="654"/>
      <c r="AT533" s="608"/>
      <c r="AU533" s="334"/>
      <c r="AV533" s="657"/>
      <c r="AW533" s="660"/>
    </row>
    <row r="534" spans="1:49" ht="17.25" customHeight="1">
      <c r="A534" s="666"/>
      <c r="B534" s="670"/>
      <c r="C534" s="671"/>
      <c r="D534" s="642"/>
      <c r="E534" s="596"/>
      <c r="F534" s="645"/>
      <c r="G534" s="645"/>
      <c r="H534" s="575"/>
      <c r="I534" s="578"/>
      <c r="J534" s="581"/>
      <c r="K534" s="584"/>
      <c r="L534" s="253"/>
      <c r="M534" s="254"/>
      <c r="N534" s="254"/>
      <c r="O534" s="255"/>
      <c r="P534" s="256" t="str">
        <f ca="1">IF(O534=0," ",IFERROR(IF(DATEDIF(TODAY(),O534,"M")&lt;=5,"ROJO",IF(DATEDIF(TODAY(),O534,"M")&gt;=12,"VERDE",IF(AND(DATEDIF(TODAY(),O534,"M")&gt;=6,DATEDIF(TODAY(),O534,"M")&lt;=11),"AMARILLO"))),Q534))</f>
        <v xml:space="preserve"> </v>
      </c>
      <c r="Q534" s="262" t="str">
        <f>IF(O534=0," ",IF(O534&lt;=$L$6,"VENCIDO","NO VENCIDO"))</f>
        <v xml:space="preserve"> </v>
      </c>
      <c r="R534" s="257"/>
      <c r="S534" s="258"/>
      <c r="T534" s="258"/>
      <c r="U534" s="259"/>
      <c r="V534" s="259"/>
      <c r="W534" s="635"/>
      <c r="X534" s="425"/>
      <c r="Y534" s="232"/>
      <c r="Z534" s="648"/>
      <c r="AA534" s="648"/>
      <c r="AB534" s="649"/>
      <c r="AC534" s="648"/>
      <c r="AD534" s="648"/>
      <c r="AE534" s="648"/>
      <c r="AF534" s="648"/>
      <c r="AG534" s="648"/>
      <c r="AH534" s="648"/>
      <c r="AI534" s="648"/>
      <c r="AJ534" s="648"/>
      <c r="AK534" s="648"/>
      <c r="AL534" s="648"/>
      <c r="AM534" s="631"/>
      <c r="AN534" s="460"/>
      <c r="AQ534" s="605"/>
      <c r="AR534" s="651"/>
      <c r="AS534" s="654"/>
      <c r="AT534" s="608"/>
      <c r="AU534" s="334"/>
      <c r="AV534" s="657"/>
      <c r="AW534" s="660"/>
    </row>
    <row r="535" spans="1:49" ht="17.25" customHeight="1">
      <c r="A535" s="666"/>
      <c r="B535" s="670"/>
      <c r="C535" s="671"/>
      <c r="D535" s="642"/>
      <c r="E535" s="596"/>
      <c r="F535" s="645"/>
      <c r="G535" s="645"/>
      <c r="H535" s="575"/>
      <c r="I535" s="578"/>
      <c r="J535" s="581"/>
      <c r="K535" s="633"/>
      <c r="L535" s="253"/>
      <c r="M535" s="254"/>
      <c r="N535" s="254"/>
      <c r="O535" s="255"/>
      <c r="P535" s="256" t="str">
        <f ca="1">IF(O535=0," ",IFERROR(IF(DATEDIF(TODAY(),O535,"M")&lt;=5,"ROJO",IF(DATEDIF(TODAY(),O535,"M")&gt;=12,"VERDE",IF(AND(DATEDIF(TODAY(),O535,"M")&gt;=6,DATEDIF(TODAY(),O535,"M")&lt;=11),"AMARILLO"))),Q535))</f>
        <v xml:space="preserve"> </v>
      </c>
      <c r="Q535" s="262" t="str">
        <f>IF(O535=0," ",IF(O535&lt;=$L$6,"VENCIDO","NO VENCIDO"))</f>
        <v xml:space="preserve"> </v>
      </c>
      <c r="R535" s="257"/>
      <c r="S535" s="258"/>
      <c r="T535" s="258"/>
      <c r="U535" s="259"/>
      <c r="V535" s="259"/>
      <c r="W535" s="635"/>
      <c r="X535" s="425"/>
      <c r="Y535" s="232"/>
      <c r="Z535" s="648"/>
      <c r="AA535" s="648"/>
      <c r="AB535" s="649"/>
      <c r="AC535" s="648"/>
      <c r="AD535" s="648"/>
      <c r="AE535" s="648"/>
      <c r="AF535" s="648"/>
      <c r="AG535" s="648"/>
      <c r="AH535" s="648"/>
      <c r="AI535" s="648"/>
      <c r="AJ535" s="648"/>
      <c r="AK535" s="648"/>
      <c r="AL535" s="648"/>
      <c r="AM535" s="632"/>
      <c r="AN535" s="460"/>
      <c r="AQ535" s="606"/>
      <c r="AR535" s="652"/>
      <c r="AS535" s="655"/>
      <c r="AT535" s="609"/>
      <c r="AU535" s="334"/>
      <c r="AV535" s="658"/>
      <c r="AW535" s="661"/>
    </row>
    <row r="536" spans="1:49" ht="17.25" customHeight="1">
      <c r="A536" s="667"/>
      <c r="B536" s="672"/>
      <c r="C536" s="673"/>
      <c r="D536" s="643"/>
      <c r="E536" s="597"/>
      <c r="F536" s="646"/>
      <c r="G536" s="646"/>
      <c r="H536" s="576"/>
      <c r="I536" s="579"/>
      <c r="J536" s="582"/>
      <c r="K536" s="447" t="b">
        <f>K531=L536</f>
        <v>0</v>
      </c>
      <c r="L536" s="491">
        <f>SUM(L531:L535)</f>
        <v>0</v>
      </c>
      <c r="M536" s="264" t="s">
        <v>1348</v>
      </c>
      <c r="N536" s="265"/>
      <c r="O536" s="266"/>
      <c r="P536" s="266"/>
      <c r="Q536" s="266"/>
      <c r="R536" s="267">
        <f>SUM(R531:R535)</f>
        <v>0</v>
      </c>
      <c r="S536" s="492"/>
      <c r="T536" s="492"/>
      <c r="U536" s="492"/>
      <c r="V536" s="493"/>
      <c r="W536" s="636"/>
      <c r="X536" s="508"/>
      <c r="Y536" s="232"/>
      <c r="Z536" s="498"/>
      <c r="AA536" s="270"/>
      <c r="AB536" s="270"/>
      <c r="AC536" s="270"/>
      <c r="AD536" s="270"/>
      <c r="AE536" s="270"/>
      <c r="AF536" s="270"/>
      <c r="AG536" s="270"/>
      <c r="AH536" s="270"/>
      <c r="AI536" s="270"/>
      <c r="AJ536" s="270"/>
      <c r="AK536" s="270"/>
      <c r="AL536" s="270"/>
      <c r="AM536" s="515"/>
      <c r="AN536" s="460"/>
      <c r="AQ536" s="498"/>
      <c r="AR536" s="270"/>
      <c r="AS536" s="270"/>
      <c r="AT536" s="515"/>
      <c r="AU536" s="334"/>
      <c r="AV536" s="269"/>
      <c r="AW536" s="271"/>
    </row>
    <row r="537" spans="1:49" ht="17.25" customHeight="1">
      <c r="A537" s="665">
        <f>A531+1</f>
        <v>21</v>
      </c>
      <c r="B537" s="668" t="s">
        <v>1508</v>
      </c>
      <c r="C537" s="669"/>
      <c r="D537" s="641">
        <f>NOVIEMBRE!K537</f>
        <v>1449</v>
      </c>
      <c r="E537" s="595">
        <f>H133</f>
        <v>0</v>
      </c>
      <c r="F537" s="644"/>
      <c r="G537" s="644"/>
      <c r="H537" s="574">
        <f>+F537+G537</f>
        <v>0</v>
      </c>
      <c r="I537" s="577">
        <f>+AM537</f>
        <v>0</v>
      </c>
      <c r="J537" s="580">
        <f>+H537+I537</f>
        <v>0</v>
      </c>
      <c r="K537" s="583">
        <f>+(D537+E537)-(J537)</f>
        <v>1449</v>
      </c>
      <c r="L537" s="253"/>
      <c r="M537" s="254"/>
      <c r="N537" s="254"/>
      <c r="O537" s="255"/>
      <c r="P537" s="256" t="str">
        <f ca="1">IF(O537=0," ",IFERROR(IF(DATEDIF(TODAY(),O537,"M")&lt;=5,"ROJO",IF(DATEDIF(TODAY(),O537,"M")&gt;=12,"VERDE",IF(AND(DATEDIF(TODAY(),O537,"M")&gt;=6,DATEDIF(TODAY(),O537,"M")&lt;=11),"AMARILLO"))),Q537))</f>
        <v xml:space="preserve"> </v>
      </c>
      <c r="Q537" s="256" t="str">
        <f>IF(O537=0," ",IF(O537&lt;=$L$6,"VENCIDO","NO VENCIDO"))</f>
        <v xml:space="preserve"> </v>
      </c>
      <c r="R537" s="257"/>
      <c r="S537" s="258"/>
      <c r="T537" s="258"/>
      <c r="U537" s="259"/>
      <c r="V537" s="259"/>
      <c r="W537" s="634">
        <f>+AR537</f>
        <v>1</v>
      </c>
      <c r="X537" s="425"/>
      <c r="Y537" s="232"/>
      <c r="Z537" s="648"/>
      <c r="AA537" s="648"/>
      <c r="AB537" s="649">
        <f>+Z537+AA537</f>
        <v>0</v>
      </c>
      <c r="AC537" s="648"/>
      <c r="AD537" s="648"/>
      <c r="AE537" s="648"/>
      <c r="AF537" s="648"/>
      <c r="AG537" s="648"/>
      <c r="AH537" s="648"/>
      <c r="AI537" s="648"/>
      <c r="AJ537" s="648"/>
      <c r="AK537" s="648"/>
      <c r="AL537" s="648"/>
      <c r="AM537" s="630">
        <f>SUM(AB537:AL541)</f>
        <v>0</v>
      </c>
      <c r="AN537" s="460"/>
      <c r="AQ537" s="604" t="str">
        <f>IFERROR(I537/J537*100,"0")</f>
        <v>0</v>
      </c>
      <c r="AR537" s="650">
        <f>IFERROR(1/(1-(AQ537/100)),"0")</f>
        <v>1</v>
      </c>
      <c r="AS537" s="653">
        <v>0</v>
      </c>
      <c r="AT537" s="607">
        <v>1</v>
      </c>
      <c r="AU537" s="334"/>
      <c r="AV537" s="656"/>
      <c r="AW537" s="659">
        <f>+H537-AV537</f>
        <v>0</v>
      </c>
    </row>
    <row r="538" spans="1:49" ht="17.25" customHeight="1">
      <c r="A538" s="666"/>
      <c r="B538" s="670"/>
      <c r="C538" s="671"/>
      <c r="D538" s="642"/>
      <c r="E538" s="596"/>
      <c r="F538" s="645"/>
      <c r="G538" s="645"/>
      <c r="H538" s="575"/>
      <c r="I538" s="578"/>
      <c r="J538" s="581"/>
      <c r="K538" s="584"/>
      <c r="L538" s="253"/>
      <c r="M538" s="254"/>
      <c r="N538" s="254"/>
      <c r="O538" s="255"/>
      <c r="P538" s="256" t="str">
        <f ca="1">IF(O538=0," ",IFERROR(IF(DATEDIF(TODAY(),O538,"M")&lt;=5,"ROJO",IF(DATEDIF(TODAY(),O538,"M")&gt;=12,"VERDE",IF(AND(DATEDIF(TODAY(),O538,"M")&gt;=6,DATEDIF(TODAY(),O538,"M")&lt;=11),"AMARILLO"))),Q538))</f>
        <v xml:space="preserve"> </v>
      </c>
      <c r="Q538" s="262" t="str">
        <f>IF(O538=0," ",IF(O538&lt;=$L$6,"VENCIDO","NO VENCIDO"))</f>
        <v xml:space="preserve"> </v>
      </c>
      <c r="R538" s="257"/>
      <c r="S538" s="258"/>
      <c r="T538" s="258"/>
      <c r="U538" s="259"/>
      <c r="V538" s="259"/>
      <c r="W538" s="635"/>
      <c r="X538" s="425"/>
      <c r="Y538" s="232"/>
      <c r="Z538" s="648"/>
      <c r="AA538" s="648"/>
      <c r="AB538" s="649"/>
      <c r="AC538" s="648"/>
      <c r="AD538" s="648"/>
      <c r="AE538" s="648"/>
      <c r="AF538" s="648"/>
      <c r="AG538" s="648"/>
      <c r="AH538" s="648"/>
      <c r="AI538" s="648"/>
      <c r="AJ538" s="648"/>
      <c r="AK538" s="648"/>
      <c r="AL538" s="648"/>
      <c r="AM538" s="631"/>
      <c r="AN538" s="460"/>
      <c r="AQ538" s="605"/>
      <c r="AR538" s="651"/>
      <c r="AS538" s="654"/>
      <c r="AT538" s="608"/>
      <c r="AU538" s="334"/>
      <c r="AV538" s="657"/>
      <c r="AW538" s="660"/>
    </row>
    <row r="539" spans="1:49" ht="17.25" customHeight="1">
      <c r="A539" s="666"/>
      <c r="B539" s="670"/>
      <c r="C539" s="671"/>
      <c r="D539" s="642"/>
      <c r="E539" s="596"/>
      <c r="F539" s="645"/>
      <c r="G539" s="645"/>
      <c r="H539" s="575"/>
      <c r="I539" s="578"/>
      <c r="J539" s="581"/>
      <c r="K539" s="584"/>
      <c r="L539" s="253"/>
      <c r="M539" s="254"/>
      <c r="N539" s="254"/>
      <c r="O539" s="255"/>
      <c r="P539" s="256" t="str">
        <f ca="1">IF(O539=0," ",IFERROR(IF(DATEDIF(TODAY(),O539,"M")&lt;=5,"ROJO",IF(DATEDIF(TODAY(),O539,"M")&gt;=12,"VERDE",IF(AND(DATEDIF(TODAY(),O539,"M")&gt;=6,DATEDIF(TODAY(),O539,"M")&lt;=11),"AMARILLO"))),Q539))</f>
        <v xml:space="preserve"> </v>
      </c>
      <c r="Q539" s="262" t="str">
        <f>IF(O539=0," ",IF(O539&lt;=$L$6,"VENCIDO","NO VENCIDO"))</f>
        <v xml:space="preserve"> </v>
      </c>
      <c r="R539" s="257"/>
      <c r="S539" s="258"/>
      <c r="T539" s="258"/>
      <c r="U539" s="259"/>
      <c r="V539" s="259"/>
      <c r="W539" s="635"/>
      <c r="X539" s="425"/>
      <c r="Y539" s="232"/>
      <c r="Z539" s="648"/>
      <c r="AA539" s="648"/>
      <c r="AB539" s="649"/>
      <c r="AC539" s="648"/>
      <c r="AD539" s="648"/>
      <c r="AE539" s="648"/>
      <c r="AF539" s="648"/>
      <c r="AG539" s="648"/>
      <c r="AH539" s="648"/>
      <c r="AI539" s="648"/>
      <c r="AJ539" s="648"/>
      <c r="AK539" s="648"/>
      <c r="AL539" s="648"/>
      <c r="AM539" s="631"/>
      <c r="AN539" s="460"/>
      <c r="AQ539" s="605"/>
      <c r="AR539" s="651"/>
      <c r="AS539" s="654"/>
      <c r="AT539" s="608"/>
      <c r="AU539" s="334"/>
      <c r="AV539" s="657"/>
      <c r="AW539" s="660"/>
    </row>
    <row r="540" spans="1:49" ht="17.25" customHeight="1">
      <c r="A540" s="666"/>
      <c r="B540" s="670"/>
      <c r="C540" s="671"/>
      <c r="D540" s="642"/>
      <c r="E540" s="596"/>
      <c r="F540" s="645"/>
      <c r="G540" s="645"/>
      <c r="H540" s="575"/>
      <c r="I540" s="578"/>
      <c r="J540" s="581"/>
      <c r="K540" s="584"/>
      <c r="L540" s="253"/>
      <c r="M540" s="254"/>
      <c r="N540" s="254"/>
      <c r="O540" s="255"/>
      <c r="P540" s="256" t="str">
        <f ca="1">IF(O540=0," ",IFERROR(IF(DATEDIF(TODAY(),O540,"M")&lt;=5,"ROJO",IF(DATEDIF(TODAY(),O540,"M")&gt;=12,"VERDE",IF(AND(DATEDIF(TODAY(),O540,"M")&gt;=6,DATEDIF(TODAY(),O540,"M")&lt;=11),"AMARILLO"))),Q540))</f>
        <v xml:space="preserve"> </v>
      </c>
      <c r="Q540" s="262" t="str">
        <f>IF(O540=0," ",IF(O540&lt;=$L$6,"VENCIDO","NO VENCIDO"))</f>
        <v xml:space="preserve"> </v>
      </c>
      <c r="R540" s="257"/>
      <c r="S540" s="258"/>
      <c r="T540" s="258"/>
      <c r="U540" s="259"/>
      <c r="V540" s="259"/>
      <c r="W540" s="635"/>
      <c r="X540" s="425"/>
      <c r="Y540" s="232"/>
      <c r="Z540" s="648"/>
      <c r="AA540" s="648"/>
      <c r="AB540" s="649"/>
      <c r="AC540" s="648"/>
      <c r="AD540" s="648"/>
      <c r="AE540" s="648"/>
      <c r="AF540" s="648"/>
      <c r="AG540" s="648"/>
      <c r="AH540" s="648"/>
      <c r="AI540" s="648"/>
      <c r="AJ540" s="648"/>
      <c r="AK540" s="648"/>
      <c r="AL540" s="648"/>
      <c r="AM540" s="631"/>
      <c r="AN540" s="460"/>
      <c r="AQ540" s="605"/>
      <c r="AR540" s="651"/>
      <c r="AS540" s="654"/>
      <c r="AT540" s="608"/>
      <c r="AU540" s="334"/>
      <c r="AV540" s="657"/>
      <c r="AW540" s="660"/>
    </row>
    <row r="541" spans="1:49" ht="17.25" customHeight="1">
      <c r="A541" s="666"/>
      <c r="B541" s="670"/>
      <c r="C541" s="671"/>
      <c r="D541" s="642"/>
      <c r="E541" s="596"/>
      <c r="F541" s="645"/>
      <c r="G541" s="645"/>
      <c r="H541" s="575"/>
      <c r="I541" s="578"/>
      <c r="J541" s="581"/>
      <c r="K541" s="633"/>
      <c r="L541" s="253"/>
      <c r="M541" s="254"/>
      <c r="N541" s="254"/>
      <c r="O541" s="255"/>
      <c r="P541" s="256" t="str">
        <f ca="1">IF(O541=0," ",IFERROR(IF(DATEDIF(TODAY(),O541,"M")&lt;=5,"ROJO",IF(DATEDIF(TODAY(),O541,"M")&gt;=12,"VERDE",IF(AND(DATEDIF(TODAY(),O541,"M")&gt;=6,DATEDIF(TODAY(),O541,"M")&lt;=11),"AMARILLO"))),Q541))</f>
        <v xml:space="preserve"> </v>
      </c>
      <c r="Q541" s="262" t="str">
        <f>IF(O541=0," ",IF(O541&lt;=$L$6,"VENCIDO","NO VENCIDO"))</f>
        <v xml:space="preserve"> </v>
      </c>
      <c r="R541" s="257"/>
      <c r="S541" s="258"/>
      <c r="T541" s="258"/>
      <c r="U541" s="259"/>
      <c r="V541" s="259"/>
      <c r="W541" s="635"/>
      <c r="X541" s="425"/>
      <c r="Y541" s="232"/>
      <c r="Z541" s="648"/>
      <c r="AA541" s="648"/>
      <c r="AB541" s="649"/>
      <c r="AC541" s="648"/>
      <c r="AD541" s="648"/>
      <c r="AE541" s="648"/>
      <c r="AF541" s="648"/>
      <c r="AG541" s="648"/>
      <c r="AH541" s="648"/>
      <c r="AI541" s="648"/>
      <c r="AJ541" s="648"/>
      <c r="AK541" s="648"/>
      <c r="AL541" s="648"/>
      <c r="AM541" s="632"/>
      <c r="AN541" s="460"/>
      <c r="AQ541" s="606"/>
      <c r="AR541" s="652"/>
      <c r="AS541" s="655"/>
      <c r="AT541" s="609"/>
      <c r="AU541" s="334"/>
      <c r="AV541" s="658"/>
      <c r="AW541" s="661"/>
    </row>
    <row r="542" spans="1:49" ht="17.25" customHeight="1">
      <c r="A542" s="667"/>
      <c r="B542" s="672"/>
      <c r="C542" s="673"/>
      <c r="D542" s="643"/>
      <c r="E542" s="597"/>
      <c r="F542" s="646"/>
      <c r="G542" s="646"/>
      <c r="H542" s="576"/>
      <c r="I542" s="579"/>
      <c r="J542" s="582"/>
      <c r="K542" s="447" t="b">
        <f>K537=L542</f>
        <v>0</v>
      </c>
      <c r="L542" s="491">
        <f>SUM(L537:L541)</f>
        <v>0</v>
      </c>
      <c r="M542" s="264" t="s">
        <v>1348</v>
      </c>
      <c r="N542" s="265"/>
      <c r="O542" s="266"/>
      <c r="P542" s="266"/>
      <c r="Q542" s="266"/>
      <c r="R542" s="267">
        <f>SUM(R537:R541)</f>
        <v>0</v>
      </c>
      <c r="S542" s="492"/>
      <c r="T542" s="492"/>
      <c r="U542" s="492"/>
      <c r="V542" s="493"/>
      <c r="W542" s="636"/>
      <c r="X542" s="508"/>
      <c r="Y542" s="232"/>
      <c r="Z542" s="498"/>
      <c r="AA542" s="270"/>
      <c r="AB542" s="270"/>
      <c r="AC542" s="270"/>
      <c r="AD542" s="270"/>
      <c r="AE542" s="270"/>
      <c r="AF542" s="270"/>
      <c r="AG542" s="270"/>
      <c r="AH542" s="270"/>
      <c r="AI542" s="270"/>
      <c r="AJ542" s="270"/>
      <c r="AK542" s="270"/>
      <c r="AL542" s="270"/>
      <c r="AM542" s="515"/>
      <c r="AN542" s="460"/>
      <c r="AQ542" s="498"/>
      <c r="AR542" s="270"/>
      <c r="AS542" s="270"/>
      <c r="AT542" s="515"/>
      <c r="AU542" s="334"/>
      <c r="AV542" s="269"/>
      <c r="AW542" s="271"/>
    </row>
    <row r="543" spans="1:49" ht="17.25" customHeight="1">
      <c r="A543" s="665">
        <f>A537+1</f>
        <v>22</v>
      </c>
      <c r="B543" s="640" t="s">
        <v>1499</v>
      </c>
      <c r="C543" s="640"/>
      <c r="D543" s="641">
        <f>NOVIEMBRE!K543</f>
        <v>0</v>
      </c>
      <c r="E543" s="595">
        <f>H139</f>
        <v>0</v>
      </c>
      <c r="F543" s="644"/>
      <c r="G543" s="644"/>
      <c r="H543" s="574">
        <f>+F543+G543</f>
        <v>0</v>
      </c>
      <c r="I543" s="577">
        <f>+AM543</f>
        <v>0</v>
      </c>
      <c r="J543" s="580">
        <f>+H543+I543</f>
        <v>0</v>
      </c>
      <c r="K543" s="583">
        <f>+(D543+E543)-(J543)</f>
        <v>0</v>
      </c>
      <c r="L543" s="253"/>
      <c r="M543" s="254"/>
      <c r="N543" s="254"/>
      <c r="O543" s="255"/>
      <c r="P543" s="256" t="str">
        <f ca="1">IF(O543=0," ",IFERROR(IF(DATEDIF(TODAY(),O543,"M")&lt;=5,"ROJO",IF(DATEDIF(TODAY(),O543,"M")&gt;=12,"VERDE",IF(AND(DATEDIF(TODAY(),O543,"M")&gt;=6,DATEDIF(TODAY(),O543,"M")&lt;=11),"AMARILLO"))),Q543))</f>
        <v xml:space="preserve"> </v>
      </c>
      <c r="Q543" s="256" t="str">
        <f>IF(O543=0," ",IF(O543&lt;=$L$6,"VENCIDO","NO VENCIDO"))</f>
        <v xml:space="preserve"> </v>
      </c>
      <c r="R543" s="257"/>
      <c r="S543" s="258"/>
      <c r="T543" s="258"/>
      <c r="U543" s="259"/>
      <c r="V543" s="259"/>
      <c r="W543" s="634">
        <f>+AR543</f>
        <v>1</v>
      </c>
      <c r="X543" s="425"/>
      <c r="Y543" s="232"/>
      <c r="Z543" s="648"/>
      <c r="AA543" s="648"/>
      <c r="AB543" s="649">
        <f>+Z543+AA543</f>
        <v>0</v>
      </c>
      <c r="AC543" s="648"/>
      <c r="AD543" s="648"/>
      <c r="AE543" s="648"/>
      <c r="AF543" s="648"/>
      <c r="AG543" s="648"/>
      <c r="AH543" s="648"/>
      <c r="AI543" s="648"/>
      <c r="AJ543" s="648"/>
      <c r="AK543" s="648"/>
      <c r="AL543" s="648"/>
      <c r="AM543" s="630">
        <f>SUM(AB543:AL547)</f>
        <v>0</v>
      </c>
      <c r="AN543" s="460"/>
      <c r="AQ543" s="604" t="str">
        <f>IFERROR(I543/J543*100,"0")</f>
        <v>0</v>
      </c>
      <c r="AR543" s="650">
        <f>IFERROR(1/(1-(AQ543/100)),"0")</f>
        <v>1</v>
      </c>
      <c r="AS543" s="653">
        <v>0</v>
      </c>
      <c r="AT543" s="607">
        <v>1</v>
      </c>
      <c r="AU543" s="334"/>
      <c r="AV543" s="656"/>
      <c r="AW543" s="659">
        <f>+H543-AV543</f>
        <v>0</v>
      </c>
    </row>
    <row r="544" spans="1:49" ht="17.25" customHeight="1">
      <c r="A544" s="666"/>
      <c r="B544" s="640"/>
      <c r="C544" s="640"/>
      <c r="D544" s="642"/>
      <c r="E544" s="596"/>
      <c r="F544" s="645"/>
      <c r="G544" s="645"/>
      <c r="H544" s="575"/>
      <c r="I544" s="578"/>
      <c r="J544" s="581"/>
      <c r="K544" s="584"/>
      <c r="L544" s="253"/>
      <c r="M544" s="254"/>
      <c r="N544" s="254"/>
      <c r="O544" s="255"/>
      <c r="P544" s="256" t="str">
        <f ca="1">IF(O544=0," ",IFERROR(IF(DATEDIF(TODAY(),O544,"M")&lt;=5,"ROJO",IF(DATEDIF(TODAY(),O544,"M")&gt;=12,"VERDE",IF(AND(DATEDIF(TODAY(),O544,"M")&gt;=6,DATEDIF(TODAY(),O544,"M")&lt;=11),"AMARILLO"))),Q544))</f>
        <v xml:space="preserve"> </v>
      </c>
      <c r="Q544" s="262" t="str">
        <f>IF(O544=0," ",IF(O544&lt;=$L$6,"VENCIDO","NO VENCIDO"))</f>
        <v xml:space="preserve"> </v>
      </c>
      <c r="R544" s="257"/>
      <c r="S544" s="258"/>
      <c r="T544" s="258"/>
      <c r="U544" s="259"/>
      <c r="V544" s="259"/>
      <c r="W544" s="635"/>
      <c r="X544" s="425"/>
      <c r="Y544" s="232"/>
      <c r="Z544" s="648"/>
      <c r="AA544" s="648"/>
      <c r="AB544" s="649"/>
      <c r="AC544" s="648"/>
      <c r="AD544" s="648"/>
      <c r="AE544" s="648"/>
      <c r="AF544" s="648"/>
      <c r="AG544" s="648"/>
      <c r="AH544" s="648"/>
      <c r="AI544" s="648"/>
      <c r="AJ544" s="648"/>
      <c r="AK544" s="648"/>
      <c r="AL544" s="648"/>
      <c r="AM544" s="631"/>
      <c r="AN544" s="460"/>
      <c r="AQ544" s="605"/>
      <c r="AR544" s="651"/>
      <c r="AS544" s="654"/>
      <c r="AT544" s="608"/>
      <c r="AU544" s="334"/>
      <c r="AV544" s="657"/>
      <c r="AW544" s="660"/>
    </row>
    <row r="545" spans="1:49" ht="17.25" customHeight="1">
      <c r="A545" s="666"/>
      <c r="B545" s="640"/>
      <c r="C545" s="640"/>
      <c r="D545" s="642"/>
      <c r="E545" s="596"/>
      <c r="F545" s="645"/>
      <c r="G545" s="645"/>
      <c r="H545" s="575"/>
      <c r="I545" s="578"/>
      <c r="J545" s="581"/>
      <c r="K545" s="584"/>
      <c r="L545" s="253"/>
      <c r="M545" s="254"/>
      <c r="N545" s="254"/>
      <c r="O545" s="255"/>
      <c r="P545" s="256" t="str">
        <f ca="1">IF(O545=0," ",IFERROR(IF(DATEDIF(TODAY(),O545,"M")&lt;=5,"ROJO",IF(DATEDIF(TODAY(),O545,"M")&gt;=12,"VERDE",IF(AND(DATEDIF(TODAY(),O545,"M")&gt;=6,DATEDIF(TODAY(),O545,"M")&lt;=11),"AMARILLO"))),Q545))</f>
        <v xml:space="preserve"> </v>
      </c>
      <c r="Q545" s="262" t="str">
        <f>IF(O545=0," ",IF(O545&lt;=$L$6,"VENCIDO","NO VENCIDO"))</f>
        <v xml:space="preserve"> </v>
      </c>
      <c r="R545" s="257"/>
      <c r="S545" s="258"/>
      <c r="T545" s="258"/>
      <c r="U545" s="259"/>
      <c r="V545" s="259"/>
      <c r="W545" s="635"/>
      <c r="X545" s="425"/>
      <c r="Y545" s="232"/>
      <c r="Z545" s="648"/>
      <c r="AA545" s="648"/>
      <c r="AB545" s="649"/>
      <c r="AC545" s="648"/>
      <c r="AD545" s="648"/>
      <c r="AE545" s="648"/>
      <c r="AF545" s="648"/>
      <c r="AG545" s="648"/>
      <c r="AH545" s="648"/>
      <c r="AI545" s="648"/>
      <c r="AJ545" s="648"/>
      <c r="AK545" s="648"/>
      <c r="AL545" s="648"/>
      <c r="AM545" s="631"/>
      <c r="AN545" s="460"/>
      <c r="AQ545" s="605"/>
      <c r="AR545" s="651"/>
      <c r="AS545" s="654"/>
      <c r="AT545" s="608"/>
      <c r="AU545" s="334"/>
      <c r="AV545" s="657"/>
      <c r="AW545" s="660"/>
    </row>
    <row r="546" spans="1:49" ht="17.25" customHeight="1">
      <c r="A546" s="666"/>
      <c r="B546" s="640"/>
      <c r="C546" s="640"/>
      <c r="D546" s="642"/>
      <c r="E546" s="596"/>
      <c r="F546" s="645"/>
      <c r="G546" s="645"/>
      <c r="H546" s="575"/>
      <c r="I546" s="578"/>
      <c r="J546" s="581"/>
      <c r="K546" s="584"/>
      <c r="L546" s="253"/>
      <c r="M546" s="254"/>
      <c r="N546" s="254"/>
      <c r="O546" s="255"/>
      <c r="P546" s="256" t="str">
        <f ca="1">IF(O546=0," ",IFERROR(IF(DATEDIF(TODAY(),O546,"M")&lt;=5,"ROJO",IF(DATEDIF(TODAY(),O546,"M")&gt;=12,"VERDE",IF(AND(DATEDIF(TODAY(),O546,"M")&gt;=6,DATEDIF(TODAY(),O546,"M")&lt;=11),"AMARILLO"))),Q546))</f>
        <v xml:space="preserve"> </v>
      </c>
      <c r="Q546" s="262" t="str">
        <f>IF(O546=0," ",IF(O546&lt;=$L$6,"VENCIDO","NO VENCIDO"))</f>
        <v xml:space="preserve"> </v>
      </c>
      <c r="R546" s="257"/>
      <c r="S546" s="258"/>
      <c r="T546" s="258"/>
      <c r="U546" s="259"/>
      <c r="V546" s="259"/>
      <c r="W546" s="635"/>
      <c r="X546" s="425"/>
      <c r="Y546" s="232"/>
      <c r="Z546" s="648"/>
      <c r="AA546" s="648"/>
      <c r="AB546" s="649"/>
      <c r="AC546" s="648"/>
      <c r="AD546" s="648"/>
      <c r="AE546" s="648"/>
      <c r="AF546" s="648"/>
      <c r="AG546" s="648"/>
      <c r="AH546" s="648"/>
      <c r="AI546" s="648"/>
      <c r="AJ546" s="648"/>
      <c r="AK546" s="648"/>
      <c r="AL546" s="648"/>
      <c r="AM546" s="631"/>
      <c r="AN546" s="460"/>
      <c r="AQ546" s="605"/>
      <c r="AR546" s="651"/>
      <c r="AS546" s="654"/>
      <c r="AT546" s="608"/>
      <c r="AU546" s="334"/>
      <c r="AV546" s="657"/>
      <c r="AW546" s="660"/>
    </row>
    <row r="547" spans="1:49" ht="17.25" customHeight="1">
      <c r="A547" s="666"/>
      <c r="B547" s="640"/>
      <c r="C547" s="640"/>
      <c r="D547" s="642"/>
      <c r="E547" s="596"/>
      <c r="F547" s="645"/>
      <c r="G547" s="645"/>
      <c r="H547" s="575"/>
      <c r="I547" s="578"/>
      <c r="J547" s="581"/>
      <c r="K547" s="633"/>
      <c r="L547" s="253"/>
      <c r="M547" s="254"/>
      <c r="N547" s="254"/>
      <c r="O547" s="255"/>
      <c r="P547" s="256" t="str">
        <f ca="1">IF(O547=0," ",IFERROR(IF(DATEDIF(TODAY(),O547,"M")&lt;=5,"ROJO",IF(DATEDIF(TODAY(),O547,"M")&gt;=12,"VERDE",IF(AND(DATEDIF(TODAY(),O547,"M")&gt;=6,DATEDIF(TODAY(),O547,"M")&lt;=11),"AMARILLO"))),Q547))</f>
        <v xml:space="preserve"> </v>
      </c>
      <c r="Q547" s="262" t="str">
        <f>IF(O547=0," ",IF(O547&lt;=$L$6,"VENCIDO","NO VENCIDO"))</f>
        <v xml:space="preserve"> </v>
      </c>
      <c r="R547" s="257"/>
      <c r="S547" s="258"/>
      <c r="T547" s="258"/>
      <c r="U547" s="259"/>
      <c r="V547" s="259"/>
      <c r="W547" s="635"/>
      <c r="X547" s="425"/>
      <c r="Y547" s="232"/>
      <c r="Z547" s="648"/>
      <c r="AA547" s="648"/>
      <c r="AB547" s="649"/>
      <c r="AC547" s="648"/>
      <c r="AD547" s="648"/>
      <c r="AE547" s="648"/>
      <c r="AF547" s="648"/>
      <c r="AG547" s="648"/>
      <c r="AH547" s="648"/>
      <c r="AI547" s="648"/>
      <c r="AJ547" s="648"/>
      <c r="AK547" s="648"/>
      <c r="AL547" s="648"/>
      <c r="AM547" s="632"/>
      <c r="AN547" s="460"/>
      <c r="AQ547" s="606"/>
      <c r="AR547" s="652"/>
      <c r="AS547" s="655"/>
      <c r="AT547" s="609"/>
      <c r="AU547" s="334"/>
      <c r="AV547" s="658"/>
      <c r="AW547" s="661"/>
    </row>
    <row r="548" spans="1:49" ht="17.25" customHeight="1">
      <c r="A548" s="667"/>
      <c r="B548" s="640"/>
      <c r="C548" s="640"/>
      <c r="D548" s="643"/>
      <c r="E548" s="597"/>
      <c r="F548" s="646"/>
      <c r="G548" s="646"/>
      <c r="H548" s="576"/>
      <c r="I548" s="579"/>
      <c r="J548" s="582"/>
      <c r="K548" s="447" t="b">
        <f>K543=L548</f>
        <v>1</v>
      </c>
      <c r="L548" s="491">
        <f>SUM(L543:L547)</f>
        <v>0</v>
      </c>
      <c r="M548" s="264" t="s">
        <v>1348</v>
      </c>
      <c r="N548" s="265"/>
      <c r="O548" s="266"/>
      <c r="P548" s="266"/>
      <c r="Q548" s="266"/>
      <c r="R548" s="267">
        <f>SUM(R543:R547)</f>
        <v>0</v>
      </c>
      <c r="S548" s="492"/>
      <c r="T548" s="492"/>
      <c r="U548" s="492"/>
      <c r="V548" s="493"/>
      <c r="W548" s="636"/>
      <c r="X548" s="508"/>
      <c r="Y548" s="232"/>
      <c r="Z548" s="498"/>
      <c r="AA548" s="270"/>
      <c r="AB548" s="270"/>
      <c r="AC548" s="270"/>
      <c r="AD548" s="270"/>
      <c r="AE548" s="270"/>
      <c r="AF548" s="270"/>
      <c r="AG548" s="270"/>
      <c r="AH548" s="270"/>
      <c r="AI548" s="270"/>
      <c r="AJ548" s="270"/>
      <c r="AK548" s="270"/>
      <c r="AL548" s="270"/>
      <c r="AM548" s="515"/>
      <c r="AN548" s="460"/>
      <c r="AQ548" s="498"/>
      <c r="AR548" s="270"/>
      <c r="AS548" s="270"/>
      <c r="AT548" s="515"/>
      <c r="AU548" s="334"/>
      <c r="AV548" s="269"/>
      <c r="AW548" s="271"/>
    </row>
    <row r="549" spans="1:49" ht="17.25" customHeight="1">
      <c r="A549" s="665">
        <f>A543+1</f>
        <v>23</v>
      </c>
      <c r="B549" s="668" t="s">
        <v>1500</v>
      </c>
      <c r="C549" s="669"/>
      <c r="D549" s="641">
        <f>NOVIEMBRE!K549</f>
        <v>2101</v>
      </c>
      <c r="E549" s="595">
        <f>H145</f>
        <v>0</v>
      </c>
      <c r="F549" s="644"/>
      <c r="G549" s="644"/>
      <c r="H549" s="574">
        <f>+F549+G549</f>
        <v>0</v>
      </c>
      <c r="I549" s="577">
        <f>+AM549</f>
        <v>0</v>
      </c>
      <c r="J549" s="580">
        <f>+H549+I549</f>
        <v>0</v>
      </c>
      <c r="K549" s="583">
        <f>+(D549+E549)-(J549)</f>
        <v>2101</v>
      </c>
      <c r="L549" s="253"/>
      <c r="M549" s="254"/>
      <c r="N549" s="254"/>
      <c r="O549" s="255"/>
      <c r="P549" s="256" t="str">
        <f ca="1">IF(O549=0," ",IFERROR(IF(DATEDIF(TODAY(),O549,"M")&lt;=5,"ROJO",IF(DATEDIF(TODAY(),O549,"M")&gt;=12,"VERDE",IF(AND(DATEDIF(TODAY(),O549,"M")&gt;=6,DATEDIF(TODAY(),O549,"M")&lt;=11),"AMARILLO"))),Q549))</f>
        <v xml:space="preserve"> </v>
      </c>
      <c r="Q549" s="256" t="str">
        <f>IF(O549=0," ",IF(O549&lt;=$L$6,"VENCIDO","NO VENCIDO"))</f>
        <v xml:space="preserve"> </v>
      </c>
      <c r="R549" s="257"/>
      <c r="S549" s="258"/>
      <c r="T549" s="258"/>
      <c r="U549" s="259"/>
      <c r="V549" s="259"/>
      <c r="W549" s="634">
        <f>+AR549</f>
        <v>1</v>
      </c>
      <c r="X549" s="425"/>
      <c r="Y549" s="232"/>
      <c r="Z549" s="648"/>
      <c r="AA549" s="648"/>
      <c r="AB549" s="649">
        <f>+Z549+AA549</f>
        <v>0</v>
      </c>
      <c r="AC549" s="648"/>
      <c r="AD549" s="648"/>
      <c r="AE549" s="648"/>
      <c r="AF549" s="648"/>
      <c r="AG549" s="648"/>
      <c r="AH549" s="648"/>
      <c r="AI549" s="648"/>
      <c r="AJ549" s="648"/>
      <c r="AK549" s="648"/>
      <c r="AL549" s="648"/>
      <c r="AM549" s="630">
        <f>SUM(AB549:AL553)</f>
        <v>0</v>
      </c>
      <c r="AN549" s="460"/>
      <c r="AQ549" s="604" t="str">
        <f>IFERROR(I549/J549*100,"0")</f>
        <v>0</v>
      </c>
      <c r="AR549" s="650">
        <f>IFERROR(1/(1-(AQ549/100)),"0")</f>
        <v>1</v>
      </c>
      <c r="AS549" s="653">
        <v>15</v>
      </c>
      <c r="AT549" s="607">
        <v>10</v>
      </c>
      <c r="AU549" s="334"/>
      <c r="AV549" s="656"/>
      <c r="AW549" s="659">
        <f>+H549-AV549</f>
        <v>0</v>
      </c>
    </row>
    <row r="550" spans="1:49" ht="17.25" customHeight="1">
      <c r="A550" s="666"/>
      <c r="B550" s="670"/>
      <c r="C550" s="671"/>
      <c r="D550" s="642"/>
      <c r="E550" s="596"/>
      <c r="F550" s="645"/>
      <c r="G550" s="645"/>
      <c r="H550" s="575"/>
      <c r="I550" s="578"/>
      <c r="J550" s="581"/>
      <c r="K550" s="584"/>
      <c r="L550" s="253"/>
      <c r="M550" s="254"/>
      <c r="N550" s="254"/>
      <c r="O550" s="255"/>
      <c r="P550" s="256" t="str">
        <f ca="1">IF(O550=0," ",IFERROR(IF(DATEDIF(TODAY(),O550,"M")&lt;=5,"ROJO",IF(DATEDIF(TODAY(),O550,"M")&gt;=12,"VERDE",IF(AND(DATEDIF(TODAY(),O550,"M")&gt;=6,DATEDIF(TODAY(),O550,"M")&lt;=11),"AMARILLO"))),Q550))</f>
        <v xml:space="preserve"> </v>
      </c>
      <c r="Q550" s="262" t="str">
        <f>IF(O550=0," ",IF(O550&lt;=$L$6,"VENCIDO","NO VENCIDO"))</f>
        <v xml:space="preserve"> </v>
      </c>
      <c r="R550" s="257"/>
      <c r="S550" s="258"/>
      <c r="T550" s="258"/>
      <c r="U550" s="259"/>
      <c r="V550" s="259"/>
      <c r="W550" s="635"/>
      <c r="X550" s="425"/>
      <c r="Y550" s="232"/>
      <c r="Z550" s="648"/>
      <c r="AA550" s="648"/>
      <c r="AB550" s="649"/>
      <c r="AC550" s="648"/>
      <c r="AD550" s="648"/>
      <c r="AE550" s="648"/>
      <c r="AF550" s="648"/>
      <c r="AG550" s="648"/>
      <c r="AH550" s="648"/>
      <c r="AI550" s="648"/>
      <c r="AJ550" s="648"/>
      <c r="AK550" s="648"/>
      <c r="AL550" s="648"/>
      <c r="AM550" s="631"/>
      <c r="AN550" s="460"/>
      <c r="AQ550" s="605"/>
      <c r="AR550" s="651"/>
      <c r="AS550" s="654"/>
      <c r="AT550" s="608"/>
      <c r="AU550" s="334"/>
      <c r="AV550" s="657"/>
      <c r="AW550" s="660"/>
    </row>
    <row r="551" spans="1:49" ht="17.25" customHeight="1">
      <c r="A551" s="666"/>
      <c r="B551" s="670"/>
      <c r="C551" s="671"/>
      <c r="D551" s="642"/>
      <c r="E551" s="596"/>
      <c r="F551" s="645"/>
      <c r="G551" s="645"/>
      <c r="H551" s="575"/>
      <c r="I551" s="578"/>
      <c r="J551" s="581"/>
      <c r="K551" s="584"/>
      <c r="L551" s="253"/>
      <c r="M551" s="254"/>
      <c r="N551" s="254"/>
      <c r="O551" s="255"/>
      <c r="P551" s="256" t="str">
        <f ca="1">IF(O551=0," ",IFERROR(IF(DATEDIF(TODAY(),O551,"M")&lt;=5,"ROJO",IF(DATEDIF(TODAY(),O551,"M")&gt;=12,"VERDE",IF(AND(DATEDIF(TODAY(),O551,"M")&gt;=6,DATEDIF(TODAY(),O551,"M")&lt;=11),"AMARILLO"))),Q551))</f>
        <v xml:space="preserve"> </v>
      </c>
      <c r="Q551" s="262" t="str">
        <f>IF(O551=0," ",IF(O551&lt;=$L$6,"VENCIDO","NO VENCIDO"))</f>
        <v xml:space="preserve"> </v>
      </c>
      <c r="R551" s="257"/>
      <c r="S551" s="258"/>
      <c r="T551" s="258"/>
      <c r="U551" s="259"/>
      <c r="V551" s="259"/>
      <c r="W551" s="635"/>
      <c r="X551" s="425"/>
      <c r="Y551" s="232"/>
      <c r="Z551" s="648"/>
      <c r="AA551" s="648"/>
      <c r="AB551" s="649"/>
      <c r="AC551" s="648"/>
      <c r="AD551" s="648"/>
      <c r="AE551" s="648"/>
      <c r="AF551" s="648"/>
      <c r="AG551" s="648"/>
      <c r="AH551" s="648"/>
      <c r="AI551" s="648"/>
      <c r="AJ551" s="648"/>
      <c r="AK551" s="648"/>
      <c r="AL551" s="648"/>
      <c r="AM551" s="631"/>
      <c r="AN551" s="460"/>
      <c r="AQ551" s="605"/>
      <c r="AR551" s="651"/>
      <c r="AS551" s="654"/>
      <c r="AT551" s="608"/>
      <c r="AU551" s="334"/>
      <c r="AV551" s="657"/>
      <c r="AW551" s="660"/>
    </row>
    <row r="552" spans="1:49" ht="17.25" customHeight="1">
      <c r="A552" s="666"/>
      <c r="B552" s="670"/>
      <c r="C552" s="671"/>
      <c r="D552" s="642"/>
      <c r="E552" s="596"/>
      <c r="F552" s="645"/>
      <c r="G552" s="645"/>
      <c r="H552" s="575"/>
      <c r="I552" s="578"/>
      <c r="J552" s="581"/>
      <c r="K552" s="584"/>
      <c r="L552" s="253"/>
      <c r="M552" s="254"/>
      <c r="N552" s="254"/>
      <c r="O552" s="255"/>
      <c r="P552" s="256" t="str">
        <f ca="1">IF(O552=0," ",IFERROR(IF(DATEDIF(TODAY(),O552,"M")&lt;=5,"ROJO",IF(DATEDIF(TODAY(),O552,"M")&gt;=12,"VERDE",IF(AND(DATEDIF(TODAY(),O552,"M")&gt;=6,DATEDIF(TODAY(),O552,"M")&lt;=11),"AMARILLO"))),Q552))</f>
        <v xml:space="preserve"> </v>
      </c>
      <c r="Q552" s="262" t="str">
        <f>IF(O552=0," ",IF(O552&lt;=$L$6,"VENCIDO","NO VENCIDO"))</f>
        <v xml:space="preserve"> </v>
      </c>
      <c r="R552" s="257"/>
      <c r="S552" s="258"/>
      <c r="T552" s="258"/>
      <c r="U552" s="259"/>
      <c r="V552" s="259"/>
      <c r="W552" s="635"/>
      <c r="X552" s="425"/>
      <c r="Y552" s="232"/>
      <c r="Z552" s="648"/>
      <c r="AA552" s="648"/>
      <c r="AB552" s="649"/>
      <c r="AC552" s="648"/>
      <c r="AD552" s="648"/>
      <c r="AE552" s="648"/>
      <c r="AF552" s="648"/>
      <c r="AG552" s="648"/>
      <c r="AH552" s="648"/>
      <c r="AI552" s="648"/>
      <c r="AJ552" s="648"/>
      <c r="AK552" s="648"/>
      <c r="AL552" s="648"/>
      <c r="AM552" s="631"/>
      <c r="AN552" s="460"/>
      <c r="AQ552" s="605"/>
      <c r="AR552" s="651"/>
      <c r="AS552" s="654"/>
      <c r="AT552" s="608"/>
      <c r="AU552" s="334"/>
      <c r="AV552" s="657"/>
      <c r="AW552" s="660"/>
    </row>
    <row r="553" spans="1:49" ht="17.25" customHeight="1">
      <c r="A553" s="666"/>
      <c r="B553" s="670"/>
      <c r="C553" s="671"/>
      <c r="D553" s="642"/>
      <c r="E553" s="596"/>
      <c r="F553" s="645"/>
      <c r="G553" s="645"/>
      <c r="H553" s="575"/>
      <c r="I553" s="578"/>
      <c r="J553" s="581"/>
      <c r="K553" s="633"/>
      <c r="L553" s="253"/>
      <c r="M553" s="254"/>
      <c r="N553" s="254"/>
      <c r="O553" s="255"/>
      <c r="P553" s="256" t="str">
        <f ca="1">IF(O553=0," ",IFERROR(IF(DATEDIF(TODAY(),O553,"M")&lt;=5,"ROJO",IF(DATEDIF(TODAY(),O553,"M")&gt;=12,"VERDE",IF(AND(DATEDIF(TODAY(),O553,"M")&gt;=6,DATEDIF(TODAY(),O553,"M")&lt;=11),"AMARILLO"))),Q553))</f>
        <v xml:space="preserve"> </v>
      </c>
      <c r="Q553" s="262" t="str">
        <f>IF(O553=0," ",IF(O553&lt;=$L$6,"VENCIDO","NO VENCIDO"))</f>
        <v xml:space="preserve"> </v>
      </c>
      <c r="R553" s="257"/>
      <c r="S553" s="258"/>
      <c r="T553" s="258"/>
      <c r="U553" s="259"/>
      <c r="V553" s="259"/>
      <c r="W553" s="635"/>
      <c r="X553" s="425"/>
      <c r="Y553" s="232"/>
      <c r="Z553" s="648"/>
      <c r="AA553" s="648"/>
      <c r="AB553" s="649"/>
      <c r="AC553" s="648"/>
      <c r="AD553" s="648"/>
      <c r="AE553" s="648"/>
      <c r="AF553" s="648"/>
      <c r="AG553" s="648"/>
      <c r="AH553" s="648"/>
      <c r="AI553" s="648"/>
      <c r="AJ553" s="648"/>
      <c r="AK553" s="648"/>
      <c r="AL553" s="648"/>
      <c r="AM553" s="632"/>
      <c r="AN553" s="460"/>
      <c r="AQ553" s="606"/>
      <c r="AR553" s="652"/>
      <c r="AS553" s="655"/>
      <c r="AT553" s="609"/>
      <c r="AU553" s="334"/>
      <c r="AV553" s="658"/>
      <c r="AW553" s="661"/>
    </row>
    <row r="554" spans="1:49" ht="17.25" customHeight="1">
      <c r="A554" s="667"/>
      <c r="B554" s="672"/>
      <c r="C554" s="673"/>
      <c r="D554" s="643"/>
      <c r="E554" s="597"/>
      <c r="F554" s="646"/>
      <c r="G554" s="646"/>
      <c r="H554" s="576"/>
      <c r="I554" s="579"/>
      <c r="J554" s="582"/>
      <c r="K554" s="447" t="b">
        <f>K549=L554</f>
        <v>0</v>
      </c>
      <c r="L554" s="491">
        <f>SUM(L549:L553)</f>
        <v>0</v>
      </c>
      <c r="M554" s="264" t="s">
        <v>1348</v>
      </c>
      <c r="N554" s="265"/>
      <c r="O554" s="266"/>
      <c r="P554" s="266"/>
      <c r="Q554" s="266"/>
      <c r="R554" s="267">
        <f>SUM(R549:R553)</f>
        <v>0</v>
      </c>
      <c r="S554" s="492"/>
      <c r="T554" s="492"/>
      <c r="U554" s="492"/>
      <c r="V554" s="493"/>
      <c r="W554" s="636"/>
      <c r="X554" s="508"/>
      <c r="Y554" s="232"/>
      <c r="Z554" s="498"/>
      <c r="AA554" s="270"/>
      <c r="AB554" s="270"/>
      <c r="AC554" s="270"/>
      <c r="AD554" s="270"/>
      <c r="AE554" s="270"/>
      <c r="AF554" s="270"/>
      <c r="AG554" s="270"/>
      <c r="AH554" s="270"/>
      <c r="AI554" s="270"/>
      <c r="AJ554" s="270"/>
      <c r="AK554" s="270"/>
      <c r="AL554" s="270"/>
      <c r="AM554" s="515"/>
      <c r="AN554" s="460"/>
      <c r="AQ554" s="498"/>
      <c r="AR554" s="270"/>
      <c r="AS554" s="270"/>
      <c r="AT554" s="515"/>
      <c r="AU554" s="334"/>
      <c r="AV554" s="269"/>
      <c r="AW554" s="271"/>
    </row>
    <row r="555" spans="1:49" ht="17.25" customHeight="1">
      <c r="A555" s="665">
        <f>A549+1</f>
        <v>24</v>
      </c>
      <c r="B555" s="668" t="s">
        <v>1501</v>
      </c>
      <c r="C555" s="669"/>
      <c r="D555" s="641">
        <f>NOVIEMBRE!K555</f>
        <v>968</v>
      </c>
      <c r="E555" s="595">
        <f>H151</f>
        <v>0</v>
      </c>
      <c r="F555" s="644"/>
      <c r="G555" s="644"/>
      <c r="H555" s="574">
        <f>+F555+G555</f>
        <v>0</v>
      </c>
      <c r="I555" s="577">
        <f>+AM555</f>
        <v>0</v>
      </c>
      <c r="J555" s="580">
        <f>+H555+I555</f>
        <v>0</v>
      </c>
      <c r="K555" s="583">
        <f>+(D555+E555)-(J555)</f>
        <v>968</v>
      </c>
      <c r="L555" s="253"/>
      <c r="M555" s="254"/>
      <c r="N555" s="254"/>
      <c r="O555" s="255"/>
      <c r="P555" s="256" t="str">
        <f ca="1">IF(O555=0," ",IFERROR(IF(DATEDIF(TODAY(),O555,"M")&lt;=5,"ROJO",IF(DATEDIF(TODAY(),O555,"M")&gt;=12,"VERDE",IF(AND(DATEDIF(TODAY(),O555,"M")&gt;=6,DATEDIF(TODAY(),O555,"M")&lt;=11),"AMARILLO"))),Q555))</f>
        <v xml:space="preserve"> </v>
      </c>
      <c r="Q555" s="256" t="str">
        <f>IF(O555=0," ",IF(O555&lt;=$L$6,"VENCIDO","NO VENCIDO"))</f>
        <v xml:space="preserve"> </v>
      </c>
      <c r="R555" s="257"/>
      <c r="S555" s="258"/>
      <c r="T555" s="258"/>
      <c r="U555" s="259"/>
      <c r="V555" s="259"/>
      <c r="W555" s="634">
        <f>+AR555</f>
        <v>1</v>
      </c>
      <c r="X555" s="425"/>
      <c r="Y555" s="232"/>
      <c r="Z555" s="648"/>
      <c r="AA555" s="648"/>
      <c r="AB555" s="649">
        <f>+Z555+AA555</f>
        <v>0</v>
      </c>
      <c r="AC555" s="648"/>
      <c r="AD555" s="648"/>
      <c r="AE555" s="648"/>
      <c r="AF555" s="648"/>
      <c r="AG555" s="648"/>
      <c r="AH555" s="648"/>
      <c r="AI555" s="648"/>
      <c r="AJ555" s="648"/>
      <c r="AK555" s="648"/>
      <c r="AL555" s="648"/>
      <c r="AM555" s="630">
        <f>SUM(AB555:AL559)</f>
        <v>0</v>
      </c>
      <c r="AN555" s="460"/>
      <c r="AQ555" s="604" t="str">
        <f>IFERROR(I555/J555*100,"0")</f>
        <v>0</v>
      </c>
      <c r="AR555" s="650">
        <f>IFERROR(1/(1-(AQ555/100)),"0")</f>
        <v>1</v>
      </c>
      <c r="AS555" s="653">
        <v>0</v>
      </c>
      <c r="AT555" s="607">
        <v>1</v>
      </c>
      <c r="AU555" s="334"/>
      <c r="AV555" s="656"/>
      <c r="AW555" s="659">
        <f>+H555-AV555</f>
        <v>0</v>
      </c>
    </row>
    <row r="556" spans="1:49" ht="17.25" customHeight="1">
      <c r="A556" s="666"/>
      <c r="B556" s="670"/>
      <c r="C556" s="671"/>
      <c r="D556" s="642"/>
      <c r="E556" s="596"/>
      <c r="F556" s="645"/>
      <c r="G556" s="645"/>
      <c r="H556" s="575"/>
      <c r="I556" s="578"/>
      <c r="J556" s="581"/>
      <c r="K556" s="584"/>
      <c r="L556" s="253"/>
      <c r="M556" s="254"/>
      <c r="N556" s="254"/>
      <c r="O556" s="255"/>
      <c r="P556" s="256" t="str">
        <f ca="1">IF(O556=0," ",IFERROR(IF(DATEDIF(TODAY(),O556,"M")&lt;=5,"ROJO",IF(DATEDIF(TODAY(),O556,"M")&gt;=12,"VERDE",IF(AND(DATEDIF(TODAY(),O556,"M")&gt;=6,DATEDIF(TODAY(),O556,"M")&lt;=11),"AMARILLO"))),Q556))</f>
        <v xml:space="preserve"> </v>
      </c>
      <c r="Q556" s="262" t="str">
        <f>IF(O556=0," ",IF(O556&lt;=$L$6,"VENCIDO","NO VENCIDO"))</f>
        <v xml:space="preserve"> </v>
      </c>
      <c r="R556" s="257"/>
      <c r="S556" s="258"/>
      <c r="T556" s="258"/>
      <c r="U556" s="259"/>
      <c r="V556" s="259"/>
      <c r="W556" s="635"/>
      <c r="X556" s="425"/>
      <c r="Y556" s="232"/>
      <c r="Z556" s="648"/>
      <c r="AA556" s="648"/>
      <c r="AB556" s="649"/>
      <c r="AC556" s="648"/>
      <c r="AD556" s="648"/>
      <c r="AE556" s="648"/>
      <c r="AF556" s="648"/>
      <c r="AG556" s="648"/>
      <c r="AH556" s="648"/>
      <c r="AI556" s="648"/>
      <c r="AJ556" s="648"/>
      <c r="AK556" s="648"/>
      <c r="AL556" s="648"/>
      <c r="AM556" s="631"/>
      <c r="AN556" s="460"/>
      <c r="AQ556" s="605"/>
      <c r="AR556" s="651"/>
      <c r="AS556" s="654"/>
      <c r="AT556" s="608"/>
      <c r="AU556" s="334"/>
      <c r="AV556" s="657"/>
      <c r="AW556" s="660"/>
    </row>
    <row r="557" spans="1:49" ht="17.25" customHeight="1">
      <c r="A557" s="666"/>
      <c r="B557" s="670"/>
      <c r="C557" s="671"/>
      <c r="D557" s="642"/>
      <c r="E557" s="596"/>
      <c r="F557" s="645"/>
      <c r="G557" s="645"/>
      <c r="H557" s="575"/>
      <c r="I557" s="578"/>
      <c r="J557" s="581"/>
      <c r="K557" s="584"/>
      <c r="L557" s="253"/>
      <c r="M557" s="254"/>
      <c r="N557" s="254"/>
      <c r="O557" s="255"/>
      <c r="P557" s="256" t="str">
        <f ca="1">IF(O557=0," ",IFERROR(IF(DATEDIF(TODAY(),O557,"M")&lt;=5,"ROJO",IF(DATEDIF(TODAY(),O557,"M")&gt;=12,"VERDE",IF(AND(DATEDIF(TODAY(),O557,"M")&gt;=6,DATEDIF(TODAY(),O557,"M")&lt;=11),"AMARILLO"))),Q557))</f>
        <v xml:space="preserve"> </v>
      </c>
      <c r="Q557" s="262" t="str">
        <f>IF(O557=0," ",IF(O557&lt;=$L$6,"VENCIDO","NO VENCIDO"))</f>
        <v xml:space="preserve"> </v>
      </c>
      <c r="R557" s="257"/>
      <c r="S557" s="258"/>
      <c r="T557" s="258"/>
      <c r="U557" s="259"/>
      <c r="V557" s="259"/>
      <c r="W557" s="635"/>
      <c r="X557" s="425"/>
      <c r="Y557" s="232"/>
      <c r="Z557" s="648"/>
      <c r="AA557" s="648"/>
      <c r="AB557" s="649"/>
      <c r="AC557" s="648"/>
      <c r="AD557" s="648"/>
      <c r="AE557" s="648"/>
      <c r="AF557" s="648"/>
      <c r="AG557" s="648"/>
      <c r="AH557" s="648"/>
      <c r="AI557" s="648"/>
      <c r="AJ557" s="648"/>
      <c r="AK557" s="648"/>
      <c r="AL557" s="648"/>
      <c r="AM557" s="631"/>
      <c r="AN557" s="460"/>
      <c r="AQ557" s="605"/>
      <c r="AR557" s="651"/>
      <c r="AS557" s="654"/>
      <c r="AT557" s="608"/>
      <c r="AU557" s="334"/>
      <c r="AV557" s="657"/>
      <c r="AW557" s="660"/>
    </row>
    <row r="558" spans="1:49" ht="17.25" customHeight="1">
      <c r="A558" s="666"/>
      <c r="B558" s="670"/>
      <c r="C558" s="671"/>
      <c r="D558" s="642"/>
      <c r="E558" s="596"/>
      <c r="F558" s="645"/>
      <c r="G558" s="645"/>
      <c r="H558" s="575"/>
      <c r="I558" s="578"/>
      <c r="J558" s="581"/>
      <c r="K558" s="584"/>
      <c r="L558" s="253"/>
      <c r="M558" s="254"/>
      <c r="N558" s="254"/>
      <c r="O558" s="255"/>
      <c r="P558" s="256" t="str">
        <f ca="1">IF(O558=0," ",IFERROR(IF(DATEDIF(TODAY(),O558,"M")&lt;=5,"ROJO",IF(DATEDIF(TODAY(),O558,"M")&gt;=12,"VERDE",IF(AND(DATEDIF(TODAY(),O558,"M")&gt;=6,DATEDIF(TODAY(),O558,"M")&lt;=11),"AMARILLO"))),Q558))</f>
        <v xml:space="preserve"> </v>
      </c>
      <c r="Q558" s="262" t="str">
        <f>IF(O558=0," ",IF(O558&lt;=$L$6,"VENCIDO","NO VENCIDO"))</f>
        <v xml:space="preserve"> </v>
      </c>
      <c r="R558" s="257"/>
      <c r="S558" s="258"/>
      <c r="T558" s="258"/>
      <c r="U558" s="259"/>
      <c r="V558" s="259"/>
      <c r="W558" s="635"/>
      <c r="X558" s="425"/>
      <c r="Y558" s="232"/>
      <c r="Z558" s="648"/>
      <c r="AA558" s="648"/>
      <c r="AB558" s="649"/>
      <c r="AC558" s="648"/>
      <c r="AD558" s="648"/>
      <c r="AE558" s="648"/>
      <c r="AF558" s="648"/>
      <c r="AG558" s="648"/>
      <c r="AH558" s="648"/>
      <c r="AI558" s="648"/>
      <c r="AJ558" s="648"/>
      <c r="AK558" s="648"/>
      <c r="AL558" s="648"/>
      <c r="AM558" s="631"/>
      <c r="AN558" s="460"/>
      <c r="AQ558" s="605"/>
      <c r="AR558" s="651"/>
      <c r="AS558" s="654"/>
      <c r="AT558" s="608"/>
      <c r="AU558" s="334"/>
      <c r="AV558" s="657"/>
      <c r="AW558" s="660"/>
    </row>
    <row r="559" spans="1:49" ht="17.25" customHeight="1">
      <c r="A559" s="666"/>
      <c r="B559" s="670"/>
      <c r="C559" s="671"/>
      <c r="D559" s="642"/>
      <c r="E559" s="596"/>
      <c r="F559" s="645"/>
      <c r="G559" s="645"/>
      <c r="H559" s="575"/>
      <c r="I559" s="578"/>
      <c r="J559" s="581"/>
      <c r="K559" s="633"/>
      <c r="L559" s="253"/>
      <c r="M559" s="254"/>
      <c r="N559" s="254"/>
      <c r="O559" s="255"/>
      <c r="P559" s="256" t="str">
        <f ca="1">IF(O559=0," ",IFERROR(IF(DATEDIF(TODAY(),O559,"M")&lt;=5,"ROJO",IF(DATEDIF(TODAY(),O559,"M")&gt;=12,"VERDE",IF(AND(DATEDIF(TODAY(),O559,"M")&gt;=6,DATEDIF(TODAY(),O559,"M")&lt;=11),"AMARILLO"))),Q559))</f>
        <v xml:space="preserve"> </v>
      </c>
      <c r="Q559" s="262" t="str">
        <f>IF(O559=0," ",IF(O559&lt;=$L$6,"VENCIDO","NO VENCIDO"))</f>
        <v xml:space="preserve"> </v>
      </c>
      <c r="R559" s="257"/>
      <c r="S559" s="258"/>
      <c r="T559" s="258"/>
      <c r="U559" s="259"/>
      <c r="V559" s="259"/>
      <c r="W559" s="635"/>
      <c r="X559" s="425"/>
      <c r="Y559" s="232"/>
      <c r="Z559" s="648"/>
      <c r="AA559" s="648"/>
      <c r="AB559" s="649"/>
      <c r="AC559" s="648"/>
      <c r="AD559" s="648"/>
      <c r="AE559" s="648"/>
      <c r="AF559" s="648"/>
      <c r="AG559" s="648"/>
      <c r="AH559" s="648"/>
      <c r="AI559" s="648"/>
      <c r="AJ559" s="648"/>
      <c r="AK559" s="648"/>
      <c r="AL559" s="648"/>
      <c r="AM559" s="632"/>
      <c r="AN559" s="460"/>
      <c r="AQ559" s="606"/>
      <c r="AR559" s="652"/>
      <c r="AS559" s="655"/>
      <c r="AT559" s="609"/>
      <c r="AU559" s="334"/>
      <c r="AV559" s="658"/>
      <c r="AW559" s="661"/>
    </row>
    <row r="560" spans="1:49" ht="17.25" customHeight="1">
      <c r="A560" s="667"/>
      <c r="B560" s="672"/>
      <c r="C560" s="673"/>
      <c r="D560" s="643"/>
      <c r="E560" s="597"/>
      <c r="F560" s="646"/>
      <c r="G560" s="646"/>
      <c r="H560" s="576"/>
      <c r="I560" s="579"/>
      <c r="J560" s="582"/>
      <c r="K560" s="447" t="b">
        <f>K555=L560</f>
        <v>0</v>
      </c>
      <c r="L560" s="491">
        <f>SUM(L555:L559)</f>
        <v>0</v>
      </c>
      <c r="M560" s="264" t="s">
        <v>1348</v>
      </c>
      <c r="N560" s="265"/>
      <c r="O560" s="266"/>
      <c r="P560" s="266"/>
      <c r="Q560" s="266"/>
      <c r="R560" s="267">
        <f>SUM(R555:R559)</f>
        <v>0</v>
      </c>
      <c r="S560" s="492"/>
      <c r="T560" s="492"/>
      <c r="U560" s="492"/>
      <c r="V560" s="493"/>
      <c r="W560" s="636"/>
      <c r="X560" s="508"/>
      <c r="Y560" s="232"/>
      <c r="Z560" s="498"/>
      <c r="AA560" s="270"/>
      <c r="AB560" s="270"/>
      <c r="AC560" s="270"/>
      <c r="AD560" s="270"/>
      <c r="AE560" s="270"/>
      <c r="AF560" s="270"/>
      <c r="AG560" s="270"/>
      <c r="AH560" s="270"/>
      <c r="AI560" s="270"/>
      <c r="AJ560" s="270"/>
      <c r="AK560" s="270"/>
      <c r="AL560" s="270"/>
      <c r="AM560" s="515"/>
      <c r="AN560" s="460"/>
      <c r="AQ560" s="498"/>
      <c r="AR560" s="270"/>
      <c r="AS560" s="270"/>
      <c r="AT560" s="515"/>
      <c r="AU560" s="334"/>
      <c r="AV560" s="269"/>
      <c r="AW560" s="271"/>
    </row>
    <row r="561" spans="1:49" ht="19.5" customHeight="1">
      <c r="A561" s="665">
        <f>A555+1</f>
        <v>25</v>
      </c>
      <c r="B561" s="678" t="s">
        <v>1546</v>
      </c>
      <c r="C561" s="678"/>
      <c r="D561" s="679">
        <f>NOVIEMBRE!K561</f>
        <v>555</v>
      </c>
      <c r="E561" s="595">
        <f>H157</f>
        <v>0</v>
      </c>
      <c r="F561" s="644"/>
      <c r="G561" s="644"/>
      <c r="H561" s="574">
        <f>+F561+G561</f>
        <v>0</v>
      </c>
      <c r="I561" s="577">
        <f>+AM561</f>
        <v>0</v>
      </c>
      <c r="J561" s="580">
        <f>+H561+I561</f>
        <v>0</v>
      </c>
      <c r="K561" s="583">
        <f>+(D561-D564+D565)+E561-J561</f>
        <v>555</v>
      </c>
      <c r="L561" s="253"/>
      <c r="M561" s="254"/>
      <c r="N561" s="254"/>
      <c r="O561" s="255"/>
      <c r="P561" s="256" t="str">
        <f ca="1">IF(O561=0," ",IFERROR(IF(DATEDIF(TODAY(),O561,"M")&lt;=5,"ROJO",IF(DATEDIF(TODAY(),O561,"M")&gt;=12,"VERDE",IF(AND(DATEDIF(TODAY(),O561,"M")&gt;=6,DATEDIF(TODAY(),O561,"M")&lt;=11),"AMARILLO"))),Q561))</f>
        <v xml:space="preserve"> </v>
      </c>
      <c r="Q561" s="256" t="str">
        <f>IF(O561=0," ",IF(O561&lt;=$L$6,"VENCIDO","NO VENCIDO"))</f>
        <v xml:space="preserve"> </v>
      </c>
      <c r="R561" s="257"/>
      <c r="S561" s="258"/>
      <c r="T561" s="258"/>
      <c r="U561" s="259"/>
      <c r="V561" s="259"/>
      <c r="W561" s="634">
        <f>+AR561</f>
        <v>1</v>
      </c>
      <c r="X561" s="425"/>
      <c r="Y561" s="232"/>
      <c r="Z561" s="648"/>
      <c r="AA561" s="648"/>
      <c r="AB561" s="649">
        <f>+Z561+AA561</f>
        <v>0</v>
      </c>
      <c r="AC561" s="648"/>
      <c r="AD561" s="648"/>
      <c r="AE561" s="648"/>
      <c r="AF561" s="648"/>
      <c r="AG561" s="648"/>
      <c r="AH561" s="648"/>
      <c r="AI561" s="648"/>
      <c r="AJ561" s="648"/>
      <c r="AK561" s="648"/>
      <c r="AL561" s="648"/>
      <c r="AM561" s="630">
        <f>SUM(AB561:AL565)</f>
        <v>0</v>
      </c>
      <c r="AN561" s="460"/>
      <c r="AQ561" s="604" t="str">
        <f>IFERROR(I561/J561*100,"0")</f>
        <v>0</v>
      </c>
      <c r="AR561" s="650">
        <f>IFERROR(1/(1-(AQ561/100)),"0")</f>
        <v>1</v>
      </c>
      <c r="AS561" s="653">
        <v>15</v>
      </c>
      <c r="AT561" s="607">
        <v>20</v>
      </c>
      <c r="AU561" s="334"/>
      <c r="AV561" s="656"/>
      <c r="AW561" s="659">
        <f>+H561-AV561</f>
        <v>0</v>
      </c>
    </row>
    <row r="562" spans="1:49" ht="19.5" customHeight="1">
      <c r="A562" s="666"/>
      <c r="B562" s="678"/>
      <c r="C562" s="678"/>
      <c r="D562" s="680"/>
      <c r="E562" s="596"/>
      <c r="F562" s="645"/>
      <c r="G562" s="645"/>
      <c r="H562" s="575"/>
      <c r="I562" s="578"/>
      <c r="J562" s="581"/>
      <c r="K562" s="584"/>
      <c r="L562" s="253"/>
      <c r="M562" s="254"/>
      <c r="N562" s="254"/>
      <c r="O562" s="255"/>
      <c r="P562" s="256" t="str">
        <f ca="1">IF(O562=0," ",IFERROR(IF(DATEDIF(TODAY(),O562,"M")&lt;=5,"ROJO",IF(DATEDIF(TODAY(),O562,"M")&gt;=12,"VERDE",IF(AND(DATEDIF(TODAY(),O562,"M")&gt;=6,DATEDIF(TODAY(),O562,"M")&lt;=11),"AMARILLO"))),Q562))</f>
        <v xml:space="preserve"> </v>
      </c>
      <c r="Q562" s="262" t="str">
        <f>IF(O562=0," ",IF(O562&lt;=$L$6,"VENCIDO","NO VENCIDO"))</f>
        <v xml:space="preserve"> </v>
      </c>
      <c r="R562" s="257"/>
      <c r="S562" s="258"/>
      <c r="T562" s="258"/>
      <c r="U562" s="259"/>
      <c r="V562" s="259"/>
      <c r="W562" s="635"/>
      <c r="X562" s="425"/>
      <c r="Y562" s="232"/>
      <c r="Z562" s="648"/>
      <c r="AA562" s="648"/>
      <c r="AB562" s="649"/>
      <c r="AC562" s="648"/>
      <c r="AD562" s="648"/>
      <c r="AE562" s="648"/>
      <c r="AF562" s="648"/>
      <c r="AG562" s="648"/>
      <c r="AH562" s="648"/>
      <c r="AI562" s="648"/>
      <c r="AJ562" s="648"/>
      <c r="AK562" s="648"/>
      <c r="AL562" s="648"/>
      <c r="AM562" s="631"/>
      <c r="AN562" s="460"/>
      <c r="AQ562" s="605"/>
      <c r="AR562" s="651"/>
      <c r="AS562" s="654"/>
      <c r="AT562" s="608"/>
      <c r="AU562" s="334"/>
      <c r="AV562" s="657"/>
      <c r="AW562" s="660"/>
    </row>
    <row r="563" spans="1:49" ht="19.5" customHeight="1">
      <c r="A563" s="666"/>
      <c r="B563" s="678"/>
      <c r="C563" s="678"/>
      <c r="D563" s="681"/>
      <c r="E563" s="596"/>
      <c r="F563" s="645"/>
      <c r="G563" s="645"/>
      <c r="H563" s="575"/>
      <c r="I563" s="578"/>
      <c r="J563" s="581"/>
      <c r="K563" s="584"/>
      <c r="L563" s="253"/>
      <c r="M563" s="254"/>
      <c r="N563" s="254"/>
      <c r="O563" s="255"/>
      <c r="P563" s="256" t="str">
        <f ca="1">IF(O563=0," ",IFERROR(IF(DATEDIF(TODAY(),O563,"M")&lt;=5,"ROJO",IF(DATEDIF(TODAY(),O563,"M")&gt;=12,"VERDE",IF(AND(DATEDIF(TODAY(),O563,"M")&gt;=6,DATEDIF(TODAY(),O563,"M")&lt;=11),"AMARILLO"))),Q563))</f>
        <v xml:space="preserve"> </v>
      </c>
      <c r="Q563" s="262" t="str">
        <f>IF(O563=0," ",IF(O563&lt;=$L$6,"VENCIDO","NO VENCIDO"))</f>
        <v xml:space="preserve"> </v>
      </c>
      <c r="R563" s="257"/>
      <c r="S563" s="258"/>
      <c r="T563" s="258"/>
      <c r="U563" s="259"/>
      <c r="V563" s="259"/>
      <c r="W563" s="635"/>
      <c r="X563" s="425"/>
      <c r="Y563" s="232"/>
      <c r="Z563" s="648"/>
      <c r="AA563" s="648"/>
      <c r="AB563" s="649"/>
      <c r="AC563" s="648"/>
      <c r="AD563" s="648"/>
      <c r="AE563" s="648"/>
      <c r="AF563" s="648"/>
      <c r="AG563" s="648"/>
      <c r="AH563" s="648"/>
      <c r="AI563" s="648"/>
      <c r="AJ563" s="648"/>
      <c r="AK563" s="648"/>
      <c r="AL563" s="648"/>
      <c r="AM563" s="631"/>
      <c r="AN563" s="460"/>
      <c r="AQ563" s="605"/>
      <c r="AR563" s="651"/>
      <c r="AS563" s="654"/>
      <c r="AT563" s="608"/>
      <c r="AU563" s="334"/>
      <c r="AV563" s="657"/>
      <c r="AW563" s="660"/>
    </row>
    <row r="564" spans="1:49" ht="34.5" customHeight="1">
      <c r="A564" s="666"/>
      <c r="B564" s="685" t="s">
        <v>1630</v>
      </c>
      <c r="C564" s="685"/>
      <c r="D564" s="427"/>
      <c r="E564" s="596"/>
      <c r="F564" s="645"/>
      <c r="G564" s="645"/>
      <c r="H564" s="575"/>
      <c r="I564" s="578"/>
      <c r="J564" s="581"/>
      <c r="K564" s="584"/>
      <c r="L564" s="253"/>
      <c r="M564" s="254"/>
      <c r="N564" s="254"/>
      <c r="O564" s="255"/>
      <c r="P564" s="256" t="str">
        <f ca="1">IF(O564=0," ",IFERROR(IF(DATEDIF(TODAY(),O564,"M")&lt;=5,"ROJO",IF(DATEDIF(TODAY(),O564,"M")&gt;=12,"VERDE",IF(AND(DATEDIF(TODAY(),O564,"M")&gt;=6,DATEDIF(TODAY(),O564,"M")&lt;=11),"AMARILLO"))),Q564))</f>
        <v xml:space="preserve"> </v>
      </c>
      <c r="Q564" s="262" t="str">
        <f>IF(O564=0," ",IF(O564&lt;=$L$6,"VENCIDO","NO VENCIDO"))</f>
        <v xml:space="preserve"> </v>
      </c>
      <c r="R564" s="257"/>
      <c r="S564" s="258"/>
      <c r="T564" s="258"/>
      <c r="U564" s="259"/>
      <c r="V564" s="259"/>
      <c r="W564" s="635"/>
      <c r="X564" s="425"/>
      <c r="Y564" s="232"/>
      <c r="Z564" s="648"/>
      <c r="AA564" s="648"/>
      <c r="AB564" s="649"/>
      <c r="AC564" s="648"/>
      <c r="AD564" s="648"/>
      <c r="AE564" s="648"/>
      <c r="AF564" s="648"/>
      <c r="AG564" s="648"/>
      <c r="AH564" s="648"/>
      <c r="AI564" s="648"/>
      <c r="AJ564" s="648"/>
      <c r="AK564" s="648"/>
      <c r="AL564" s="648"/>
      <c r="AM564" s="631"/>
      <c r="AN564" s="460"/>
      <c r="AQ564" s="605"/>
      <c r="AR564" s="651"/>
      <c r="AS564" s="654"/>
      <c r="AT564" s="608"/>
      <c r="AU564" s="334"/>
      <c r="AV564" s="657"/>
      <c r="AW564" s="660"/>
    </row>
    <row r="565" spans="1:49" ht="34.5" customHeight="1">
      <c r="A565" s="666"/>
      <c r="B565" s="675" t="s">
        <v>1629</v>
      </c>
      <c r="C565" s="675"/>
      <c r="D565" s="336">
        <f>+D570*2</f>
        <v>0</v>
      </c>
      <c r="E565" s="596"/>
      <c r="F565" s="645"/>
      <c r="G565" s="645"/>
      <c r="H565" s="575"/>
      <c r="I565" s="578"/>
      <c r="J565" s="581"/>
      <c r="K565" s="633"/>
      <c r="L565" s="253"/>
      <c r="M565" s="254"/>
      <c r="N565" s="254"/>
      <c r="O565" s="255"/>
      <c r="P565" s="256" t="str">
        <f ca="1">IF(O565=0," ",IFERROR(IF(DATEDIF(TODAY(),O565,"M")&lt;=5,"ROJO",IF(DATEDIF(TODAY(),O565,"M")&gt;=12,"VERDE",IF(AND(DATEDIF(TODAY(),O565,"M")&gt;=6,DATEDIF(TODAY(),O565,"M")&lt;=11),"AMARILLO"))),Q565))</f>
        <v xml:space="preserve"> </v>
      </c>
      <c r="Q565" s="262" t="str">
        <f>IF(O565=0," ",IF(O565&lt;=$L$6,"VENCIDO","NO VENCIDO"))</f>
        <v xml:space="preserve"> </v>
      </c>
      <c r="R565" s="257"/>
      <c r="S565" s="258"/>
      <c r="T565" s="258"/>
      <c r="U565" s="259"/>
      <c r="V565" s="259"/>
      <c r="W565" s="635"/>
      <c r="X565" s="425"/>
      <c r="Y565" s="232"/>
      <c r="Z565" s="648"/>
      <c r="AA565" s="648"/>
      <c r="AB565" s="649"/>
      <c r="AC565" s="648"/>
      <c r="AD565" s="648"/>
      <c r="AE565" s="648"/>
      <c r="AF565" s="648"/>
      <c r="AG565" s="648"/>
      <c r="AH565" s="648"/>
      <c r="AI565" s="648"/>
      <c r="AJ565" s="648"/>
      <c r="AK565" s="648"/>
      <c r="AL565" s="648"/>
      <c r="AM565" s="632"/>
      <c r="AN565" s="460"/>
      <c r="AQ565" s="606"/>
      <c r="AR565" s="652"/>
      <c r="AS565" s="655"/>
      <c r="AT565" s="609"/>
      <c r="AU565" s="334"/>
      <c r="AV565" s="658"/>
      <c r="AW565" s="661"/>
    </row>
    <row r="566" spans="1:49" ht="19.5" customHeight="1">
      <c r="A566" s="667"/>
      <c r="B566" s="677" t="s">
        <v>1548</v>
      </c>
      <c r="C566" s="677"/>
      <c r="D566" s="337">
        <f>+D561-D564+D565</f>
        <v>555</v>
      </c>
      <c r="E566" s="597"/>
      <c r="F566" s="646"/>
      <c r="G566" s="646"/>
      <c r="H566" s="576"/>
      <c r="I566" s="579"/>
      <c r="J566" s="582"/>
      <c r="K566" s="447" t="b">
        <f>K561=L566</f>
        <v>0</v>
      </c>
      <c r="L566" s="491">
        <f>SUM(L561:L565)</f>
        <v>0</v>
      </c>
      <c r="M566" s="264" t="s">
        <v>1348</v>
      </c>
      <c r="N566" s="265"/>
      <c r="O566" s="266"/>
      <c r="P566" s="266"/>
      <c r="Q566" s="266"/>
      <c r="R566" s="267">
        <f>SUM(R561:R565)</f>
        <v>0</v>
      </c>
      <c r="S566" s="492"/>
      <c r="T566" s="492"/>
      <c r="U566" s="492"/>
      <c r="V566" s="493"/>
      <c r="W566" s="636"/>
      <c r="X566" s="306"/>
      <c r="Y566" s="232"/>
      <c r="Z566" s="498"/>
      <c r="AA566" s="270"/>
      <c r="AB566" s="270"/>
      <c r="AC566" s="270"/>
      <c r="AD566" s="270"/>
      <c r="AE566" s="270"/>
      <c r="AF566" s="270"/>
      <c r="AG566" s="270"/>
      <c r="AH566" s="270"/>
      <c r="AI566" s="270"/>
      <c r="AJ566" s="270"/>
      <c r="AK566" s="270"/>
      <c r="AL566" s="270"/>
      <c r="AM566" s="515"/>
      <c r="AN566" s="460"/>
      <c r="AQ566" s="498"/>
      <c r="AR566" s="270"/>
      <c r="AS566" s="270"/>
      <c r="AT566" s="515"/>
      <c r="AU566" s="334"/>
      <c r="AV566" s="269"/>
      <c r="AW566" s="271"/>
    </row>
    <row r="567" spans="1:49" ht="19.5" customHeight="1">
      <c r="A567" s="585">
        <f>A561+1</f>
        <v>26</v>
      </c>
      <c r="B567" s="678" t="s">
        <v>1547</v>
      </c>
      <c r="C567" s="678"/>
      <c r="D567" s="679">
        <f>NOVIEMBRE!K567</f>
        <v>23495</v>
      </c>
      <c r="E567" s="682">
        <f>H163</f>
        <v>0</v>
      </c>
      <c r="F567" s="644"/>
      <c r="G567" s="644"/>
      <c r="H567" s="574">
        <f>+F567+G567</f>
        <v>0</v>
      </c>
      <c r="I567" s="577">
        <f>+AM567</f>
        <v>0</v>
      </c>
      <c r="J567" s="580">
        <f>+H567+I567</f>
        <v>0</v>
      </c>
      <c r="K567" s="583">
        <f>(D567-D570+D571+E567)-(J567)</f>
        <v>23495</v>
      </c>
      <c r="L567" s="253"/>
      <c r="M567" s="254"/>
      <c r="N567" s="254"/>
      <c r="O567" s="255"/>
      <c r="P567" s="256" t="str">
        <f ca="1">IF(O567=0," ",IFERROR(IF(DATEDIF(TODAY(),O567,"M")&lt;=5,"ROJO",IF(DATEDIF(TODAY(),O567,"M")&gt;=12,"VERDE",IF(AND(DATEDIF(TODAY(),O567,"M")&gt;=6,DATEDIF(TODAY(),O567,"M")&lt;=11),"AMARILLO"))),Q567))</f>
        <v xml:space="preserve"> </v>
      </c>
      <c r="Q567" s="256" t="str">
        <f>IF(O567=0," ",IF(O567&lt;=$L$6,"VENCIDO","NO VENCIDO"))</f>
        <v xml:space="preserve"> </v>
      </c>
      <c r="R567" s="257"/>
      <c r="S567" s="258"/>
      <c r="T567" s="258"/>
      <c r="U567" s="259"/>
      <c r="V567" s="259"/>
      <c r="W567" s="634">
        <f>+AR567</f>
        <v>1</v>
      </c>
      <c r="X567" s="425"/>
      <c r="Y567" s="232"/>
      <c r="Z567" s="648"/>
      <c r="AA567" s="648"/>
      <c r="AB567" s="649">
        <f>+Z567+AA567</f>
        <v>0</v>
      </c>
      <c r="AC567" s="648"/>
      <c r="AD567" s="648"/>
      <c r="AE567" s="648"/>
      <c r="AF567" s="648"/>
      <c r="AG567" s="648"/>
      <c r="AH567" s="648"/>
      <c r="AI567" s="648"/>
      <c r="AJ567" s="648"/>
      <c r="AK567" s="648"/>
      <c r="AL567" s="648"/>
      <c r="AM567" s="630">
        <f>SUM(AB567:AL571)</f>
        <v>0</v>
      </c>
      <c r="AN567" s="460"/>
      <c r="AQ567" s="604" t="str">
        <f>IFERROR(I567/J567*100,"0")</f>
        <v>0</v>
      </c>
      <c r="AR567" s="650">
        <f>IFERROR(1/(1-(AQ567/100)),"0")</f>
        <v>1</v>
      </c>
      <c r="AS567" s="653">
        <v>10</v>
      </c>
      <c r="AT567" s="607">
        <v>10</v>
      </c>
      <c r="AU567" s="334"/>
      <c r="AV567" s="656"/>
      <c r="AW567" s="659">
        <f>+H567-AV567</f>
        <v>0</v>
      </c>
    </row>
    <row r="568" spans="1:49" ht="19.5" customHeight="1">
      <c r="A568" s="585"/>
      <c r="B568" s="678"/>
      <c r="C568" s="678"/>
      <c r="D568" s="680"/>
      <c r="E568" s="683"/>
      <c r="F568" s="645"/>
      <c r="G568" s="645"/>
      <c r="H568" s="575"/>
      <c r="I568" s="578"/>
      <c r="J568" s="581"/>
      <c r="K568" s="584"/>
      <c r="L568" s="253"/>
      <c r="M568" s="254"/>
      <c r="N568" s="254"/>
      <c r="O568" s="255"/>
      <c r="P568" s="256" t="str">
        <f ca="1">IF(O568=0," ",IFERROR(IF(DATEDIF(TODAY(),O568,"M")&lt;=5,"ROJO",IF(DATEDIF(TODAY(),O568,"M")&gt;=12,"VERDE",IF(AND(DATEDIF(TODAY(),O568,"M")&gt;=6,DATEDIF(TODAY(),O568,"M")&lt;=11),"AMARILLO"))),Q568))</f>
        <v xml:space="preserve"> </v>
      </c>
      <c r="Q568" s="262" t="str">
        <f>IF(O568=0," ",IF(O568&lt;=$L$6,"VENCIDO","NO VENCIDO"))</f>
        <v xml:space="preserve"> </v>
      </c>
      <c r="R568" s="257"/>
      <c r="S568" s="258"/>
      <c r="T568" s="258"/>
      <c r="U568" s="259"/>
      <c r="V568" s="259"/>
      <c r="W568" s="635"/>
      <c r="X568" s="425"/>
      <c r="Y568" s="232"/>
      <c r="Z568" s="648"/>
      <c r="AA568" s="648"/>
      <c r="AB568" s="649"/>
      <c r="AC568" s="648"/>
      <c r="AD568" s="648"/>
      <c r="AE568" s="648"/>
      <c r="AF568" s="648"/>
      <c r="AG568" s="648"/>
      <c r="AH568" s="648"/>
      <c r="AI568" s="648"/>
      <c r="AJ568" s="648"/>
      <c r="AK568" s="648"/>
      <c r="AL568" s="648"/>
      <c r="AM568" s="631"/>
      <c r="AN568" s="460"/>
      <c r="AQ568" s="605"/>
      <c r="AR568" s="651"/>
      <c r="AS568" s="654"/>
      <c r="AT568" s="608"/>
      <c r="AU568" s="334"/>
      <c r="AV568" s="657"/>
      <c r="AW568" s="660"/>
    </row>
    <row r="569" spans="1:49" ht="19.5" customHeight="1">
      <c r="A569" s="585"/>
      <c r="B569" s="678"/>
      <c r="C569" s="678"/>
      <c r="D569" s="681"/>
      <c r="E569" s="683"/>
      <c r="F569" s="645"/>
      <c r="G569" s="645"/>
      <c r="H569" s="575"/>
      <c r="I569" s="578"/>
      <c r="J569" s="581"/>
      <c r="K569" s="584"/>
      <c r="L569" s="253"/>
      <c r="M569" s="254"/>
      <c r="N569" s="254"/>
      <c r="O569" s="255"/>
      <c r="P569" s="256" t="str">
        <f ca="1">IF(O569=0," ",IFERROR(IF(DATEDIF(TODAY(),O569,"M")&lt;=5,"ROJO",IF(DATEDIF(TODAY(),O569,"M")&gt;=12,"VERDE",IF(AND(DATEDIF(TODAY(),O569,"M")&gt;=6,DATEDIF(TODAY(),O569,"M")&lt;=11),"AMARILLO"))),Q569))</f>
        <v xml:space="preserve"> </v>
      </c>
      <c r="Q569" s="262" t="str">
        <f>IF(O569=0," ",IF(O569&lt;=$L$6,"VENCIDO","NO VENCIDO"))</f>
        <v xml:space="preserve"> </v>
      </c>
      <c r="R569" s="257"/>
      <c r="S569" s="258"/>
      <c r="T569" s="258"/>
      <c r="U569" s="259"/>
      <c r="V569" s="259"/>
      <c r="W569" s="635"/>
      <c r="X569" s="425"/>
      <c r="Y569" s="232"/>
      <c r="Z569" s="648"/>
      <c r="AA569" s="648"/>
      <c r="AB569" s="649"/>
      <c r="AC569" s="648"/>
      <c r="AD569" s="648"/>
      <c r="AE569" s="648"/>
      <c r="AF569" s="648"/>
      <c r="AG569" s="648"/>
      <c r="AH569" s="648"/>
      <c r="AI569" s="648"/>
      <c r="AJ569" s="648"/>
      <c r="AK569" s="648"/>
      <c r="AL569" s="648"/>
      <c r="AM569" s="631"/>
      <c r="AN569" s="460"/>
      <c r="AQ569" s="605"/>
      <c r="AR569" s="651"/>
      <c r="AS569" s="654"/>
      <c r="AT569" s="608"/>
      <c r="AU569" s="334"/>
      <c r="AV569" s="657"/>
      <c r="AW569" s="660"/>
    </row>
    <row r="570" spans="1:49" ht="34.5" customHeight="1">
      <c r="A570" s="585"/>
      <c r="B570" s="675" t="s">
        <v>1628</v>
      </c>
      <c r="C570" s="675"/>
      <c r="D570" s="428"/>
      <c r="E570" s="683"/>
      <c r="F570" s="645"/>
      <c r="G570" s="645"/>
      <c r="H570" s="575"/>
      <c r="I570" s="578"/>
      <c r="J570" s="581"/>
      <c r="K570" s="584"/>
      <c r="L570" s="253"/>
      <c r="M570" s="254"/>
      <c r="N570" s="254"/>
      <c r="O570" s="255"/>
      <c r="P570" s="256" t="str">
        <f ca="1">IF(O570=0," ",IFERROR(IF(DATEDIF(TODAY(),O570,"M")&lt;=5,"ROJO",IF(DATEDIF(TODAY(),O570,"M")&gt;=12,"VERDE",IF(AND(DATEDIF(TODAY(),O570,"M")&gt;=6,DATEDIF(TODAY(),O570,"M")&lt;=11),"AMARILLO"))),Q570))</f>
        <v xml:space="preserve"> </v>
      </c>
      <c r="Q570" s="262" t="str">
        <f>IF(O570=0," ",IF(O570&lt;=$L$6,"VENCIDO","NO VENCIDO"))</f>
        <v xml:space="preserve"> </v>
      </c>
      <c r="R570" s="257"/>
      <c r="S570" s="258"/>
      <c r="T570" s="258"/>
      <c r="U570" s="259"/>
      <c r="V570" s="259"/>
      <c r="W570" s="635"/>
      <c r="X570" s="425"/>
      <c r="Y570" s="232"/>
      <c r="Z570" s="648"/>
      <c r="AA570" s="648"/>
      <c r="AB570" s="649"/>
      <c r="AC570" s="648"/>
      <c r="AD570" s="648"/>
      <c r="AE570" s="648"/>
      <c r="AF570" s="648"/>
      <c r="AG570" s="648"/>
      <c r="AH570" s="648"/>
      <c r="AI570" s="648"/>
      <c r="AJ570" s="648"/>
      <c r="AK570" s="648"/>
      <c r="AL570" s="648"/>
      <c r="AM570" s="631"/>
      <c r="AN570" s="460"/>
      <c r="AQ570" s="605"/>
      <c r="AR570" s="651"/>
      <c r="AS570" s="654"/>
      <c r="AT570" s="608"/>
      <c r="AU570" s="334"/>
      <c r="AV570" s="657"/>
      <c r="AW570" s="660"/>
    </row>
    <row r="571" spans="1:49" ht="34.5" customHeight="1">
      <c r="A571" s="585"/>
      <c r="B571" s="676" t="s">
        <v>1627</v>
      </c>
      <c r="C571" s="676"/>
      <c r="D571" s="335">
        <f>+D564/2</f>
        <v>0</v>
      </c>
      <c r="E571" s="683"/>
      <c r="F571" s="645"/>
      <c r="G571" s="645"/>
      <c r="H571" s="575"/>
      <c r="I571" s="578"/>
      <c r="J571" s="581"/>
      <c r="K571" s="633"/>
      <c r="L571" s="253"/>
      <c r="M571" s="254"/>
      <c r="N571" s="254"/>
      <c r="O571" s="255"/>
      <c r="P571" s="256" t="str">
        <f ca="1">IF(O571=0," ",IFERROR(IF(DATEDIF(TODAY(),O571,"M")&lt;=5,"ROJO",IF(DATEDIF(TODAY(),O571,"M")&gt;=12,"VERDE",IF(AND(DATEDIF(TODAY(),O571,"M")&gt;=6,DATEDIF(TODAY(),O571,"M")&lt;=11),"AMARILLO"))),Q571))</f>
        <v xml:space="preserve"> </v>
      </c>
      <c r="Q571" s="262" t="str">
        <f>IF(O571=0," ",IF(O571&lt;=$L$6,"VENCIDO","NO VENCIDO"))</f>
        <v xml:space="preserve"> </v>
      </c>
      <c r="R571" s="257"/>
      <c r="S571" s="258"/>
      <c r="T571" s="258"/>
      <c r="U571" s="259"/>
      <c r="V571" s="259"/>
      <c r="W571" s="635"/>
      <c r="X571" s="425"/>
      <c r="Y571" s="232"/>
      <c r="Z571" s="648"/>
      <c r="AA571" s="648"/>
      <c r="AB571" s="649"/>
      <c r="AC571" s="648"/>
      <c r="AD571" s="648"/>
      <c r="AE571" s="648"/>
      <c r="AF571" s="648"/>
      <c r="AG571" s="648"/>
      <c r="AH571" s="648"/>
      <c r="AI571" s="648"/>
      <c r="AJ571" s="648"/>
      <c r="AK571" s="648"/>
      <c r="AL571" s="648"/>
      <c r="AM571" s="632"/>
      <c r="AN571" s="460"/>
      <c r="AQ571" s="606"/>
      <c r="AR571" s="652"/>
      <c r="AS571" s="655"/>
      <c r="AT571" s="609"/>
      <c r="AU571" s="334"/>
      <c r="AV571" s="658"/>
      <c r="AW571" s="661"/>
    </row>
    <row r="572" spans="1:49" ht="19.5" customHeight="1">
      <c r="A572" s="585"/>
      <c r="B572" s="677" t="s">
        <v>1548</v>
      </c>
      <c r="C572" s="677"/>
      <c r="D572" s="337">
        <f>+D567+D571-D570</f>
        <v>23495</v>
      </c>
      <c r="E572" s="684"/>
      <c r="F572" s="646"/>
      <c r="G572" s="646"/>
      <c r="H572" s="576"/>
      <c r="I572" s="579"/>
      <c r="J572" s="582"/>
      <c r="K572" s="447" t="b">
        <f>K567=L572</f>
        <v>0</v>
      </c>
      <c r="L572" s="491">
        <f>SUM(L567:L571)</f>
        <v>0</v>
      </c>
      <c r="M572" s="264" t="s">
        <v>1348</v>
      </c>
      <c r="N572" s="265"/>
      <c r="O572" s="266"/>
      <c r="P572" s="266"/>
      <c r="Q572" s="266"/>
      <c r="R572" s="267">
        <f>SUM(R567:R571)</f>
        <v>0</v>
      </c>
      <c r="S572" s="492"/>
      <c r="T572" s="492"/>
      <c r="U572" s="492"/>
      <c r="V572" s="493"/>
      <c r="W572" s="636"/>
      <c r="X572" s="306"/>
      <c r="Y572" s="232"/>
      <c r="Z572" s="498"/>
      <c r="AA572" s="270"/>
      <c r="AB572" s="270"/>
      <c r="AC572" s="270"/>
      <c r="AD572" s="270"/>
      <c r="AE572" s="270"/>
      <c r="AF572" s="270"/>
      <c r="AG572" s="270"/>
      <c r="AH572" s="270"/>
      <c r="AI572" s="270"/>
      <c r="AJ572" s="270"/>
      <c r="AK572" s="270"/>
      <c r="AL572" s="270"/>
      <c r="AM572" s="515"/>
      <c r="AN572" s="460"/>
      <c r="AQ572" s="498"/>
      <c r="AR572" s="270"/>
      <c r="AS572" s="270"/>
      <c r="AT572" s="515"/>
      <c r="AU572" s="334"/>
      <c r="AV572" s="269"/>
      <c r="AW572" s="271"/>
    </row>
    <row r="573" spans="1:49" ht="17.25" customHeight="1">
      <c r="A573" s="665">
        <f>A567+1</f>
        <v>27</v>
      </c>
      <c r="B573" s="668" t="s">
        <v>1507</v>
      </c>
      <c r="C573" s="669"/>
      <c r="D573" s="641">
        <f>NOVIEMBRE!K573</f>
        <v>596</v>
      </c>
      <c r="E573" s="595">
        <f>H169</f>
        <v>0</v>
      </c>
      <c r="F573" s="644"/>
      <c r="G573" s="644"/>
      <c r="H573" s="574">
        <f>+F573+G573</f>
        <v>0</v>
      </c>
      <c r="I573" s="577">
        <f>+AM573</f>
        <v>0</v>
      </c>
      <c r="J573" s="580">
        <f>+H573+I573</f>
        <v>0</v>
      </c>
      <c r="K573" s="583">
        <f>+(D573+E573)-(J573)</f>
        <v>596</v>
      </c>
      <c r="L573" s="253"/>
      <c r="M573" s="254"/>
      <c r="N573" s="254"/>
      <c r="O573" s="255"/>
      <c r="P573" s="256" t="str">
        <f ca="1">IF(O573=0," ",IFERROR(IF(DATEDIF(TODAY(),O573,"M")&lt;=5,"ROJO",IF(DATEDIF(TODAY(),O573,"M")&gt;=12,"VERDE",IF(AND(DATEDIF(TODAY(),O573,"M")&gt;=6,DATEDIF(TODAY(),O573,"M")&lt;=11),"AMARILLO"))),Q573))</f>
        <v xml:space="preserve"> </v>
      </c>
      <c r="Q573" s="256" t="str">
        <f>IF(O573=0," ",IF(O573&lt;=$L$6,"VENCIDO","NO VENCIDO"))</f>
        <v xml:space="preserve"> </v>
      </c>
      <c r="R573" s="257"/>
      <c r="S573" s="258"/>
      <c r="T573" s="258"/>
      <c r="U573" s="259"/>
      <c r="V573" s="259"/>
      <c r="W573" s="634">
        <f>+AR573</f>
        <v>1</v>
      </c>
      <c r="X573" s="425"/>
      <c r="Y573" s="232"/>
      <c r="Z573" s="648"/>
      <c r="AA573" s="648"/>
      <c r="AB573" s="649">
        <f>+Z573+AA573</f>
        <v>0</v>
      </c>
      <c r="AC573" s="648"/>
      <c r="AD573" s="648"/>
      <c r="AE573" s="648"/>
      <c r="AF573" s="648"/>
      <c r="AG573" s="648"/>
      <c r="AH573" s="648"/>
      <c r="AI573" s="648"/>
      <c r="AJ573" s="648"/>
      <c r="AK573" s="648"/>
      <c r="AL573" s="648"/>
      <c r="AM573" s="630">
        <f>SUM(AB573:AL577)</f>
        <v>0</v>
      </c>
      <c r="AN573" s="460"/>
      <c r="AQ573" s="604" t="str">
        <f>IFERROR(I573/J573*100,"0")</f>
        <v>0</v>
      </c>
      <c r="AR573" s="650">
        <f>IFERROR(1/(1-(AQ573/100)),"0")</f>
        <v>1</v>
      </c>
      <c r="AS573" s="653">
        <v>0</v>
      </c>
      <c r="AT573" s="607">
        <v>1</v>
      </c>
      <c r="AU573" s="334"/>
      <c r="AV573" s="656"/>
      <c r="AW573" s="659">
        <f>+H573-AV573</f>
        <v>0</v>
      </c>
    </row>
    <row r="574" spans="1:49" ht="17.25" customHeight="1">
      <c r="A574" s="666"/>
      <c r="B574" s="670"/>
      <c r="C574" s="671"/>
      <c r="D574" s="642"/>
      <c r="E574" s="596"/>
      <c r="F574" s="645"/>
      <c r="G574" s="645"/>
      <c r="H574" s="575"/>
      <c r="I574" s="578"/>
      <c r="J574" s="581"/>
      <c r="K574" s="584"/>
      <c r="L574" s="253"/>
      <c r="M574" s="254"/>
      <c r="N574" s="254"/>
      <c r="O574" s="255"/>
      <c r="P574" s="256" t="str">
        <f ca="1">IF(O574=0," ",IFERROR(IF(DATEDIF(TODAY(),O574,"M")&lt;=5,"ROJO",IF(DATEDIF(TODAY(),O574,"M")&gt;=12,"VERDE",IF(AND(DATEDIF(TODAY(),O574,"M")&gt;=6,DATEDIF(TODAY(),O574,"M")&lt;=11),"AMARILLO"))),Q574))</f>
        <v xml:space="preserve"> </v>
      </c>
      <c r="Q574" s="262" t="str">
        <f>IF(O574=0," ",IF(O574&lt;=$L$6,"VENCIDO","NO VENCIDO"))</f>
        <v xml:space="preserve"> </v>
      </c>
      <c r="R574" s="257"/>
      <c r="S574" s="258"/>
      <c r="T574" s="258"/>
      <c r="U574" s="259"/>
      <c r="V574" s="259"/>
      <c r="W574" s="635"/>
      <c r="X574" s="425"/>
      <c r="Y574" s="232"/>
      <c r="Z574" s="648"/>
      <c r="AA574" s="648"/>
      <c r="AB574" s="649"/>
      <c r="AC574" s="648"/>
      <c r="AD574" s="648"/>
      <c r="AE574" s="648"/>
      <c r="AF574" s="648"/>
      <c r="AG574" s="648"/>
      <c r="AH574" s="648"/>
      <c r="AI574" s="648"/>
      <c r="AJ574" s="648"/>
      <c r="AK574" s="648"/>
      <c r="AL574" s="648"/>
      <c r="AM574" s="631"/>
      <c r="AN574" s="460"/>
      <c r="AQ574" s="605"/>
      <c r="AR574" s="651"/>
      <c r="AS574" s="654"/>
      <c r="AT574" s="608"/>
      <c r="AU574" s="334"/>
      <c r="AV574" s="657"/>
      <c r="AW574" s="660"/>
    </row>
    <row r="575" spans="1:49" ht="17.25" customHeight="1">
      <c r="A575" s="666"/>
      <c r="B575" s="670"/>
      <c r="C575" s="671"/>
      <c r="D575" s="642"/>
      <c r="E575" s="596"/>
      <c r="F575" s="645"/>
      <c r="G575" s="645"/>
      <c r="H575" s="575"/>
      <c r="I575" s="578"/>
      <c r="J575" s="581"/>
      <c r="K575" s="584"/>
      <c r="L575" s="253"/>
      <c r="M575" s="254"/>
      <c r="N575" s="254"/>
      <c r="O575" s="255"/>
      <c r="P575" s="256" t="str">
        <f ca="1">IF(O575=0," ",IFERROR(IF(DATEDIF(TODAY(),O575,"M")&lt;=5,"ROJO",IF(DATEDIF(TODAY(),O575,"M")&gt;=12,"VERDE",IF(AND(DATEDIF(TODAY(),O575,"M")&gt;=6,DATEDIF(TODAY(),O575,"M")&lt;=11),"AMARILLO"))),Q575))</f>
        <v xml:space="preserve"> </v>
      </c>
      <c r="Q575" s="262" t="str">
        <f>IF(O575=0," ",IF(O575&lt;=$L$6,"VENCIDO","NO VENCIDO"))</f>
        <v xml:space="preserve"> </v>
      </c>
      <c r="R575" s="257"/>
      <c r="S575" s="258"/>
      <c r="T575" s="258"/>
      <c r="U575" s="259"/>
      <c r="V575" s="259"/>
      <c r="W575" s="635"/>
      <c r="X575" s="425"/>
      <c r="Y575" s="232"/>
      <c r="Z575" s="648"/>
      <c r="AA575" s="648"/>
      <c r="AB575" s="649"/>
      <c r="AC575" s="648"/>
      <c r="AD575" s="648"/>
      <c r="AE575" s="648"/>
      <c r="AF575" s="648"/>
      <c r="AG575" s="648"/>
      <c r="AH575" s="648"/>
      <c r="AI575" s="648"/>
      <c r="AJ575" s="648"/>
      <c r="AK575" s="648"/>
      <c r="AL575" s="648"/>
      <c r="AM575" s="631"/>
      <c r="AN575" s="460"/>
      <c r="AQ575" s="605"/>
      <c r="AR575" s="651"/>
      <c r="AS575" s="654"/>
      <c r="AT575" s="608"/>
      <c r="AU575" s="334"/>
      <c r="AV575" s="657"/>
      <c r="AW575" s="660"/>
    </row>
    <row r="576" spans="1:49" ht="17.25" customHeight="1">
      <c r="A576" s="666"/>
      <c r="B576" s="670"/>
      <c r="C576" s="671"/>
      <c r="D576" s="642"/>
      <c r="E576" s="596"/>
      <c r="F576" s="645"/>
      <c r="G576" s="645"/>
      <c r="H576" s="575"/>
      <c r="I576" s="578"/>
      <c r="J576" s="581"/>
      <c r="K576" s="584"/>
      <c r="L576" s="253"/>
      <c r="M576" s="254"/>
      <c r="N576" s="254"/>
      <c r="O576" s="255"/>
      <c r="P576" s="256" t="str">
        <f ca="1">IF(O576=0," ",IFERROR(IF(DATEDIF(TODAY(),O576,"M")&lt;=5,"ROJO",IF(DATEDIF(TODAY(),O576,"M")&gt;=12,"VERDE",IF(AND(DATEDIF(TODAY(),O576,"M")&gt;=6,DATEDIF(TODAY(),O576,"M")&lt;=11),"AMARILLO"))),Q576))</f>
        <v xml:space="preserve"> </v>
      </c>
      <c r="Q576" s="262" t="str">
        <f>IF(O576=0," ",IF(O576&lt;=$L$6,"VENCIDO","NO VENCIDO"))</f>
        <v xml:space="preserve"> </v>
      </c>
      <c r="R576" s="257"/>
      <c r="S576" s="258"/>
      <c r="T576" s="258"/>
      <c r="U576" s="259"/>
      <c r="V576" s="259"/>
      <c r="W576" s="635"/>
      <c r="X576" s="425"/>
      <c r="Y576" s="232"/>
      <c r="Z576" s="648"/>
      <c r="AA576" s="648"/>
      <c r="AB576" s="649"/>
      <c r="AC576" s="648"/>
      <c r="AD576" s="648"/>
      <c r="AE576" s="648"/>
      <c r="AF576" s="648"/>
      <c r="AG576" s="648"/>
      <c r="AH576" s="648"/>
      <c r="AI576" s="648"/>
      <c r="AJ576" s="648"/>
      <c r="AK576" s="648"/>
      <c r="AL576" s="648"/>
      <c r="AM576" s="631"/>
      <c r="AN576" s="460"/>
      <c r="AQ576" s="605"/>
      <c r="AR576" s="651"/>
      <c r="AS576" s="654"/>
      <c r="AT576" s="608"/>
      <c r="AU576" s="334"/>
      <c r="AV576" s="657"/>
      <c r="AW576" s="660"/>
    </row>
    <row r="577" spans="1:49" ht="17.25" customHeight="1">
      <c r="A577" s="666"/>
      <c r="B577" s="670"/>
      <c r="C577" s="671"/>
      <c r="D577" s="642"/>
      <c r="E577" s="596"/>
      <c r="F577" s="645"/>
      <c r="G577" s="645"/>
      <c r="H577" s="575"/>
      <c r="I577" s="578"/>
      <c r="J577" s="581"/>
      <c r="K577" s="633"/>
      <c r="L577" s="253"/>
      <c r="M577" s="254"/>
      <c r="N577" s="254"/>
      <c r="O577" s="255"/>
      <c r="P577" s="256" t="str">
        <f ca="1">IF(O577=0," ",IFERROR(IF(DATEDIF(TODAY(),O577,"M")&lt;=5,"ROJO",IF(DATEDIF(TODAY(),O577,"M")&gt;=12,"VERDE",IF(AND(DATEDIF(TODAY(),O577,"M")&gt;=6,DATEDIF(TODAY(),O577,"M")&lt;=11),"AMARILLO"))),Q577))</f>
        <v xml:space="preserve"> </v>
      </c>
      <c r="Q577" s="262" t="str">
        <f>IF(O577=0," ",IF(O577&lt;=$L$6,"VENCIDO","NO VENCIDO"))</f>
        <v xml:space="preserve"> </v>
      </c>
      <c r="R577" s="257"/>
      <c r="S577" s="258"/>
      <c r="T577" s="258"/>
      <c r="U577" s="259"/>
      <c r="V577" s="259"/>
      <c r="W577" s="635"/>
      <c r="X577" s="425"/>
      <c r="Y577" s="232"/>
      <c r="Z577" s="648"/>
      <c r="AA577" s="648"/>
      <c r="AB577" s="649"/>
      <c r="AC577" s="648"/>
      <c r="AD577" s="648"/>
      <c r="AE577" s="648"/>
      <c r="AF577" s="648"/>
      <c r="AG577" s="648"/>
      <c r="AH577" s="648"/>
      <c r="AI577" s="648"/>
      <c r="AJ577" s="648"/>
      <c r="AK577" s="648"/>
      <c r="AL577" s="648"/>
      <c r="AM577" s="632"/>
      <c r="AN577" s="460"/>
      <c r="AQ577" s="606"/>
      <c r="AR577" s="652"/>
      <c r="AS577" s="655"/>
      <c r="AT577" s="609"/>
      <c r="AU577" s="334"/>
      <c r="AV577" s="658"/>
      <c r="AW577" s="661"/>
    </row>
    <row r="578" spans="1:49" ht="17.25" customHeight="1">
      <c r="A578" s="667"/>
      <c r="B578" s="672"/>
      <c r="C578" s="673"/>
      <c r="D578" s="643"/>
      <c r="E578" s="597"/>
      <c r="F578" s="646"/>
      <c r="G578" s="646"/>
      <c r="H578" s="576"/>
      <c r="I578" s="579"/>
      <c r="J578" s="582"/>
      <c r="K578" s="447" t="b">
        <f>K573=L578</f>
        <v>0</v>
      </c>
      <c r="L578" s="491">
        <f>SUM(L573:L577)</f>
        <v>0</v>
      </c>
      <c r="M578" s="264" t="s">
        <v>1348</v>
      </c>
      <c r="N578" s="265"/>
      <c r="O578" s="266"/>
      <c r="P578" s="266"/>
      <c r="Q578" s="266"/>
      <c r="R578" s="267">
        <f>SUM(R573:R577)</f>
        <v>0</v>
      </c>
      <c r="S578" s="492"/>
      <c r="T578" s="492"/>
      <c r="U578" s="492"/>
      <c r="V578" s="493"/>
      <c r="W578" s="636"/>
      <c r="X578" s="508"/>
      <c r="Y578" s="232"/>
      <c r="Z578" s="498"/>
      <c r="AA578" s="270"/>
      <c r="AB578" s="270"/>
      <c r="AC578" s="270"/>
      <c r="AD578" s="270"/>
      <c r="AE578" s="270"/>
      <c r="AF578" s="270"/>
      <c r="AG578" s="270"/>
      <c r="AH578" s="270"/>
      <c r="AI578" s="270"/>
      <c r="AJ578" s="270"/>
      <c r="AK578" s="270"/>
      <c r="AL578" s="270"/>
      <c r="AM578" s="515"/>
      <c r="AN578" s="460"/>
      <c r="AQ578" s="498"/>
      <c r="AR578" s="270"/>
      <c r="AS578" s="270"/>
      <c r="AT578" s="515"/>
      <c r="AU578" s="334"/>
      <c r="AV578" s="269"/>
      <c r="AW578" s="271"/>
    </row>
    <row r="579" spans="1:49" ht="17.25" customHeight="1">
      <c r="A579" s="665">
        <f>A573+1</f>
        <v>28</v>
      </c>
      <c r="B579" s="668" t="s">
        <v>1503</v>
      </c>
      <c r="C579" s="669"/>
      <c r="D579" s="641">
        <f>NOVIEMBRE!K579</f>
        <v>3539</v>
      </c>
      <c r="E579" s="595">
        <f>H175</f>
        <v>0</v>
      </c>
      <c r="F579" s="644"/>
      <c r="G579" s="644"/>
      <c r="H579" s="574">
        <f>+F579+G579</f>
        <v>0</v>
      </c>
      <c r="I579" s="577">
        <f>+AM579</f>
        <v>0</v>
      </c>
      <c r="J579" s="580">
        <f>+H579+I579</f>
        <v>0</v>
      </c>
      <c r="K579" s="583">
        <f>+(D579+E579)-(J579)</f>
        <v>3539</v>
      </c>
      <c r="L579" s="253"/>
      <c r="M579" s="254"/>
      <c r="N579" s="254"/>
      <c r="O579" s="255"/>
      <c r="P579" s="256" t="str">
        <f ca="1">IF(O579=0," ",IFERROR(IF(DATEDIF(TODAY(),O579,"M")&lt;=5,"ROJO",IF(DATEDIF(TODAY(),O579,"M")&gt;=12,"VERDE",IF(AND(DATEDIF(TODAY(),O579,"M")&gt;=6,DATEDIF(TODAY(),O579,"M")&lt;=11),"AMARILLO"))),Q579))</f>
        <v xml:space="preserve"> </v>
      </c>
      <c r="Q579" s="256" t="str">
        <f>IF(O579=0," ",IF(O579&lt;=$L$6,"VENCIDO","NO VENCIDO"))</f>
        <v xml:space="preserve"> </v>
      </c>
      <c r="R579" s="257"/>
      <c r="S579" s="258"/>
      <c r="T579" s="258"/>
      <c r="U579" s="259"/>
      <c r="V579" s="259"/>
      <c r="W579" s="634">
        <f>+AR579</f>
        <v>1</v>
      </c>
      <c r="X579" s="425"/>
      <c r="Y579" s="232"/>
      <c r="Z579" s="648"/>
      <c r="AA579" s="648"/>
      <c r="AB579" s="649">
        <f>+Z579+AA579</f>
        <v>0</v>
      </c>
      <c r="AC579" s="648"/>
      <c r="AD579" s="648"/>
      <c r="AE579" s="648"/>
      <c r="AF579" s="648"/>
      <c r="AG579" s="648"/>
      <c r="AH579" s="648"/>
      <c r="AI579" s="648"/>
      <c r="AJ579" s="648"/>
      <c r="AK579" s="648"/>
      <c r="AL579" s="648"/>
      <c r="AM579" s="630">
        <f>SUM(AB579:AL583)</f>
        <v>0</v>
      </c>
      <c r="AN579" s="460"/>
      <c r="AQ579" s="604" t="str">
        <f>IFERROR(I579/J579*100,"0")</f>
        <v>0</v>
      </c>
      <c r="AR579" s="650">
        <f>IFERROR(1/(1-(AQ579/100)),"0")</f>
        <v>1</v>
      </c>
      <c r="AS579" s="653">
        <v>0</v>
      </c>
      <c r="AT579" s="607">
        <v>1</v>
      </c>
      <c r="AU579" s="334"/>
      <c r="AV579" s="656"/>
      <c r="AW579" s="659">
        <f>+H579-AV579</f>
        <v>0</v>
      </c>
    </row>
    <row r="580" spans="1:49" ht="17.25" customHeight="1">
      <c r="A580" s="666"/>
      <c r="B580" s="670"/>
      <c r="C580" s="671"/>
      <c r="D580" s="642"/>
      <c r="E580" s="596"/>
      <c r="F580" s="645"/>
      <c r="G580" s="645"/>
      <c r="H580" s="575"/>
      <c r="I580" s="578"/>
      <c r="J580" s="581"/>
      <c r="K580" s="584"/>
      <c r="L580" s="253"/>
      <c r="M580" s="254"/>
      <c r="N580" s="254"/>
      <c r="O580" s="255"/>
      <c r="P580" s="256" t="str">
        <f ca="1">IF(O580=0," ",IFERROR(IF(DATEDIF(TODAY(),O580,"M")&lt;=5,"ROJO",IF(DATEDIF(TODAY(),O580,"M")&gt;=12,"VERDE",IF(AND(DATEDIF(TODAY(),O580,"M")&gt;=6,DATEDIF(TODAY(),O580,"M")&lt;=11),"AMARILLO"))),Q580))</f>
        <v xml:space="preserve"> </v>
      </c>
      <c r="Q580" s="262" t="str">
        <f>IF(O580=0," ",IF(O580&lt;=$L$6,"VENCIDO","NO VENCIDO"))</f>
        <v xml:space="preserve"> </v>
      </c>
      <c r="R580" s="257"/>
      <c r="S580" s="258"/>
      <c r="T580" s="258"/>
      <c r="U580" s="259"/>
      <c r="V580" s="259"/>
      <c r="W580" s="635"/>
      <c r="X580" s="425"/>
      <c r="Y580" s="232"/>
      <c r="Z580" s="648"/>
      <c r="AA580" s="648"/>
      <c r="AB580" s="649"/>
      <c r="AC580" s="648"/>
      <c r="AD580" s="648"/>
      <c r="AE580" s="648"/>
      <c r="AF580" s="648"/>
      <c r="AG580" s="648"/>
      <c r="AH580" s="648"/>
      <c r="AI580" s="648"/>
      <c r="AJ580" s="648"/>
      <c r="AK580" s="648"/>
      <c r="AL580" s="648"/>
      <c r="AM580" s="631"/>
      <c r="AN580" s="460"/>
      <c r="AQ580" s="605"/>
      <c r="AR580" s="651"/>
      <c r="AS580" s="654"/>
      <c r="AT580" s="608"/>
      <c r="AU580" s="334"/>
      <c r="AV580" s="657"/>
      <c r="AW580" s="660"/>
    </row>
    <row r="581" spans="1:49" ht="17.25" customHeight="1">
      <c r="A581" s="666"/>
      <c r="B581" s="670"/>
      <c r="C581" s="671"/>
      <c r="D581" s="642"/>
      <c r="E581" s="596"/>
      <c r="F581" s="645"/>
      <c r="G581" s="645"/>
      <c r="H581" s="575"/>
      <c r="I581" s="578"/>
      <c r="J581" s="581"/>
      <c r="K581" s="584"/>
      <c r="L581" s="253"/>
      <c r="M581" s="254"/>
      <c r="N581" s="254"/>
      <c r="O581" s="255"/>
      <c r="P581" s="256" t="str">
        <f ca="1">IF(O581=0," ",IFERROR(IF(DATEDIF(TODAY(),O581,"M")&lt;=5,"ROJO",IF(DATEDIF(TODAY(),O581,"M")&gt;=12,"VERDE",IF(AND(DATEDIF(TODAY(),O581,"M")&gt;=6,DATEDIF(TODAY(),O581,"M")&lt;=11),"AMARILLO"))),Q581))</f>
        <v xml:space="preserve"> </v>
      </c>
      <c r="Q581" s="262" t="str">
        <f>IF(O581=0," ",IF(O581&lt;=$L$6,"VENCIDO","NO VENCIDO"))</f>
        <v xml:space="preserve"> </v>
      </c>
      <c r="R581" s="257"/>
      <c r="S581" s="258"/>
      <c r="T581" s="258"/>
      <c r="U581" s="259"/>
      <c r="V581" s="259"/>
      <c r="W581" s="635"/>
      <c r="X581" s="425"/>
      <c r="Y581" s="232"/>
      <c r="Z581" s="648"/>
      <c r="AA581" s="648"/>
      <c r="AB581" s="649"/>
      <c r="AC581" s="648"/>
      <c r="AD581" s="648"/>
      <c r="AE581" s="648"/>
      <c r="AF581" s="648"/>
      <c r="AG581" s="648"/>
      <c r="AH581" s="648"/>
      <c r="AI581" s="648"/>
      <c r="AJ581" s="648"/>
      <c r="AK581" s="648"/>
      <c r="AL581" s="648"/>
      <c r="AM581" s="631"/>
      <c r="AN581" s="460"/>
      <c r="AQ581" s="605"/>
      <c r="AR581" s="651"/>
      <c r="AS581" s="654"/>
      <c r="AT581" s="608"/>
      <c r="AU581" s="334"/>
      <c r="AV581" s="657"/>
      <c r="AW581" s="660"/>
    </row>
    <row r="582" spans="1:49" ht="17.25" customHeight="1">
      <c r="A582" s="666"/>
      <c r="B582" s="670"/>
      <c r="C582" s="671"/>
      <c r="D582" s="642"/>
      <c r="E582" s="596"/>
      <c r="F582" s="645"/>
      <c r="G582" s="645"/>
      <c r="H582" s="575"/>
      <c r="I582" s="578"/>
      <c r="J582" s="581"/>
      <c r="K582" s="584"/>
      <c r="L582" s="253"/>
      <c r="M582" s="254"/>
      <c r="N582" s="254"/>
      <c r="O582" s="255"/>
      <c r="P582" s="256" t="str">
        <f ca="1">IF(O582=0," ",IFERROR(IF(DATEDIF(TODAY(),O582,"M")&lt;=5,"ROJO",IF(DATEDIF(TODAY(),O582,"M")&gt;=12,"VERDE",IF(AND(DATEDIF(TODAY(),O582,"M")&gt;=6,DATEDIF(TODAY(),O582,"M")&lt;=11),"AMARILLO"))),Q582))</f>
        <v xml:space="preserve"> </v>
      </c>
      <c r="Q582" s="262" t="str">
        <f>IF(O582=0," ",IF(O582&lt;=$L$6,"VENCIDO","NO VENCIDO"))</f>
        <v xml:space="preserve"> </v>
      </c>
      <c r="R582" s="257"/>
      <c r="S582" s="258"/>
      <c r="T582" s="258"/>
      <c r="U582" s="259"/>
      <c r="V582" s="259"/>
      <c r="W582" s="635"/>
      <c r="X582" s="425"/>
      <c r="Y582" s="232"/>
      <c r="Z582" s="648"/>
      <c r="AA582" s="648"/>
      <c r="AB582" s="649"/>
      <c r="AC582" s="648"/>
      <c r="AD582" s="648"/>
      <c r="AE582" s="648"/>
      <c r="AF582" s="648"/>
      <c r="AG582" s="648"/>
      <c r="AH582" s="648"/>
      <c r="AI582" s="648"/>
      <c r="AJ582" s="648"/>
      <c r="AK582" s="648"/>
      <c r="AL582" s="648"/>
      <c r="AM582" s="631"/>
      <c r="AN582" s="460"/>
      <c r="AQ582" s="605"/>
      <c r="AR582" s="651"/>
      <c r="AS582" s="654"/>
      <c r="AT582" s="608"/>
      <c r="AU582" s="334"/>
      <c r="AV582" s="657"/>
      <c r="AW582" s="660"/>
    </row>
    <row r="583" spans="1:49" ht="17.25" customHeight="1">
      <c r="A583" s="666"/>
      <c r="B583" s="670"/>
      <c r="C583" s="671"/>
      <c r="D583" s="642"/>
      <c r="E583" s="596"/>
      <c r="F583" s="645"/>
      <c r="G583" s="645"/>
      <c r="H583" s="575"/>
      <c r="I583" s="578"/>
      <c r="J583" s="581"/>
      <c r="K583" s="633"/>
      <c r="L583" s="253"/>
      <c r="M583" s="254"/>
      <c r="N583" s="254"/>
      <c r="O583" s="255"/>
      <c r="P583" s="256" t="str">
        <f ca="1">IF(O583=0," ",IFERROR(IF(DATEDIF(TODAY(),O583,"M")&lt;=5,"ROJO",IF(DATEDIF(TODAY(),O583,"M")&gt;=12,"VERDE",IF(AND(DATEDIF(TODAY(),O583,"M")&gt;=6,DATEDIF(TODAY(),O583,"M")&lt;=11),"AMARILLO"))),Q583))</f>
        <v xml:space="preserve"> </v>
      </c>
      <c r="Q583" s="262" t="str">
        <f>IF(O583=0," ",IF(O583&lt;=$L$6,"VENCIDO","NO VENCIDO"))</f>
        <v xml:space="preserve"> </v>
      </c>
      <c r="R583" s="257"/>
      <c r="S583" s="258"/>
      <c r="T583" s="258"/>
      <c r="U583" s="259"/>
      <c r="V583" s="259"/>
      <c r="W583" s="635"/>
      <c r="X583" s="425"/>
      <c r="Y583" s="232"/>
      <c r="Z583" s="648"/>
      <c r="AA583" s="648"/>
      <c r="AB583" s="649"/>
      <c r="AC583" s="648"/>
      <c r="AD583" s="648"/>
      <c r="AE583" s="648"/>
      <c r="AF583" s="648"/>
      <c r="AG583" s="648"/>
      <c r="AH583" s="648"/>
      <c r="AI583" s="648"/>
      <c r="AJ583" s="648"/>
      <c r="AK583" s="648"/>
      <c r="AL583" s="648"/>
      <c r="AM583" s="632"/>
      <c r="AN583" s="460"/>
      <c r="AQ583" s="606"/>
      <c r="AR583" s="652"/>
      <c r="AS583" s="655"/>
      <c r="AT583" s="609"/>
      <c r="AU583" s="334"/>
      <c r="AV583" s="658"/>
      <c r="AW583" s="661"/>
    </row>
    <row r="584" spans="1:49" ht="17.25" customHeight="1">
      <c r="A584" s="667"/>
      <c r="B584" s="672"/>
      <c r="C584" s="673"/>
      <c r="D584" s="643"/>
      <c r="E584" s="597"/>
      <c r="F584" s="646"/>
      <c r="G584" s="646"/>
      <c r="H584" s="576"/>
      <c r="I584" s="579"/>
      <c r="J584" s="582"/>
      <c r="K584" s="447" t="b">
        <f>K579=L584</f>
        <v>0</v>
      </c>
      <c r="L584" s="491">
        <f>SUM(L579:L583)</f>
        <v>0</v>
      </c>
      <c r="M584" s="264" t="s">
        <v>1348</v>
      </c>
      <c r="N584" s="265"/>
      <c r="O584" s="266"/>
      <c r="P584" s="266"/>
      <c r="Q584" s="266"/>
      <c r="R584" s="267">
        <f>SUM(R579:R583)</f>
        <v>0</v>
      </c>
      <c r="S584" s="492"/>
      <c r="T584" s="492"/>
      <c r="U584" s="492"/>
      <c r="V584" s="493"/>
      <c r="W584" s="636"/>
      <c r="X584" s="508"/>
      <c r="Y584" s="232"/>
      <c r="Z584" s="498"/>
      <c r="AA584" s="270"/>
      <c r="AB584" s="270"/>
      <c r="AC584" s="270"/>
      <c r="AD584" s="270"/>
      <c r="AE584" s="270"/>
      <c r="AF584" s="270"/>
      <c r="AG584" s="270"/>
      <c r="AH584" s="270"/>
      <c r="AI584" s="270"/>
      <c r="AJ584" s="270"/>
      <c r="AK584" s="270"/>
      <c r="AL584" s="270"/>
      <c r="AM584" s="515"/>
      <c r="AN584" s="460"/>
      <c r="AQ584" s="498"/>
      <c r="AR584" s="270"/>
      <c r="AS584" s="270"/>
      <c r="AT584" s="515"/>
      <c r="AU584" s="334"/>
      <c r="AV584" s="269"/>
      <c r="AW584" s="271"/>
    </row>
    <row r="585" spans="1:49" ht="17.25" customHeight="1">
      <c r="A585" s="665">
        <f>A579+1</f>
        <v>29</v>
      </c>
      <c r="B585" s="668" t="s">
        <v>1502</v>
      </c>
      <c r="C585" s="669"/>
      <c r="D585" s="641">
        <f>NOVIEMBRE!K585</f>
        <v>0</v>
      </c>
      <c r="E585" s="595">
        <f>H181</f>
        <v>0</v>
      </c>
      <c r="F585" s="644"/>
      <c r="G585" s="644"/>
      <c r="H585" s="574">
        <f>+F585+G585</f>
        <v>0</v>
      </c>
      <c r="I585" s="577">
        <f>+AM585</f>
        <v>0</v>
      </c>
      <c r="J585" s="580">
        <f>+H585+I585</f>
        <v>0</v>
      </c>
      <c r="K585" s="583">
        <f>+(D585+E585)-(J585)</f>
        <v>0</v>
      </c>
      <c r="L585" s="253"/>
      <c r="M585" s="254"/>
      <c r="N585" s="254"/>
      <c r="O585" s="255"/>
      <c r="P585" s="256" t="str">
        <f ca="1">IF(O585=0," ",IFERROR(IF(DATEDIF(TODAY(),O585,"M")&lt;=5,"ROJO",IF(DATEDIF(TODAY(),O585,"M")&gt;=12,"VERDE",IF(AND(DATEDIF(TODAY(),O585,"M")&gt;=6,DATEDIF(TODAY(),O585,"M")&lt;=11),"AMARILLO"))),Q585))</f>
        <v xml:space="preserve"> </v>
      </c>
      <c r="Q585" s="256" t="str">
        <f>IF(O585=0," ",IF(O585&lt;=$L$6,"VENCIDO","NO VENCIDO"))</f>
        <v xml:space="preserve"> </v>
      </c>
      <c r="R585" s="257"/>
      <c r="S585" s="258"/>
      <c r="T585" s="258"/>
      <c r="U585" s="259"/>
      <c r="V585" s="259"/>
      <c r="W585" s="634">
        <f>+AR585</f>
        <v>1</v>
      </c>
      <c r="X585" s="425"/>
      <c r="Y585" s="232"/>
      <c r="Z585" s="648"/>
      <c r="AA585" s="648"/>
      <c r="AB585" s="649">
        <f>+Z585+AA585</f>
        <v>0</v>
      </c>
      <c r="AC585" s="648"/>
      <c r="AD585" s="648"/>
      <c r="AE585" s="648"/>
      <c r="AF585" s="648"/>
      <c r="AG585" s="648"/>
      <c r="AH585" s="648"/>
      <c r="AI585" s="648"/>
      <c r="AJ585" s="648"/>
      <c r="AK585" s="648"/>
      <c r="AL585" s="648"/>
      <c r="AM585" s="630">
        <f>SUM(AB585:AL589)</f>
        <v>0</v>
      </c>
      <c r="AN585" s="460"/>
      <c r="AQ585" s="604" t="str">
        <f>IFERROR(I585/J585*100,"0")</f>
        <v>0</v>
      </c>
      <c r="AR585" s="650">
        <f>IFERROR(1/(1-(AQ585/100)),"0")</f>
        <v>1</v>
      </c>
      <c r="AS585" s="653">
        <v>0</v>
      </c>
      <c r="AT585" s="607">
        <v>1</v>
      </c>
      <c r="AU585" s="334"/>
      <c r="AV585" s="656"/>
      <c r="AW585" s="659">
        <f>+H585-AV585</f>
        <v>0</v>
      </c>
    </row>
    <row r="586" spans="1:49" ht="17.25" customHeight="1">
      <c r="A586" s="666"/>
      <c r="B586" s="670"/>
      <c r="C586" s="671"/>
      <c r="D586" s="642"/>
      <c r="E586" s="596"/>
      <c r="F586" s="645"/>
      <c r="G586" s="645"/>
      <c r="H586" s="575"/>
      <c r="I586" s="578"/>
      <c r="J586" s="581"/>
      <c r="K586" s="584"/>
      <c r="L586" s="253"/>
      <c r="M586" s="254"/>
      <c r="N586" s="254"/>
      <c r="O586" s="255"/>
      <c r="P586" s="256" t="str">
        <f ca="1">IF(O586=0," ",IFERROR(IF(DATEDIF(TODAY(),O586,"M")&lt;=5,"ROJO",IF(DATEDIF(TODAY(),O586,"M")&gt;=12,"VERDE",IF(AND(DATEDIF(TODAY(),O586,"M")&gt;=6,DATEDIF(TODAY(),O586,"M")&lt;=11),"AMARILLO"))),Q586))</f>
        <v xml:space="preserve"> </v>
      </c>
      <c r="Q586" s="262" t="str">
        <f>IF(O586=0," ",IF(O586&lt;=$L$6,"VENCIDO","NO VENCIDO"))</f>
        <v xml:space="preserve"> </v>
      </c>
      <c r="R586" s="257"/>
      <c r="S586" s="258"/>
      <c r="T586" s="258"/>
      <c r="U586" s="259"/>
      <c r="V586" s="259"/>
      <c r="W586" s="635"/>
      <c r="X586" s="425"/>
      <c r="Y586" s="232"/>
      <c r="Z586" s="648"/>
      <c r="AA586" s="648"/>
      <c r="AB586" s="649"/>
      <c r="AC586" s="648"/>
      <c r="AD586" s="648"/>
      <c r="AE586" s="648"/>
      <c r="AF586" s="648"/>
      <c r="AG586" s="648"/>
      <c r="AH586" s="648"/>
      <c r="AI586" s="648"/>
      <c r="AJ586" s="648"/>
      <c r="AK586" s="648"/>
      <c r="AL586" s="648"/>
      <c r="AM586" s="631"/>
      <c r="AN586" s="460"/>
      <c r="AQ586" s="605"/>
      <c r="AR586" s="651"/>
      <c r="AS586" s="654"/>
      <c r="AT586" s="608"/>
      <c r="AU586" s="334"/>
      <c r="AV586" s="657"/>
      <c r="AW586" s="660"/>
    </row>
    <row r="587" spans="1:49" ht="17.25" customHeight="1">
      <c r="A587" s="666"/>
      <c r="B587" s="670"/>
      <c r="C587" s="671"/>
      <c r="D587" s="642"/>
      <c r="E587" s="596"/>
      <c r="F587" s="645"/>
      <c r="G587" s="645"/>
      <c r="H587" s="575"/>
      <c r="I587" s="578"/>
      <c r="J587" s="581"/>
      <c r="K587" s="584"/>
      <c r="L587" s="253"/>
      <c r="M587" s="254"/>
      <c r="N587" s="254"/>
      <c r="O587" s="255"/>
      <c r="P587" s="256" t="str">
        <f ca="1">IF(O587=0," ",IFERROR(IF(DATEDIF(TODAY(),O587,"M")&lt;=5,"ROJO",IF(DATEDIF(TODAY(),O587,"M")&gt;=12,"VERDE",IF(AND(DATEDIF(TODAY(),O587,"M")&gt;=6,DATEDIF(TODAY(),O587,"M")&lt;=11),"AMARILLO"))),Q587))</f>
        <v xml:space="preserve"> </v>
      </c>
      <c r="Q587" s="262" t="str">
        <f>IF(O587=0," ",IF(O587&lt;=$L$6,"VENCIDO","NO VENCIDO"))</f>
        <v xml:space="preserve"> </v>
      </c>
      <c r="R587" s="257"/>
      <c r="S587" s="258"/>
      <c r="T587" s="258"/>
      <c r="U587" s="259"/>
      <c r="V587" s="259"/>
      <c r="W587" s="635"/>
      <c r="X587" s="425"/>
      <c r="Y587" s="232"/>
      <c r="Z587" s="648"/>
      <c r="AA587" s="648"/>
      <c r="AB587" s="649"/>
      <c r="AC587" s="648"/>
      <c r="AD587" s="648"/>
      <c r="AE587" s="648"/>
      <c r="AF587" s="648"/>
      <c r="AG587" s="648"/>
      <c r="AH587" s="648"/>
      <c r="AI587" s="648"/>
      <c r="AJ587" s="648"/>
      <c r="AK587" s="648"/>
      <c r="AL587" s="648"/>
      <c r="AM587" s="631"/>
      <c r="AN587" s="460"/>
      <c r="AQ587" s="605"/>
      <c r="AR587" s="651"/>
      <c r="AS587" s="654"/>
      <c r="AT587" s="608"/>
      <c r="AU587" s="334"/>
      <c r="AV587" s="657"/>
      <c r="AW587" s="660"/>
    </row>
    <row r="588" spans="1:49" ht="17.25" customHeight="1">
      <c r="A588" s="666"/>
      <c r="B588" s="670"/>
      <c r="C588" s="671"/>
      <c r="D588" s="642"/>
      <c r="E588" s="596"/>
      <c r="F588" s="645"/>
      <c r="G588" s="645"/>
      <c r="H588" s="575"/>
      <c r="I588" s="578"/>
      <c r="J588" s="581"/>
      <c r="K588" s="584"/>
      <c r="L588" s="253"/>
      <c r="M588" s="254"/>
      <c r="N588" s="254"/>
      <c r="O588" s="255"/>
      <c r="P588" s="256" t="str">
        <f ca="1">IF(O588=0," ",IFERROR(IF(DATEDIF(TODAY(),O588,"M")&lt;=5,"ROJO",IF(DATEDIF(TODAY(),O588,"M")&gt;=12,"VERDE",IF(AND(DATEDIF(TODAY(),O588,"M")&gt;=6,DATEDIF(TODAY(),O588,"M")&lt;=11),"AMARILLO"))),Q588))</f>
        <v xml:space="preserve"> </v>
      </c>
      <c r="Q588" s="262" t="str">
        <f>IF(O588=0," ",IF(O588&lt;=$L$6,"VENCIDO","NO VENCIDO"))</f>
        <v xml:space="preserve"> </v>
      </c>
      <c r="R588" s="257"/>
      <c r="S588" s="258"/>
      <c r="T588" s="258"/>
      <c r="U588" s="259"/>
      <c r="V588" s="259"/>
      <c r="W588" s="635"/>
      <c r="X588" s="425"/>
      <c r="Y588" s="232"/>
      <c r="Z588" s="648"/>
      <c r="AA588" s="648"/>
      <c r="AB588" s="649"/>
      <c r="AC588" s="648"/>
      <c r="AD588" s="648"/>
      <c r="AE588" s="648"/>
      <c r="AF588" s="648"/>
      <c r="AG588" s="648"/>
      <c r="AH588" s="648"/>
      <c r="AI588" s="648"/>
      <c r="AJ588" s="648"/>
      <c r="AK588" s="648"/>
      <c r="AL588" s="648"/>
      <c r="AM588" s="631"/>
      <c r="AN588" s="460"/>
      <c r="AQ588" s="605"/>
      <c r="AR588" s="651"/>
      <c r="AS588" s="654"/>
      <c r="AT588" s="608"/>
      <c r="AU588" s="334"/>
      <c r="AV588" s="657"/>
      <c r="AW588" s="660"/>
    </row>
    <row r="589" spans="1:49" ht="17.25" customHeight="1">
      <c r="A589" s="666"/>
      <c r="B589" s="670"/>
      <c r="C589" s="671"/>
      <c r="D589" s="642"/>
      <c r="E589" s="596"/>
      <c r="F589" s="645"/>
      <c r="G589" s="645"/>
      <c r="H589" s="575"/>
      <c r="I589" s="578"/>
      <c r="J589" s="581"/>
      <c r="K589" s="633"/>
      <c r="L589" s="253"/>
      <c r="M589" s="254"/>
      <c r="N589" s="254"/>
      <c r="O589" s="255"/>
      <c r="P589" s="256" t="str">
        <f ca="1">IF(O589=0," ",IFERROR(IF(DATEDIF(TODAY(),O589,"M")&lt;=5,"ROJO",IF(DATEDIF(TODAY(),O589,"M")&gt;=12,"VERDE",IF(AND(DATEDIF(TODAY(),O589,"M")&gt;=6,DATEDIF(TODAY(),O589,"M")&lt;=11),"AMARILLO"))),Q589))</f>
        <v xml:space="preserve"> </v>
      </c>
      <c r="Q589" s="262" t="str">
        <f>IF(O589=0," ",IF(O589&lt;=$L$6,"VENCIDO","NO VENCIDO"))</f>
        <v xml:space="preserve"> </v>
      </c>
      <c r="R589" s="257"/>
      <c r="S589" s="258"/>
      <c r="T589" s="258"/>
      <c r="U589" s="259"/>
      <c r="V589" s="259"/>
      <c r="W589" s="635"/>
      <c r="X589" s="425"/>
      <c r="Y589" s="232"/>
      <c r="Z589" s="648"/>
      <c r="AA589" s="648"/>
      <c r="AB589" s="649"/>
      <c r="AC589" s="648"/>
      <c r="AD589" s="648"/>
      <c r="AE589" s="648"/>
      <c r="AF589" s="648"/>
      <c r="AG589" s="648"/>
      <c r="AH589" s="648"/>
      <c r="AI589" s="648"/>
      <c r="AJ589" s="648"/>
      <c r="AK589" s="648"/>
      <c r="AL589" s="648"/>
      <c r="AM589" s="632"/>
      <c r="AN589" s="460"/>
      <c r="AQ589" s="606"/>
      <c r="AR589" s="652"/>
      <c r="AS589" s="655"/>
      <c r="AT589" s="609"/>
      <c r="AU589" s="334"/>
      <c r="AV589" s="658"/>
      <c r="AW589" s="661"/>
    </row>
    <row r="590" spans="1:49" ht="17.25" customHeight="1">
      <c r="A590" s="667"/>
      <c r="B590" s="672"/>
      <c r="C590" s="673"/>
      <c r="D590" s="643"/>
      <c r="E590" s="597"/>
      <c r="F590" s="646"/>
      <c r="G590" s="646"/>
      <c r="H590" s="576"/>
      <c r="I590" s="579"/>
      <c r="J590" s="582"/>
      <c r="K590" s="447" t="b">
        <f>K585=L590</f>
        <v>1</v>
      </c>
      <c r="L590" s="491">
        <f>SUM(L585:L589)</f>
        <v>0</v>
      </c>
      <c r="M590" s="264" t="s">
        <v>1348</v>
      </c>
      <c r="N590" s="265"/>
      <c r="O590" s="266"/>
      <c r="P590" s="266"/>
      <c r="Q590" s="266"/>
      <c r="R590" s="267">
        <f>SUM(R585:R589)</f>
        <v>0</v>
      </c>
      <c r="S590" s="492"/>
      <c r="T590" s="492"/>
      <c r="U590" s="492"/>
      <c r="V590" s="493"/>
      <c r="W590" s="636"/>
      <c r="X590" s="508"/>
      <c r="Y590" s="232"/>
      <c r="Z590" s="498"/>
      <c r="AA590" s="270"/>
      <c r="AB590" s="270"/>
      <c r="AC590" s="270"/>
      <c r="AD590" s="270"/>
      <c r="AE590" s="270"/>
      <c r="AF590" s="270"/>
      <c r="AG590" s="270"/>
      <c r="AH590" s="270"/>
      <c r="AI590" s="270"/>
      <c r="AJ590" s="270"/>
      <c r="AK590" s="270"/>
      <c r="AL590" s="270"/>
      <c r="AM590" s="515"/>
      <c r="AN590" s="460"/>
      <c r="AQ590" s="498"/>
      <c r="AR590" s="270"/>
      <c r="AS590" s="270"/>
      <c r="AT590" s="515"/>
      <c r="AU590" s="334"/>
      <c r="AV590" s="269"/>
      <c r="AW590" s="271"/>
    </row>
    <row r="591" spans="1:49" ht="17.25" customHeight="1">
      <c r="A591" s="665">
        <f>A585+1</f>
        <v>30</v>
      </c>
      <c r="B591" s="668" t="s">
        <v>1504</v>
      </c>
      <c r="C591" s="669"/>
      <c r="D591" s="641">
        <f>NOVIEMBRE!K591</f>
        <v>559</v>
      </c>
      <c r="E591" s="595">
        <f>H187</f>
        <v>0</v>
      </c>
      <c r="F591" s="644"/>
      <c r="G591" s="644"/>
      <c r="H591" s="574">
        <f>+F591+G591</f>
        <v>0</v>
      </c>
      <c r="I591" s="577">
        <f>+AM591</f>
        <v>0</v>
      </c>
      <c r="J591" s="580">
        <f>+H591+I591</f>
        <v>0</v>
      </c>
      <c r="K591" s="583">
        <f>+(D591+E591)-(J591)</f>
        <v>559</v>
      </c>
      <c r="L591" s="253"/>
      <c r="M591" s="254"/>
      <c r="N591" s="254"/>
      <c r="O591" s="255"/>
      <c r="P591" s="256" t="str">
        <f ca="1">IF(O591=0," ",IFERROR(IF(DATEDIF(TODAY(),O591,"M")&lt;=5,"ROJO",IF(DATEDIF(TODAY(),O591,"M")&gt;=12,"VERDE",IF(AND(DATEDIF(TODAY(),O591,"M")&gt;=6,DATEDIF(TODAY(),O591,"M")&lt;=11),"AMARILLO"))),Q591))</f>
        <v xml:space="preserve"> </v>
      </c>
      <c r="Q591" s="256" t="str">
        <f>IF(O591=0," ",IF(O591&lt;=$L$6,"VENCIDO","NO VENCIDO"))</f>
        <v xml:space="preserve"> </v>
      </c>
      <c r="R591" s="257"/>
      <c r="S591" s="258"/>
      <c r="T591" s="258"/>
      <c r="U591" s="259"/>
      <c r="V591" s="259"/>
      <c r="W591" s="634">
        <f>+AR591</f>
        <v>1</v>
      </c>
      <c r="X591" s="425"/>
      <c r="Y591" s="232"/>
      <c r="Z591" s="648"/>
      <c r="AA591" s="648"/>
      <c r="AB591" s="649">
        <f>+Z591+AA591</f>
        <v>0</v>
      </c>
      <c r="AC591" s="648"/>
      <c r="AD591" s="648"/>
      <c r="AE591" s="648"/>
      <c r="AF591" s="648"/>
      <c r="AG591" s="648"/>
      <c r="AH591" s="648"/>
      <c r="AI591" s="648"/>
      <c r="AJ591" s="648"/>
      <c r="AK591" s="648"/>
      <c r="AL591" s="648"/>
      <c r="AM591" s="630">
        <f>SUM(AB591:AL595)</f>
        <v>0</v>
      </c>
      <c r="AN591" s="460"/>
      <c r="AQ591" s="604" t="str">
        <f>IFERROR(I591/J591*100,"0")</f>
        <v>0</v>
      </c>
      <c r="AR591" s="650">
        <f>IFERROR(1/(1-(AQ591/100)),"0")</f>
        <v>1</v>
      </c>
      <c r="AS591" s="653">
        <v>0</v>
      </c>
      <c r="AT591" s="607">
        <v>1</v>
      </c>
      <c r="AU591" s="334"/>
      <c r="AV591" s="656"/>
      <c r="AW591" s="659">
        <f>+H591-AV591</f>
        <v>0</v>
      </c>
    </row>
    <row r="592" spans="1:49" ht="17.25" customHeight="1">
      <c r="A592" s="666"/>
      <c r="B592" s="670"/>
      <c r="C592" s="671"/>
      <c r="D592" s="642"/>
      <c r="E592" s="596"/>
      <c r="F592" s="645"/>
      <c r="G592" s="645"/>
      <c r="H592" s="575"/>
      <c r="I592" s="578"/>
      <c r="J592" s="581"/>
      <c r="K592" s="584"/>
      <c r="L592" s="253"/>
      <c r="M592" s="254"/>
      <c r="N592" s="254"/>
      <c r="O592" s="255"/>
      <c r="P592" s="256" t="str">
        <f ca="1">IF(O592=0," ",IFERROR(IF(DATEDIF(TODAY(),O592,"M")&lt;=5,"ROJO",IF(DATEDIF(TODAY(),O592,"M")&gt;=12,"VERDE",IF(AND(DATEDIF(TODAY(),O592,"M")&gt;=6,DATEDIF(TODAY(),O592,"M")&lt;=11),"AMARILLO"))),Q592))</f>
        <v xml:space="preserve"> </v>
      </c>
      <c r="Q592" s="262" t="str">
        <f>IF(O592=0," ",IF(O592&lt;=$L$6,"VENCIDO","NO VENCIDO"))</f>
        <v xml:space="preserve"> </v>
      </c>
      <c r="R592" s="257"/>
      <c r="S592" s="258"/>
      <c r="T592" s="258"/>
      <c r="U592" s="259"/>
      <c r="V592" s="259"/>
      <c r="W592" s="635"/>
      <c r="X592" s="425"/>
      <c r="Y592" s="232"/>
      <c r="Z592" s="648"/>
      <c r="AA592" s="648"/>
      <c r="AB592" s="649"/>
      <c r="AC592" s="648"/>
      <c r="AD592" s="648"/>
      <c r="AE592" s="648"/>
      <c r="AF592" s="648"/>
      <c r="AG592" s="648"/>
      <c r="AH592" s="648"/>
      <c r="AI592" s="648"/>
      <c r="AJ592" s="648"/>
      <c r="AK592" s="648"/>
      <c r="AL592" s="648"/>
      <c r="AM592" s="631"/>
      <c r="AN592" s="460"/>
      <c r="AQ592" s="605"/>
      <c r="AR592" s="651"/>
      <c r="AS592" s="654"/>
      <c r="AT592" s="608"/>
      <c r="AU592" s="334"/>
      <c r="AV592" s="657"/>
      <c r="AW592" s="660"/>
    </row>
    <row r="593" spans="1:49" ht="17.25" customHeight="1">
      <c r="A593" s="666"/>
      <c r="B593" s="670"/>
      <c r="C593" s="671"/>
      <c r="D593" s="642"/>
      <c r="E593" s="596"/>
      <c r="F593" s="645"/>
      <c r="G593" s="645"/>
      <c r="H593" s="575"/>
      <c r="I593" s="578"/>
      <c r="J593" s="581"/>
      <c r="K593" s="584"/>
      <c r="L593" s="253"/>
      <c r="M593" s="254"/>
      <c r="N593" s="254"/>
      <c r="O593" s="255"/>
      <c r="P593" s="256" t="str">
        <f ca="1">IF(O593=0," ",IFERROR(IF(DATEDIF(TODAY(),O593,"M")&lt;=5,"ROJO",IF(DATEDIF(TODAY(),O593,"M")&gt;=12,"VERDE",IF(AND(DATEDIF(TODAY(),O593,"M")&gt;=6,DATEDIF(TODAY(),O593,"M")&lt;=11),"AMARILLO"))),Q593))</f>
        <v xml:space="preserve"> </v>
      </c>
      <c r="Q593" s="262" t="str">
        <f>IF(O593=0," ",IF(O593&lt;=$L$6,"VENCIDO","NO VENCIDO"))</f>
        <v xml:space="preserve"> </v>
      </c>
      <c r="R593" s="257"/>
      <c r="S593" s="258"/>
      <c r="T593" s="258"/>
      <c r="U593" s="259"/>
      <c r="V593" s="259"/>
      <c r="W593" s="635"/>
      <c r="X593" s="425"/>
      <c r="Y593" s="232"/>
      <c r="Z593" s="648"/>
      <c r="AA593" s="648"/>
      <c r="AB593" s="649"/>
      <c r="AC593" s="648"/>
      <c r="AD593" s="648"/>
      <c r="AE593" s="648"/>
      <c r="AF593" s="648"/>
      <c r="AG593" s="648"/>
      <c r="AH593" s="648"/>
      <c r="AI593" s="648"/>
      <c r="AJ593" s="648"/>
      <c r="AK593" s="648"/>
      <c r="AL593" s="648"/>
      <c r="AM593" s="631"/>
      <c r="AN593" s="460"/>
      <c r="AQ593" s="605"/>
      <c r="AR593" s="651"/>
      <c r="AS593" s="654"/>
      <c r="AT593" s="608"/>
      <c r="AU593" s="334"/>
      <c r="AV593" s="657"/>
      <c r="AW593" s="660"/>
    </row>
    <row r="594" spans="1:49" ht="17.25" customHeight="1">
      <c r="A594" s="666"/>
      <c r="B594" s="670"/>
      <c r="C594" s="671"/>
      <c r="D594" s="642"/>
      <c r="E594" s="596"/>
      <c r="F594" s="645"/>
      <c r="G594" s="645"/>
      <c r="H594" s="575"/>
      <c r="I594" s="578"/>
      <c r="J594" s="581"/>
      <c r="K594" s="584"/>
      <c r="L594" s="253"/>
      <c r="M594" s="254"/>
      <c r="N594" s="254"/>
      <c r="O594" s="255"/>
      <c r="P594" s="256" t="str">
        <f ca="1">IF(O594=0," ",IFERROR(IF(DATEDIF(TODAY(),O594,"M")&lt;=5,"ROJO",IF(DATEDIF(TODAY(),O594,"M")&gt;=12,"VERDE",IF(AND(DATEDIF(TODAY(),O594,"M")&gt;=6,DATEDIF(TODAY(),O594,"M")&lt;=11),"AMARILLO"))),Q594))</f>
        <v xml:space="preserve"> </v>
      </c>
      <c r="Q594" s="262" t="str">
        <f>IF(O594=0," ",IF(O594&lt;=$L$6,"VENCIDO","NO VENCIDO"))</f>
        <v xml:space="preserve"> </v>
      </c>
      <c r="R594" s="257"/>
      <c r="S594" s="258"/>
      <c r="T594" s="258"/>
      <c r="U594" s="259"/>
      <c r="V594" s="259"/>
      <c r="W594" s="635"/>
      <c r="X594" s="425"/>
      <c r="Y594" s="232"/>
      <c r="Z594" s="648"/>
      <c r="AA594" s="648"/>
      <c r="AB594" s="649"/>
      <c r="AC594" s="648"/>
      <c r="AD594" s="648"/>
      <c r="AE594" s="648"/>
      <c r="AF594" s="648"/>
      <c r="AG594" s="648"/>
      <c r="AH594" s="648"/>
      <c r="AI594" s="648"/>
      <c r="AJ594" s="648"/>
      <c r="AK594" s="648"/>
      <c r="AL594" s="648"/>
      <c r="AM594" s="631"/>
      <c r="AN594" s="460"/>
      <c r="AQ594" s="605"/>
      <c r="AR594" s="651"/>
      <c r="AS594" s="654"/>
      <c r="AT594" s="608"/>
      <c r="AU594" s="334"/>
      <c r="AV594" s="657"/>
      <c r="AW594" s="660"/>
    </row>
    <row r="595" spans="1:49" ht="17.25" customHeight="1">
      <c r="A595" s="666"/>
      <c r="B595" s="670"/>
      <c r="C595" s="671"/>
      <c r="D595" s="642"/>
      <c r="E595" s="596"/>
      <c r="F595" s="645"/>
      <c r="G595" s="645"/>
      <c r="H595" s="575"/>
      <c r="I595" s="578"/>
      <c r="J595" s="581"/>
      <c r="K595" s="633"/>
      <c r="L595" s="253"/>
      <c r="M595" s="254"/>
      <c r="N595" s="254"/>
      <c r="O595" s="255"/>
      <c r="P595" s="256" t="str">
        <f ca="1">IF(O595=0," ",IFERROR(IF(DATEDIF(TODAY(),O595,"M")&lt;=5,"ROJO",IF(DATEDIF(TODAY(),O595,"M")&gt;=12,"VERDE",IF(AND(DATEDIF(TODAY(),O595,"M")&gt;=6,DATEDIF(TODAY(),O595,"M")&lt;=11),"AMARILLO"))),Q595))</f>
        <v xml:space="preserve"> </v>
      </c>
      <c r="Q595" s="262" t="str">
        <f>IF(O595=0," ",IF(O595&lt;=$L$6,"VENCIDO","NO VENCIDO"))</f>
        <v xml:space="preserve"> </v>
      </c>
      <c r="R595" s="257"/>
      <c r="S595" s="258"/>
      <c r="T595" s="258"/>
      <c r="U595" s="259"/>
      <c r="V595" s="259"/>
      <c r="W595" s="635"/>
      <c r="X595" s="425"/>
      <c r="Y595" s="232"/>
      <c r="Z595" s="648"/>
      <c r="AA595" s="648"/>
      <c r="AB595" s="649"/>
      <c r="AC595" s="648"/>
      <c r="AD595" s="648"/>
      <c r="AE595" s="648"/>
      <c r="AF595" s="648"/>
      <c r="AG595" s="648"/>
      <c r="AH595" s="648"/>
      <c r="AI595" s="648"/>
      <c r="AJ595" s="648"/>
      <c r="AK595" s="648"/>
      <c r="AL595" s="648"/>
      <c r="AM595" s="632"/>
      <c r="AN595" s="460"/>
      <c r="AQ595" s="606"/>
      <c r="AR595" s="652"/>
      <c r="AS595" s="655"/>
      <c r="AT595" s="609"/>
      <c r="AU595" s="334"/>
      <c r="AV595" s="658"/>
      <c r="AW595" s="661"/>
    </row>
    <row r="596" spans="1:49" ht="17.25" customHeight="1">
      <c r="A596" s="667"/>
      <c r="B596" s="672"/>
      <c r="C596" s="673"/>
      <c r="D596" s="643"/>
      <c r="E596" s="597"/>
      <c r="F596" s="646"/>
      <c r="G596" s="646"/>
      <c r="H596" s="576"/>
      <c r="I596" s="579"/>
      <c r="J596" s="582"/>
      <c r="K596" s="447" t="b">
        <f>K591=L596</f>
        <v>0</v>
      </c>
      <c r="L596" s="491">
        <f>SUM(L591:L595)</f>
        <v>0</v>
      </c>
      <c r="M596" s="264" t="s">
        <v>1348</v>
      </c>
      <c r="N596" s="265"/>
      <c r="O596" s="266"/>
      <c r="P596" s="266"/>
      <c r="Q596" s="266"/>
      <c r="R596" s="267">
        <f>SUM(R591:R595)</f>
        <v>0</v>
      </c>
      <c r="S596" s="492"/>
      <c r="T596" s="492"/>
      <c r="U596" s="492"/>
      <c r="V596" s="493"/>
      <c r="W596" s="636"/>
      <c r="X596" s="508"/>
      <c r="Y596" s="232"/>
      <c r="Z596" s="498"/>
      <c r="AA596" s="270"/>
      <c r="AB596" s="270"/>
      <c r="AC596" s="270"/>
      <c r="AD596" s="270"/>
      <c r="AE596" s="270"/>
      <c r="AF596" s="270"/>
      <c r="AG596" s="270"/>
      <c r="AH596" s="270"/>
      <c r="AI596" s="270"/>
      <c r="AJ596" s="270"/>
      <c r="AK596" s="270"/>
      <c r="AL596" s="270"/>
      <c r="AM596" s="515"/>
      <c r="AN596" s="460"/>
      <c r="AQ596" s="498"/>
      <c r="AR596" s="270"/>
      <c r="AS596" s="270"/>
      <c r="AT596" s="515"/>
      <c r="AU596" s="334"/>
      <c r="AV596" s="269"/>
      <c r="AW596" s="271"/>
    </row>
    <row r="597" spans="1:49" ht="17.25" customHeight="1">
      <c r="A597" s="665">
        <f>A591+1</f>
        <v>31</v>
      </c>
      <c r="B597" s="668" t="s">
        <v>1550</v>
      </c>
      <c r="C597" s="669"/>
      <c r="D597" s="641">
        <f>NOVIEMBRE!K597</f>
        <v>92</v>
      </c>
      <c r="E597" s="595">
        <f>H193</f>
        <v>0</v>
      </c>
      <c r="F597" s="644"/>
      <c r="G597" s="644"/>
      <c r="H597" s="574">
        <f>+F597+G597</f>
        <v>0</v>
      </c>
      <c r="I597" s="577">
        <f>+AM597</f>
        <v>0</v>
      </c>
      <c r="J597" s="580">
        <f>+H597+I597</f>
        <v>0</v>
      </c>
      <c r="K597" s="583">
        <f>+(D597+E597)-(J597)</f>
        <v>92</v>
      </c>
      <c r="L597" s="253"/>
      <c r="M597" s="254"/>
      <c r="N597" s="254"/>
      <c r="O597" s="255"/>
      <c r="P597" s="256" t="str">
        <f ca="1">IF(O597=0," ",IFERROR(IF(DATEDIF(TODAY(),O597,"M")&lt;=5,"ROJO",IF(DATEDIF(TODAY(),O597,"M")&gt;=12,"VERDE",IF(AND(DATEDIF(TODAY(),O597,"M")&gt;=6,DATEDIF(TODAY(),O597,"M")&lt;=11),"AMARILLO"))),Q597))</f>
        <v xml:space="preserve"> </v>
      </c>
      <c r="Q597" s="256" t="str">
        <f>IF(O597=0," ",IF(O597&lt;=$L$6,"VENCIDO","NO VENCIDO"))</f>
        <v xml:space="preserve"> </v>
      </c>
      <c r="R597" s="257"/>
      <c r="S597" s="258"/>
      <c r="T597" s="258"/>
      <c r="U597" s="259"/>
      <c r="V597" s="259"/>
      <c r="W597" s="634">
        <f>+AR597</f>
        <v>1</v>
      </c>
      <c r="X597" s="425"/>
      <c r="Y597" s="232"/>
      <c r="Z597" s="648"/>
      <c r="AA597" s="648"/>
      <c r="AB597" s="649">
        <f>+Z597+AA597</f>
        <v>0</v>
      </c>
      <c r="AC597" s="648"/>
      <c r="AD597" s="648"/>
      <c r="AE597" s="648"/>
      <c r="AF597" s="648"/>
      <c r="AG597" s="648"/>
      <c r="AH597" s="648"/>
      <c r="AI597" s="648"/>
      <c r="AJ597" s="648"/>
      <c r="AK597" s="648"/>
      <c r="AL597" s="648"/>
      <c r="AM597" s="630">
        <f>SUM(AB597:AL601)</f>
        <v>0</v>
      </c>
      <c r="AN597" s="460"/>
      <c r="AQ597" s="604" t="str">
        <f>IFERROR(I597/J597*100,"0")</f>
        <v>0</v>
      </c>
      <c r="AR597" s="650">
        <f>IFERROR(1/(1-(AQ597/100)),"0")</f>
        <v>1</v>
      </c>
      <c r="AS597" s="653">
        <v>0</v>
      </c>
      <c r="AT597" s="607">
        <v>1</v>
      </c>
      <c r="AU597" s="334"/>
      <c r="AV597" s="656"/>
      <c r="AW597" s="659">
        <f>+H597-AV597</f>
        <v>0</v>
      </c>
    </row>
    <row r="598" spans="1:49" ht="17.25" customHeight="1">
      <c r="A598" s="666"/>
      <c r="B598" s="670"/>
      <c r="C598" s="671"/>
      <c r="D598" s="642"/>
      <c r="E598" s="596"/>
      <c r="F598" s="645"/>
      <c r="G598" s="645"/>
      <c r="H598" s="575"/>
      <c r="I598" s="578"/>
      <c r="J598" s="581"/>
      <c r="K598" s="584"/>
      <c r="L598" s="253"/>
      <c r="M598" s="254"/>
      <c r="N598" s="254"/>
      <c r="O598" s="255"/>
      <c r="P598" s="256" t="str">
        <f ca="1">IF(O598=0," ",IFERROR(IF(DATEDIF(TODAY(),O598,"M")&lt;=5,"ROJO",IF(DATEDIF(TODAY(),O598,"M")&gt;=12,"VERDE",IF(AND(DATEDIF(TODAY(),O598,"M")&gt;=6,DATEDIF(TODAY(),O598,"M")&lt;=11),"AMARILLO"))),Q598))</f>
        <v xml:space="preserve"> </v>
      </c>
      <c r="Q598" s="262" t="str">
        <f>IF(O598=0," ",IF(O598&lt;=$L$6,"VENCIDO","NO VENCIDO"))</f>
        <v xml:space="preserve"> </v>
      </c>
      <c r="R598" s="257"/>
      <c r="S598" s="258"/>
      <c r="T598" s="258"/>
      <c r="U598" s="259"/>
      <c r="V598" s="259"/>
      <c r="W598" s="635"/>
      <c r="X598" s="425"/>
      <c r="Y598" s="232"/>
      <c r="Z598" s="648"/>
      <c r="AA598" s="648"/>
      <c r="AB598" s="649"/>
      <c r="AC598" s="648"/>
      <c r="AD598" s="648"/>
      <c r="AE598" s="648"/>
      <c r="AF598" s="648"/>
      <c r="AG598" s="648"/>
      <c r="AH598" s="648"/>
      <c r="AI598" s="648"/>
      <c r="AJ598" s="648"/>
      <c r="AK598" s="648"/>
      <c r="AL598" s="648"/>
      <c r="AM598" s="631"/>
      <c r="AN598" s="460"/>
      <c r="AQ598" s="605"/>
      <c r="AR598" s="651"/>
      <c r="AS598" s="654"/>
      <c r="AT598" s="608"/>
      <c r="AU598" s="334"/>
      <c r="AV598" s="657"/>
      <c r="AW598" s="660"/>
    </row>
    <row r="599" spans="1:49" ht="17.25" customHeight="1">
      <c r="A599" s="666"/>
      <c r="B599" s="670"/>
      <c r="C599" s="671"/>
      <c r="D599" s="642"/>
      <c r="E599" s="596"/>
      <c r="F599" s="645"/>
      <c r="G599" s="645"/>
      <c r="H599" s="575"/>
      <c r="I599" s="578"/>
      <c r="J599" s="581"/>
      <c r="K599" s="584"/>
      <c r="L599" s="253"/>
      <c r="M599" s="254"/>
      <c r="N599" s="254"/>
      <c r="O599" s="255"/>
      <c r="P599" s="256" t="str">
        <f ca="1">IF(O599=0," ",IFERROR(IF(DATEDIF(TODAY(),O599,"M")&lt;=5,"ROJO",IF(DATEDIF(TODAY(),O599,"M")&gt;=12,"VERDE",IF(AND(DATEDIF(TODAY(),O599,"M")&gt;=6,DATEDIF(TODAY(),O599,"M")&lt;=11),"AMARILLO"))),Q599))</f>
        <v xml:space="preserve"> </v>
      </c>
      <c r="Q599" s="262" t="str">
        <f>IF(O599=0," ",IF(O599&lt;=$L$6,"VENCIDO","NO VENCIDO"))</f>
        <v xml:space="preserve"> </v>
      </c>
      <c r="R599" s="257"/>
      <c r="S599" s="258"/>
      <c r="T599" s="258"/>
      <c r="U599" s="259"/>
      <c r="V599" s="259"/>
      <c r="W599" s="635"/>
      <c r="X599" s="425"/>
      <c r="Y599" s="232"/>
      <c r="Z599" s="648"/>
      <c r="AA599" s="648"/>
      <c r="AB599" s="649"/>
      <c r="AC599" s="648"/>
      <c r="AD599" s="648"/>
      <c r="AE599" s="648"/>
      <c r="AF599" s="648"/>
      <c r="AG599" s="648"/>
      <c r="AH599" s="648"/>
      <c r="AI599" s="648"/>
      <c r="AJ599" s="648"/>
      <c r="AK599" s="648"/>
      <c r="AL599" s="648"/>
      <c r="AM599" s="631"/>
      <c r="AN599" s="460"/>
      <c r="AQ599" s="605"/>
      <c r="AR599" s="651"/>
      <c r="AS599" s="654"/>
      <c r="AT599" s="608"/>
      <c r="AU599" s="334"/>
      <c r="AV599" s="657"/>
      <c r="AW599" s="660"/>
    </row>
    <row r="600" spans="1:49" ht="17.25" customHeight="1">
      <c r="A600" s="666"/>
      <c r="B600" s="670"/>
      <c r="C600" s="671"/>
      <c r="D600" s="642"/>
      <c r="E600" s="596"/>
      <c r="F600" s="645"/>
      <c r="G600" s="645"/>
      <c r="H600" s="575"/>
      <c r="I600" s="578"/>
      <c r="J600" s="581"/>
      <c r="K600" s="584"/>
      <c r="L600" s="253"/>
      <c r="M600" s="254"/>
      <c r="N600" s="254"/>
      <c r="O600" s="255"/>
      <c r="P600" s="256" t="str">
        <f ca="1">IF(O600=0," ",IFERROR(IF(DATEDIF(TODAY(),O600,"M")&lt;=5,"ROJO",IF(DATEDIF(TODAY(),O600,"M")&gt;=12,"VERDE",IF(AND(DATEDIF(TODAY(),O600,"M")&gt;=6,DATEDIF(TODAY(),O600,"M")&lt;=11),"AMARILLO"))),Q600))</f>
        <v xml:space="preserve"> </v>
      </c>
      <c r="Q600" s="262" t="str">
        <f>IF(O600=0," ",IF(O600&lt;=$L$6,"VENCIDO","NO VENCIDO"))</f>
        <v xml:space="preserve"> </v>
      </c>
      <c r="R600" s="257"/>
      <c r="S600" s="258"/>
      <c r="T600" s="258"/>
      <c r="U600" s="259"/>
      <c r="V600" s="259"/>
      <c r="W600" s="635"/>
      <c r="X600" s="425"/>
      <c r="Y600" s="232"/>
      <c r="Z600" s="648"/>
      <c r="AA600" s="648"/>
      <c r="AB600" s="649"/>
      <c r="AC600" s="648"/>
      <c r="AD600" s="648"/>
      <c r="AE600" s="648"/>
      <c r="AF600" s="648"/>
      <c r="AG600" s="648"/>
      <c r="AH600" s="648"/>
      <c r="AI600" s="648"/>
      <c r="AJ600" s="648"/>
      <c r="AK600" s="648"/>
      <c r="AL600" s="648"/>
      <c r="AM600" s="631"/>
      <c r="AN600" s="460"/>
      <c r="AQ600" s="605"/>
      <c r="AR600" s="651"/>
      <c r="AS600" s="654"/>
      <c r="AT600" s="608"/>
      <c r="AU600" s="334"/>
      <c r="AV600" s="657"/>
      <c r="AW600" s="660"/>
    </row>
    <row r="601" spans="1:49" ht="17.25" customHeight="1">
      <c r="A601" s="666"/>
      <c r="B601" s="670"/>
      <c r="C601" s="671"/>
      <c r="D601" s="642"/>
      <c r="E601" s="596"/>
      <c r="F601" s="645"/>
      <c r="G601" s="645"/>
      <c r="H601" s="575"/>
      <c r="I601" s="578"/>
      <c r="J601" s="581"/>
      <c r="K601" s="633"/>
      <c r="L601" s="253"/>
      <c r="M601" s="254"/>
      <c r="N601" s="254"/>
      <c r="O601" s="255"/>
      <c r="P601" s="256" t="str">
        <f ca="1">IF(O601=0," ",IFERROR(IF(DATEDIF(TODAY(),O601,"M")&lt;=5,"ROJO",IF(DATEDIF(TODAY(),O601,"M")&gt;=12,"VERDE",IF(AND(DATEDIF(TODAY(),O601,"M")&gt;=6,DATEDIF(TODAY(),O601,"M")&lt;=11),"AMARILLO"))),Q601))</f>
        <v xml:space="preserve"> </v>
      </c>
      <c r="Q601" s="262" t="str">
        <f>IF(O601=0," ",IF(O601&lt;=$L$6,"VENCIDO","NO VENCIDO"))</f>
        <v xml:space="preserve"> </v>
      </c>
      <c r="R601" s="257"/>
      <c r="S601" s="258"/>
      <c r="T601" s="258"/>
      <c r="U601" s="259"/>
      <c r="V601" s="259"/>
      <c r="W601" s="635"/>
      <c r="X601" s="425"/>
      <c r="Y601" s="232"/>
      <c r="Z601" s="648"/>
      <c r="AA601" s="648"/>
      <c r="AB601" s="649"/>
      <c r="AC601" s="648"/>
      <c r="AD601" s="648"/>
      <c r="AE601" s="648"/>
      <c r="AF601" s="648"/>
      <c r="AG601" s="648"/>
      <c r="AH601" s="648"/>
      <c r="AI601" s="648"/>
      <c r="AJ601" s="648"/>
      <c r="AK601" s="648"/>
      <c r="AL601" s="648"/>
      <c r="AM601" s="632"/>
      <c r="AN601" s="460"/>
      <c r="AQ601" s="606"/>
      <c r="AR601" s="652"/>
      <c r="AS601" s="655"/>
      <c r="AT601" s="609"/>
      <c r="AU601" s="334"/>
      <c r="AV601" s="658"/>
      <c r="AW601" s="661"/>
    </row>
    <row r="602" spans="1:49" ht="17.25" customHeight="1">
      <c r="A602" s="667"/>
      <c r="B602" s="672"/>
      <c r="C602" s="673"/>
      <c r="D602" s="643"/>
      <c r="E602" s="597"/>
      <c r="F602" s="646"/>
      <c r="G602" s="646"/>
      <c r="H602" s="576"/>
      <c r="I602" s="579"/>
      <c r="J602" s="582"/>
      <c r="K602" s="447" t="b">
        <f>K597=L602</f>
        <v>0</v>
      </c>
      <c r="L602" s="491">
        <f>SUM(L597:L601)</f>
        <v>0</v>
      </c>
      <c r="M602" s="264" t="s">
        <v>1348</v>
      </c>
      <c r="N602" s="265"/>
      <c r="O602" s="266"/>
      <c r="P602" s="266"/>
      <c r="Q602" s="266"/>
      <c r="R602" s="267">
        <f>SUM(R597:R601)</f>
        <v>0</v>
      </c>
      <c r="S602" s="492"/>
      <c r="T602" s="492"/>
      <c r="U602" s="492"/>
      <c r="V602" s="493"/>
      <c r="W602" s="636"/>
      <c r="X602" s="508"/>
      <c r="Y602" s="232"/>
      <c r="Z602" s="498"/>
      <c r="AA602" s="270"/>
      <c r="AB602" s="270"/>
      <c r="AC602" s="270"/>
      <c r="AD602" s="270"/>
      <c r="AE602" s="270"/>
      <c r="AF602" s="270"/>
      <c r="AG602" s="270"/>
      <c r="AH602" s="270"/>
      <c r="AI602" s="270"/>
      <c r="AJ602" s="270"/>
      <c r="AK602" s="270"/>
      <c r="AL602" s="270"/>
      <c r="AM602" s="515"/>
      <c r="AN602" s="460"/>
      <c r="AQ602" s="498"/>
      <c r="AR602" s="270"/>
      <c r="AS602" s="270"/>
      <c r="AT602" s="515"/>
      <c r="AU602" s="334"/>
      <c r="AV602" s="269"/>
      <c r="AW602" s="271"/>
    </row>
    <row r="603" spans="1:49" ht="17.25" customHeight="1">
      <c r="A603" s="665">
        <f>A597+1</f>
        <v>32</v>
      </c>
      <c r="B603" s="668" t="s">
        <v>1549</v>
      </c>
      <c r="C603" s="669"/>
      <c r="D603" s="641">
        <f>NOVIEMBRE!K603</f>
        <v>47</v>
      </c>
      <c r="E603" s="595">
        <f>H199</f>
        <v>0</v>
      </c>
      <c r="F603" s="644"/>
      <c r="G603" s="644"/>
      <c r="H603" s="574">
        <f>+F603+G603</f>
        <v>0</v>
      </c>
      <c r="I603" s="577">
        <f>+AM603</f>
        <v>0</v>
      </c>
      <c r="J603" s="580">
        <f>+H603+I603</f>
        <v>0</v>
      </c>
      <c r="K603" s="583">
        <f>+(D603+E603)-(J603)</f>
        <v>47</v>
      </c>
      <c r="L603" s="253"/>
      <c r="M603" s="254"/>
      <c r="N603" s="254"/>
      <c r="O603" s="255"/>
      <c r="P603" s="256" t="str">
        <f ca="1">IF(O603=0," ",IFERROR(IF(DATEDIF(TODAY(),O603,"M")&lt;=5,"ROJO",IF(DATEDIF(TODAY(),O603,"M")&gt;=12,"VERDE",IF(AND(DATEDIF(TODAY(),O603,"M")&gt;=6,DATEDIF(TODAY(),O603,"M")&lt;=11),"AMARILLO"))),Q603))</f>
        <v xml:space="preserve"> </v>
      </c>
      <c r="Q603" s="256" t="str">
        <f>IF(O603=0," ",IF(O603&lt;=$L$6,"VENCIDO","NO VENCIDO"))</f>
        <v xml:space="preserve"> </v>
      </c>
      <c r="R603" s="257"/>
      <c r="S603" s="258"/>
      <c r="T603" s="258"/>
      <c r="U603" s="259"/>
      <c r="V603" s="259"/>
      <c r="W603" s="634">
        <f>+AR603</f>
        <v>1</v>
      </c>
      <c r="X603" s="425"/>
      <c r="Y603" s="232"/>
      <c r="Z603" s="648"/>
      <c r="AA603" s="648"/>
      <c r="AB603" s="649">
        <f>+Z603+AA603</f>
        <v>0</v>
      </c>
      <c r="AC603" s="648"/>
      <c r="AD603" s="648"/>
      <c r="AE603" s="648"/>
      <c r="AF603" s="648"/>
      <c r="AG603" s="648"/>
      <c r="AH603" s="648"/>
      <c r="AI603" s="648"/>
      <c r="AJ603" s="648"/>
      <c r="AK603" s="648"/>
      <c r="AL603" s="648"/>
      <c r="AM603" s="630">
        <f>SUM(AB603:AL607)</f>
        <v>0</v>
      </c>
      <c r="AN603" s="460"/>
      <c r="AQ603" s="604" t="str">
        <f>IFERROR(I603/J603*100,"0")</f>
        <v>0</v>
      </c>
      <c r="AR603" s="650">
        <f>IFERROR(1/(1-(AQ603/100)),"0")</f>
        <v>1</v>
      </c>
      <c r="AS603" s="653">
        <v>0</v>
      </c>
      <c r="AT603" s="607">
        <v>1</v>
      </c>
      <c r="AU603" s="334"/>
      <c r="AV603" s="656"/>
      <c r="AW603" s="659">
        <f>+H603-AV603</f>
        <v>0</v>
      </c>
    </row>
    <row r="604" spans="1:49" ht="17.25" customHeight="1">
      <c r="A604" s="666"/>
      <c r="B604" s="670"/>
      <c r="C604" s="671"/>
      <c r="D604" s="642"/>
      <c r="E604" s="596"/>
      <c r="F604" s="645"/>
      <c r="G604" s="645"/>
      <c r="H604" s="575"/>
      <c r="I604" s="578"/>
      <c r="J604" s="581"/>
      <c r="K604" s="584"/>
      <c r="L604" s="253"/>
      <c r="M604" s="254"/>
      <c r="N604" s="254"/>
      <c r="O604" s="255"/>
      <c r="P604" s="256" t="str">
        <f ca="1">IF(O604=0," ",IFERROR(IF(DATEDIF(TODAY(),O604,"M")&lt;=5,"ROJO",IF(DATEDIF(TODAY(),O604,"M")&gt;=12,"VERDE",IF(AND(DATEDIF(TODAY(),O604,"M")&gt;=6,DATEDIF(TODAY(),O604,"M")&lt;=11),"AMARILLO"))),Q604))</f>
        <v xml:space="preserve"> </v>
      </c>
      <c r="Q604" s="262" t="str">
        <f>IF(O604=0," ",IF(O604&lt;=$L$6,"VENCIDO","NO VENCIDO"))</f>
        <v xml:space="preserve"> </v>
      </c>
      <c r="R604" s="257"/>
      <c r="S604" s="258"/>
      <c r="T604" s="258"/>
      <c r="U604" s="259"/>
      <c r="V604" s="259"/>
      <c r="W604" s="635"/>
      <c r="X604" s="425"/>
      <c r="Y604" s="232"/>
      <c r="Z604" s="648"/>
      <c r="AA604" s="648"/>
      <c r="AB604" s="649"/>
      <c r="AC604" s="648"/>
      <c r="AD604" s="648"/>
      <c r="AE604" s="648"/>
      <c r="AF604" s="648"/>
      <c r="AG604" s="648"/>
      <c r="AH604" s="648"/>
      <c r="AI604" s="648"/>
      <c r="AJ604" s="648"/>
      <c r="AK604" s="648"/>
      <c r="AL604" s="648"/>
      <c r="AM604" s="631"/>
      <c r="AN604" s="460"/>
      <c r="AQ604" s="605"/>
      <c r="AR604" s="651"/>
      <c r="AS604" s="654"/>
      <c r="AT604" s="608"/>
      <c r="AU604" s="334"/>
      <c r="AV604" s="657"/>
      <c r="AW604" s="660"/>
    </row>
    <row r="605" spans="1:49" ht="17.25" customHeight="1">
      <c r="A605" s="666"/>
      <c r="B605" s="670"/>
      <c r="C605" s="671"/>
      <c r="D605" s="642"/>
      <c r="E605" s="596"/>
      <c r="F605" s="645"/>
      <c r="G605" s="645"/>
      <c r="H605" s="575"/>
      <c r="I605" s="578"/>
      <c r="J605" s="581"/>
      <c r="K605" s="584"/>
      <c r="L605" s="253"/>
      <c r="M605" s="254"/>
      <c r="N605" s="254"/>
      <c r="O605" s="255"/>
      <c r="P605" s="256" t="str">
        <f ca="1">IF(O605=0," ",IFERROR(IF(DATEDIF(TODAY(),O605,"M")&lt;=5,"ROJO",IF(DATEDIF(TODAY(),O605,"M")&gt;=12,"VERDE",IF(AND(DATEDIF(TODAY(),O605,"M")&gt;=6,DATEDIF(TODAY(),O605,"M")&lt;=11),"AMARILLO"))),Q605))</f>
        <v xml:space="preserve"> </v>
      </c>
      <c r="Q605" s="262" t="str">
        <f>IF(O605=0," ",IF(O605&lt;=$L$6,"VENCIDO","NO VENCIDO"))</f>
        <v xml:space="preserve"> </v>
      </c>
      <c r="R605" s="257"/>
      <c r="S605" s="258"/>
      <c r="T605" s="258"/>
      <c r="U605" s="259"/>
      <c r="V605" s="259"/>
      <c r="W605" s="635"/>
      <c r="X605" s="425"/>
      <c r="Y605" s="232"/>
      <c r="Z605" s="648"/>
      <c r="AA605" s="648"/>
      <c r="AB605" s="649"/>
      <c r="AC605" s="648"/>
      <c r="AD605" s="648"/>
      <c r="AE605" s="648"/>
      <c r="AF605" s="648"/>
      <c r="AG605" s="648"/>
      <c r="AH605" s="648"/>
      <c r="AI605" s="648"/>
      <c r="AJ605" s="648"/>
      <c r="AK605" s="648"/>
      <c r="AL605" s="648"/>
      <c r="AM605" s="631"/>
      <c r="AN605" s="460"/>
      <c r="AQ605" s="605"/>
      <c r="AR605" s="651"/>
      <c r="AS605" s="654"/>
      <c r="AT605" s="608"/>
      <c r="AU605" s="334"/>
      <c r="AV605" s="657"/>
      <c r="AW605" s="660"/>
    </row>
    <row r="606" spans="1:49" ht="17.25" customHeight="1">
      <c r="A606" s="666"/>
      <c r="B606" s="670"/>
      <c r="C606" s="671"/>
      <c r="D606" s="642"/>
      <c r="E606" s="596"/>
      <c r="F606" s="645"/>
      <c r="G606" s="645"/>
      <c r="H606" s="575"/>
      <c r="I606" s="578"/>
      <c r="J606" s="581"/>
      <c r="K606" s="584"/>
      <c r="L606" s="253"/>
      <c r="M606" s="254"/>
      <c r="N606" s="254"/>
      <c r="O606" s="255"/>
      <c r="P606" s="256" t="str">
        <f ca="1">IF(O606=0," ",IFERROR(IF(DATEDIF(TODAY(),O606,"M")&lt;=5,"ROJO",IF(DATEDIF(TODAY(),O606,"M")&gt;=12,"VERDE",IF(AND(DATEDIF(TODAY(),O606,"M")&gt;=6,DATEDIF(TODAY(),O606,"M")&lt;=11),"AMARILLO"))),Q606))</f>
        <v xml:space="preserve"> </v>
      </c>
      <c r="Q606" s="262" t="str">
        <f>IF(O606=0," ",IF(O606&lt;=$L$6,"VENCIDO","NO VENCIDO"))</f>
        <v xml:space="preserve"> </v>
      </c>
      <c r="R606" s="257"/>
      <c r="S606" s="258"/>
      <c r="T606" s="258"/>
      <c r="U606" s="259"/>
      <c r="V606" s="259"/>
      <c r="W606" s="635"/>
      <c r="X606" s="425"/>
      <c r="Y606" s="232"/>
      <c r="Z606" s="648"/>
      <c r="AA606" s="648"/>
      <c r="AB606" s="649"/>
      <c r="AC606" s="648"/>
      <c r="AD606" s="648"/>
      <c r="AE606" s="648"/>
      <c r="AF606" s="648"/>
      <c r="AG606" s="648"/>
      <c r="AH606" s="648"/>
      <c r="AI606" s="648"/>
      <c r="AJ606" s="648"/>
      <c r="AK606" s="648"/>
      <c r="AL606" s="648"/>
      <c r="AM606" s="631"/>
      <c r="AN606" s="460"/>
      <c r="AQ606" s="605"/>
      <c r="AR606" s="651"/>
      <c r="AS606" s="654"/>
      <c r="AT606" s="608"/>
      <c r="AU606" s="334"/>
      <c r="AV606" s="657"/>
      <c r="AW606" s="660"/>
    </row>
    <row r="607" spans="1:49" ht="17.25" customHeight="1">
      <c r="A607" s="666"/>
      <c r="B607" s="670"/>
      <c r="C607" s="671"/>
      <c r="D607" s="642"/>
      <c r="E607" s="596"/>
      <c r="F607" s="645"/>
      <c r="G607" s="645"/>
      <c r="H607" s="575"/>
      <c r="I607" s="578"/>
      <c r="J607" s="581"/>
      <c r="K607" s="633"/>
      <c r="L607" s="253"/>
      <c r="M607" s="254"/>
      <c r="N607" s="254"/>
      <c r="O607" s="255"/>
      <c r="P607" s="256" t="str">
        <f ca="1">IF(O607=0," ",IFERROR(IF(DATEDIF(TODAY(),O607,"M")&lt;=5,"ROJO",IF(DATEDIF(TODAY(),O607,"M")&gt;=12,"VERDE",IF(AND(DATEDIF(TODAY(),O607,"M")&gt;=6,DATEDIF(TODAY(),O607,"M")&lt;=11),"AMARILLO"))),Q607))</f>
        <v xml:space="preserve"> </v>
      </c>
      <c r="Q607" s="262" t="str">
        <f>IF(O607=0," ",IF(O607&lt;=$L$6,"VENCIDO","NO VENCIDO"))</f>
        <v xml:space="preserve"> </v>
      </c>
      <c r="R607" s="257"/>
      <c r="S607" s="258"/>
      <c r="T607" s="258"/>
      <c r="U607" s="259"/>
      <c r="V607" s="259"/>
      <c r="W607" s="635"/>
      <c r="X607" s="425"/>
      <c r="Y607" s="232"/>
      <c r="Z607" s="648"/>
      <c r="AA607" s="648"/>
      <c r="AB607" s="649"/>
      <c r="AC607" s="648"/>
      <c r="AD607" s="648"/>
      <c r="AE607" s="648"/>
      <c r="AF607" s="648"/>
      <c r="AG607" s="648"/>
      <c r="AH607" s="648"/>
      <c r="AI607" s="648"/>
      <c r="AJ607" s="648"/>
      <c r="AK607" s="648"/>
      <c r="AL607" s="648"/>
      <c r="AM607" s="632"/>
      <c r="AN607" s="460"/>
      <c r="AQ607" s="606"/>
      <c r="AR607" s="652"/>
      <c r="AS607" s="655"/>
      <c r="AT607" s="609"/>
      <c r="AU607" s="334"/>
      <c r="AV607" s="658"/>
      <c r="AW607" s="661"/>
    </row>
    <row r="608" spans="1:49" ht="17.25" customHeight="1">
      <c r="A608" s="667"/>
      <c r="B608" s="672"/>
      <c r="C608" s="673"/>
      <c r="D608" s="643"/>
      <c r="E608" s="597"/>
      <c r="F608" s="646"/>
      <c r="G608" s="646"/>
      <c r="H608" s="576"/>
      <c r="I608" s="579"/>
      <c r="J608" s="582"/>
      <c r="K608" s="447" t="b">
        <f>K603=L608</f>
        <v>0</v>
      </c>
      <c r="L608" s="491">
        <f>SUM(L603:L607)</f>
        <v>0</v>
      </c>
      <c r="M608" s="264" t="s">
        <v>1348</v>
      </c>
      <c r="N608" s="265"/>
      <c r="O608" s="266"/>
      <c r="P608" s="266"/>
      <c r="Q608" s="266"/>
      <c r="R608" s="267">
        <f>SUM(R603:R607)</f>
        <v>0</v>
      </c>
      <c r="S608" s="492"/>
      <c r="T608" s="492"/>
      <c r="U608" s="492"/>
      <c r="V608" s="493"/>
      <c r="W608" s="636"/>
      <c r="X608" s="508"/>
      <c r="Y608" s="232"/>
      <c r="Z608" s="498"/>
      <c r="AA608" s="270"/>
      <c r="AB608" s="270"/>
      <c r="AC608" s="270"/>
      <c r="AD608" s="270"/>
      <c r="AE608" s="270"/>
      <c r="AF608" s="270"/>
      <c r="AG608" s="270"/>
      <c r="AH608" s="270"/>
      <c r="AI608" s="270"/>
      <c r="AJ608" s="270"/>
      <c r="AK608" s="270"/>
      <c r="AL608" s="270"/>
      <c r="AM608" s="515"/>
      <c r="AN608" s="460"/>
      <c r="AQ608" s="498"/>
      <c r="AR608" s="270"/>
      <c r="AS608" s="270"/>
      <c r="AT608" s="515"/>
      <c r="AU608" s="334"/>
      <c r="AV608" s="269"/>
      <c r="AW608" s="271"/>
    </row>
    <row r="609" spans="1:49" ht="17.25" customHeight="1">
      <c r="A609" s="665">
        <f>A603+1</f>
        <v>33</v>
      </c>
      <c r="B609" s="668" t="s">
        <v>1510</v>
      </c>
      <c r="C609" s="669"/>
      <c r="D609" s="641">
        <f>NOVIEMBRE!K609</f>
        <v>64</v>
      </c>
      <c r="E609" s="595">
        <f>H205</f>
        <v>0</v>
      </c>
      <c r="F609" s="644"/>
      <c r="G609" s="644"/>
      <c r="H609" s="574">
        <f>+F609+G609</f>
        <v>0</v>
      </c>
      <c r="I609" s="577">
        <f>+AM609</f>
        <v>0</v>
      </c>
      <c r="J609" s="580">
        <f>+H609+I609</f>
        <v>0</v>
      </c>
      <c r="K609" s="583">
        <f>+(D609+E609)-(J609)</f>
        <v>64</v>
      </c>
      <c r="L609" s="253"/>
      <c r="M609" s="254"/>
      <c r="N609" s="254"/>
      <c r="O609" s="255"/>
      <c r="P609" s="256" t="str">
        <f ca="1">IF(O609=0," ",IFERROR(IF(DATEDIF(TODAY(),O609,"M")&lt;=5,"ROJO",IF(DATEDIF(TODAY(),O609,"M")&gt;=12,"VERDE",IF(AND(DATEDIF(TODAY(),O609,"M")&gt;=6,DATEDIF(TODAY(),O609,"M")&lt;=11),"AMARILLO"))),Q609))</f>
        <v xml:space="preserve"> </v>
      </c>
      <c r="Q609" s="256" t="str">
        <f>IF(O609=0," ",IF(O609&lt;=$L$6,"VENCIDO","NO VENCIDO"))</f>
        <v xml:space="preserve"> </v>
      </c>
      <c r="R609" s="257"/>
      <c r="S609" s="258"/>
      <c r="T609" s="258"/>
      <c r="U609" s="259"/>
      <c r="V609" s="259"/>
      <c r="W609" s="634">
        <f>+AR609</f>
        <v>1</v>
      </c>
      <c r="X609" s="425"/>
      <c r="Y609" s="232"/>
      <c r="Z609" s="648"/>
      <c r="AA609" s="648"/>
      <c r="AB609" s="649">
        <f>+Z609+AA609</f>
        <v>0</v>
      </c>
      <c r="AC609" s="648"/>
      <c r="AD609" s="648"/>
      <c r="AE609" s="648"/>
      <c r="AF609" s="648"/>
      <c r="AG609" s="648"/>
      <c r="AH609" s="648"/>
      <c r="AI609" s="648"/>
      <c r="AJ609" s="648"/>
      <c r="AK609" s="648"/>
      <c r="AL609" s="648"/>
      <c r="AM609" s="630">
        <f>SUM(AB609:AL613)</f>
        <v>0</v>
      </c>
      <c r="AN609" s="460"/>
      <c r="AQ609" s="604" t="str">
        <f>IFERROR(I609/J609*100,"0")</f>
        <v>0</v>
      </c>
      <c r="AR609" s="650">
        <f>IFERROR(1/(1-(AQ609/100)),"0")</f>
        <v>1</v>
      </c>
      <c r="AS609" s="653">
        <v>0</v>
      </c>
      <c r="AT609" s="607">
        <v>1</v>
      </c>
      <c r="AU609" s="334"/>
      <c r="AV609" s="656"/>
      <c r="AW609" s="659">
        <f>+H609-AV609</f>
        <v>0</v>
      </c>
    </row>
    <row r="610" spans="1:49" ht="17.25" customHeight="1">
      <c r="A610" s="666"/>
      <c r="B610" s="670"/>
      <c r="C610" s="671"/>
      <c r="D610" s="642"/>
      <c r="E610" s="596"/>
      <c r="F610" s="645"/>
      <c r="G610" s="645"/>
      <c r="H610" s="575"/>
      <c r="I610" s="578"/>
      <c r="J610" s="581"/>
      <c r="K610" s="584"/>
      <c r="L610" s="253"/>
      <c r="M610" s="254"/>
      <c r="N610" s="254"/>
      <c r="O610" s="255"/>
      <c r="P610" s="256" t="str">
        <f ca="1">IF(O610=0," ",IFERROR(IF(DATEDIF(TODAY(),O610,"M")&lt;=5,"ROJO",IF(DATEDIF(TODAY(),O610,"M")&gt;=12,"VERDE",IF(AND(DATEDIF(TODAY(),O610,"M")&gt;=6,DATEDIF(TODAY(),O610,"M")&lt;=11),"AMARILLO"))),Q610))</f>
        <v xml:space="preserve"> </v>
      </c>
      <c r="Q610" s="262" t="str">
        <f>IF(O610=0," ",IF(O610&lt;=$L$6,"VENCIDO","NO VENCIDO"))</f>
        <v xml:space="preserve"> </v>
      </c>
      <c r="R610" s="257"/>
      <c r="S610" s="258"/>
      <c r="T610" s="258"/>
      <c r="U610" s="259"/>
      <c r="V610" s="259"/>
      <c r="W610" s="635"/>
      <c r="X610" s="425"/>
      <c r="Y610" s="232"/>
      <c r="Z610" s="648"/>
      <c r="AA610" s="648"/>
      <c r="AB610" s="649"/>
      <c r="AC610" s="648"/>
      <c r="AD610" s="648"/>
      <c r="AE610" s="648"/>
      <c r="AF610" s="648"/>
      <c r="AG610" s="648"/>
      <c r="AH610" s="648"/>
      <c r="AI610" s="648"/>
      <c r="AJ610" s="648"/>
      <c r="AK610" s="648"/>
      <c r="AL610" s="648"/>
      <c r="AM610" s="631"/>
      <c r="AN610" s="460"/>
      <c r="AQ610" s="605"/>
      <c r="AR610" s="651"/>
      <c r="AS610" s="654"/>
      <c r="AT610" s="608"/>
      <c r="AU610" s="334"/>
      <c r="AV610" s="657"/>
      <c r="AW610" s="660"/>
    </row>
    <row r="611" spans="1:49" ht="17.25" customHeight="1">
      <c r="A611" s="666"/>
      <c r="B611" s="670"/>
      <c r="C611" s="671"/>
      <c r="D611" s="642"/>
      <c r="E611" s="596"/>
      <c r="F611" s="645"/>
      <c r="G611" s="645"/>
      <c r="H611" s="575"/>
      <c r="I611" s="578"/>
      <c r="J611" s="581"/>
      <c r="K611" s="584"/>
      <c r="L611" s="253"/>
      <c r="M611" s="254"/>
      <c r="N611" s="254"/>
      <c r="O611" s="255"/>
      <c r="P611" s="256" t="str">
        <f ca="1">IF(O611=0," ",IFERROR(IF(DATEDIF(TODAY(),O611,"M")&lt;=5,"ROJO",IF(DATEDIF(TODAY(),O611,"M")&gt;=12,"VERDE",IF(AND(DATEDIF(TODAY(),O611,"M")&gt;=6,DATEDIF(TODAY(),O611,"M")&lt;=11),"AMARILLO"))),Q611))</f>
        <v xml:space="preserve"> </v>
      </c>
      <c r="Q611" s="262" t="str">
        <f>IF(O611=0," ",IF(O611&lt;=$L$6,"VENCIDO","NO VENCIDO"))</f>
        <v xml:space="preserve"> </v>
      </c>
      <c r="R611" s="257"/>
      <c r="S611" s="258"/>
      <c r="T611" s="258"/>
      <c r="U611" s="259"/>
      <c r="V611" s="259"/>
      <c r="W611" s="635"/>
      <c r="X611" s="425"/>
      <c r="Y611" s="232"/>
      <c r="Z611" s="648"/>
      <c r="AA611" s="648"/>
      <c r="AB611" s="649"/>
      <c r="AC611" s="648"/>
      <c r="AD611" s="648"/>
      <c r="AE611" s="648"/>
      <c r="AF611" s="648"/>
      <c r="AG611" s="648"/>
      <c r="AH611" s="648"/>
      <c r="AI611" s="648"/>
      <c r="AJ611" s="648"/>
      <c r="AK611" s="648"/>
      <c r="AL611" s="648"/>
      <c r="AM611" s="631"/>
      <c r="AN611" s="460"/>
      <c r="AQ611" s="605"/>
      <c r="AR611" s="651"/>
      <c r="AS611" s="654"/>
      <c r="AT611" s="608"/>
      <c r="AU611" s="334"/>
      <c r="AV611" s="657"/>
      <c r="AW611" s="660"/>
    </row>
    <row r="612" spans="1:49" ht="17.25" customHeight="1">
      <c r="A612" s="666"/>
      <c r="B612" s="670"/>
      <c r="C612" s="671"/>
      <c r="D612" s="642"/>
      <c r="E612" s="596"/>
      <c r="F612" s="645"/>
      <c r="G612" s="645"/>
      <c r="H612" s="575"/>
      <c r="I612" s="578"/>
      <c r="J612" s="581"/>
      <c r="K612" s="584"/>
      <c r="L612" s="253"/>
      <c r="M612" s="254"/>
      <c r="N612" s="254"/>
      <c r="O612" s="255"/>
      <c r="P612" s="256" t="str">
        <f ca="1">IF(O612=0," ",IFERROR(IF(DATEDIF(TODAY(),O612,"M")&lt;=5,"ROJO",IF(DATEDIF(TODAY(),O612,"M")&gt;=12,"VERDE",IF(AND(DATEDIF(TODAY(),O612,"M")&gt;=6,DATEDIF(TODAY(),O612,"M")&lt;=11),"AMARILLO"))),Q612))</f>
        <v xml:space="preserve"> </v>
      </c>
      <c r="Q612" s="262" t="str">
        <f>IF(O612=0," ",IF(O612&lt;=$L$6,"VENCIDO","NO VENCIDO"))</f>
        <v xml:space="preserve"> </v>
      </c>
      <c r="R612" s="257"/>
      <c r="S612" s="258"/>
      <c r="T612" s="258"/>
      <c r="U612" s="259"/>
      <c r="V612" s="259"/>
      <c r="W612" s="635"/>
      <c r="X612" s="425"/>
      <c r="Y612" s="232"/>
      <c r="Z612" s="648"/>
      <c r="AA612" s="648"/>
      <c r="AB612" s="649"/>
      <c r="AC612" s="648"/>
      <c r="AD612" s="648"/>
      <c r="AE612" s="648"/>
      <c r="AF612" s="648"/>
      <c r="AG612" s="648"/>
      <c r="AH612" s="648"/>
      <c r="AI612" s="648"/>
      <c r="AJ612" s="648"/>
      <c r="AK612" s="648"/>
      <c r="AL612" s="648"/>
      <c r="AM612" s="631"/>
      <c r="AN612" s="460"/>
      <c r="AQ612" s="605"/>
      <c r="AR612" s="651"/>
      <c r="AS612" s="654"/>
      <c r="AT612" s="608"/>
      <c r="AU612" s="334"/>
      <c r="AV612" s="657"/>
      <c r="AW612" s="660"/>
    </row>
    <row r="613" spans="1:49" ht="17.25" customHeight="1">
      <c r="A613" s="666"/>
      <c r="B613" s="670"/>
      <c r="C613" s="671"/>
      <c r="D613" s="642"/>
      <c r="E613" s="596"/>
      <c r="F613" s="645"/>
      <c r="G613" s="645"/>
      <c r="H613" s="575"/>
      <c r="I613" s="578"/>
      <c r="J613" s="581"/>
      <c r="K613" s="633"/>
      <c r="L613" s="253"/>
      <c r="M613" s="254"/>
      <c r="N613" s="254"/>
      <c r="O613" s="255"/>
      <c r="P613" s="256" t="str">
        <f ca="1">IF(O613=0," ",IFERROR(IF(DATEDIF(TODAY(),O613,"M")&lt;=5,"ROJO",IF(DATEDIF(TODAY(),O613,"M")&gt;=12,"VERDE",IF(AND(DATEDIF(TODAY(),O613,"M")&gt;=6,DATEDIF(TODAY(),O613,"M")&lt;=11),"AMARILLO"))),Q613))</f>
        <v xml:space="preserve"> </v>
      </c>
      <c r="Q613" s="262" t="str">
        <f>IF(O613=0," ",IF(O613&lt;=$L$6,"VENCIDO","NO VENCIDO"))</f>
        <v xml:space="preserve"> </v>
      </c>
      <c r="R613" s="257"/>
      <c r="S613" s="258"/>
      <c r="T613" s="258"/>
      <c r="U613" s="259"/>
      <c r="V613" s="259"/>
      <c r="W613" s="635"/>
      <c r="X613" s="425"/>
      <c r="Y613" s="232"/>
      <c r="Z613" s="648"/>
      <c r="AA613" s="648"/>
      <c r="AB613" s="649"/>
      <c r="AC613" s="648"/>
      <c r="AD613" s="648"/>
      <c r="AE613" s="648"/>
      <c r="AF613" s="648"/>
      <c r="AG613" s="648"/>
      <c r="AH613" s="648"/>
      <c r="AI613" s="648"/>
      <c r="AJ613" s="648"/>
      <c r="AK613" s="648"/>
      <c r="AL613" s="648"/>
      <c r="AM613" s="632"/>
      <c r="AN613" s="460"/>
      <c r="AQ613" s="606"/>
      <c r="AR613" s="652"/>
      <c r="AS613" s="655"/>
      <c r="AT613" s="609"/>
      <c r="AU613" s="334"/>
      <c r="AV613" s="658"/>
      <c r="AW613" s="661"/>
    </row>
    <row r="614" spans="1:49" ht="17.25" customHeight="1">
      <c r="A614" s="667"/>
      <c r="B614" s="672"/>
      <c r="C614" s="673"/>
      <c r="D614" s="643"/>
      <c r="E614" s="597"/>
      <c r="F614" s="646"/>
      <c r="G614" s="646"/>
      <c r="H614" s="576"/>
      <c r="I614" s="579"/>
      <c r="J614" s="582"/>
      <c r="K614" s="447" t="b">
        <f>K609=L614</f>
        <v>0</v>
      </c>
      <c r="L614" s="491">
        <f>SUM(L609:L613)</f>
        <v>0</v>
      </c>
      <c r="M614" s="264" t="s">
        <v>1348</v>
      </c>
      <c r="N614" s="265"/>
      <c r="O614" s="266"/>
      <c r="P614" s="266"/>
      <c r="Q614" s="266"/>
      <c r="R614" s="267">
        <f>SUM(R609:R613)</f>
        <v>0</v>
      </c>
      <c r="S614" s="492"/>
      <c r="T614" s="492"/>
      <c r="U614" s="492"/>
      <c r="V614" s="493"/>
      <c r="W614" s="636"/>
      <c r="X614" s="508"/>
      <c r="Y614" s="232"/>
      <c r="Z614" s="498"/>
      <c r="AA614" s="270"/>
      <c r="AB614" s="270"/>
      <c r="AC614" s="270"/>
      <c r="AD614" s="270"/>
      <c r="AE614" s="270"/>
      <c r="AF614" s="270"/>
      <c r="AG614" s="270"/>
      <c r="AH614" s="270"/>
      <c r="AI614" s="270"/>
      <c r="AJ614" s="270"/>
      <c r="AK614" s="270"/>
      <c r="AL614" s="270"/>
      <c r="AM614" s="515"/>
      <c r="AN614" s="460"/>
      <c r="AQ614" s="498"/>
      <c r="AR614" s="270"/>
      <c r="AS614" s="270"/>
      <c r="AT614" s="515"/>
      <c r="AU614" s="334"/>
      <c r="AV614" s="269"/>
      <c r="AW614" s="271"/>
    </row>
    <row r="615" spans="1:49" ht="17.25" customHeight="1">
      <c r="A615" s="665">
        <f>A609+1</f>
        <v>34</v>
      </c>
      <c r="B615" s="668" t="s">
        <v>1511</v>
      </c>
      <c r="C615" s="669"/>
      <c r="D615" s="641">
        <f>NOVIEMBRE!K615</f>
        <v>0</v>
      </c>
      <c r="E615" s="595">
        <f>H211</f>
        <v>0</v>
      </c>
      <c r="F615" s="644"/>
      <c r="G615" s="644"/>
      <c r="H615" s="574">
        <f>+F615+G615</f>
        <v>0</v>
      </c>
      <c r="I615" s="577">
        <f>+AM615</f>
        <v>0</v>
      </c>
      <c r="J615" s="580">
        <f>+H615+I615</f>
        <v>0</v>
      </c>
      <c r="K615" s="583">
        <f>+(D615+E615)-(J615)</f>
        <v>0</v>
      </c>
      <c r="L615" s="253"/>
      <c r="M615" s="254"/>
      <c r="N615" s="254"/>
      <c r="O615" s="255"/>
      <c r="P615" s="256" t="str">
        <f ca="1">IF(O615=0," ",IFERROR(IF(DATEDIF(TODAY(),O615,"M")&lt;=5,"ROJO",IF(DATEDIF(TODAY(),O615,"M")&gt;=12,"VERDE",IF(AND(DATEDIF(TODAY(),O615,"M")&gt;=6,DATEDIF(TODAY(),O615,"M")&lt;=11),"AMARILLO"))),Q615))</f>
        <v xml:space="preserve"> </v>
      </c>
      <c r="Q615" s="256" t="str">
        <f>IF(O615=0," ",IF(O615&lt;=$L$6,"VENCIDO","NO VENCIDO"))</f>
        <v xml:space="preserve"> </v>
      </c>
      <c r="R615" s="257"/>
      <c r="S615" s="258"/>
      <c r="T615" s="258"/>
      <c r="U615" s="259"/>
      <c r="V615" s="259"/>
      <c r="W615" s="634">
        <f>+AR615</f>
        <v>1</v>
      </c>
      <c r="X615" s="425"/>
      <c r="Y615" s="232"/>
      <c r="Z615" s="648"/>
      <c r="AA615" s="648"/>
      <c r="AB615" s="649">
        <f>+Z615+AA615</f>
        <v>0</v>
      </c>
      <c r="AC615" s="648"/>
      <c r="AD615" s="648"/>
      <c r="AE615" s="648"/>
      <c r="AF615" s="648"/>
      <c r="AG615" s="648"/>
      <c r="AH615" s="648"/>
      <c r="AI615" s="648"/>
      <c r="AJ615" s="648"/>
      <c r="AK615" s="648"/>
      <c r="AL615" s="648"/>
      <c r="AM615" s="630">
        <f>SUM(AB615:AL619)</f>
        <v>0</v>
      </c>
      <c r="AN615" s="460"/>
      <c r="AQ615" s="604" t="str">
        <f>IFERROR(I615/J615*100,"0")</f>
        <v>0</v>
      </c>
      <c r="AR615" s="650">
        <f>IFERROR(1/(1-(AQ615/100)),"0")</f>
        <v>1</v>
      </c>
      <c r="AS615" s="653">
        <v>0</v>
      </c>
      <c r="AT615" s="607">
        <v>1</v>
      </c>
      <c r="AU615" s="334"/>
      <c r="AV615" s="656"/>
      <c r="AW615" s="659">
        <f>+H615-AV615</f>
        <v>0</v>
      </c>
    </row>
    <row r="616" spans="1:49" ht="17.25" customHeight="1">
      <c r="A616" s="666"/>
      <c r="B616" s="670"/>
      <c r="C616" s="671"/>
      <c r="D616" s="642"/>
      <c r="E616" s="596"/>
      <c r="F616" s="645"/>
      <c r="G616" s="645"/>
      <c r="H616" s="575"/>
      <c r="I616" s="578"/>
      <c r="J616" s="581"/>
      <c r="K616" s="584"/>
      <c r="L616" s="253"/>
      <c r="M616" s="254"/>
      <c r="N616" s="254"/>
      <c r="O616" s="255"/>
      <c r="P616" s="256" t="str">
        <f ca="1">IF(O616=0," ",IFERROR(IF(DATEDIF(TODAY(),O616,"M")&lt;=5,"ROJO",IF(DATEDIF(TODAY(),O616,"M")&gt;=12,"VERDE",IF(AND(DATEDIF(TODAY(),O616,"M")&gt;=6,DATEDIF(TODAY(),O616,"M")&lt;=11),"AMARILLO"))),Q616))</f>
        <v xml:space="preserve"> </v>
      </c>
      <c r="Q616" s="262" t="str">
        <f>IF(O616=0," ",IF(O616&lt;=$L$6,"VENCIDO","NO VENCIDO"))</f>
        <v xml:space="preserve"> </v>
      </c>
      <c r="R616" s="257"/>
      <c r="S616" s="258"/>
      <c r="T616" s="258"/>
      <c r="U616" s="259"/>
      <c r="V616" s="259"/>
      <c r="W616" s="635"/>
      <c r="X616" s="425"/>
      <c r="Y616" s="232"/>
      <c r="Z616" s="648"/>
      <c r="AA616" s="648"/>
      <c r="AB616" s="649"/>
      <c r="AC616" s="648"/>
      <c r="AD616" s="648"/>
      <c r="AE616" s="648"/>
      <c r="AF616" s="648"/>
      <c r="AG616" s="648"/>
      <c r="AH616" s="648"/>
      <c r="AI616" s="648"/>
      <c r="AJ616" s="648"/>
      <c r="AK616" s="648"/>
      <c r="AL616" s="648"/>
      <c r="AM616" s="631"/>
      <c r="AN616" s="460"/>
      <c r="AQ616" s="605"/>
      <c r="AR616" s="651"/>
      <c r="AS616" s="654"/>
      <c r="AT616" s="608"/>
      <c r="AU616" s="334"/>
      <c r="AV616" s="657"/>
      <c r="AW616" s="660"/>
    </row>
    <row r="617" spans="1:49" ht="17.25" customHeight="1">
      <c r="A617" s="666"/>
      <c r="B617" s="670"/>
      <c r="C617" s="671"/>
      <c r="D617" s="642"/>
      <c r="E617" s="596"/>
      <c r="F617" s="645"/>
      <c r="G617" s="645"/>
      <c r="H617" s="575"/>
      <c r="I617" s="578"/>
      <c r="J617" s="581"/>
      <c r="K617" s="584"/>
      <c r="L617" s="253"/>
      <c r="M617" s="254"/>
      <c r="N617" s="254"/>
      <c r="O617" s="255"/>
      <c r="P617" s="256" t="str">
        <f ca="1">IF(O617=0," ",IFERROR(IF(DATEDIF(TODAY(),O617,"M")&lt;=5,"ROJO",IF(DATEDIF(TODAY(),O617,"M")&gt;=12,"VERDE",IF(AND(DATEDIF(TODAY(),O617,"M")&gt;=6,DATEDIF(TODAY(),O617,"M")&lt;=11),"AMARILLO"))),Q617))</f>
        <v xml:space="preserve"> </v>
      </c>
      <c r="Q617" s="262" t="str">
        <f>IF(O617=0," ",IF(O617&lt;=$L$6,"VENCIDO","NO VENCIDO"))</f>
        <v xml:space="preserve"> </v>
      </c>
      <c r="R617" s="257"/>
      <c r="S617" s="258"/>
      <c r="T617" s="258"/>
      <c r="U617" s="259"/>
      <c r="V617" s="259"/>
      <c r="W617" s="635"/>
      <c r="X617" s="425"/>
      <c r="Y617" s="232"/>
      <c r="Z617" s="648"/>
      <c r="AA617" s="648"/>
      <c r="AB617" s="649"/>
      <c r="AC617" s="648"/>
      <c r="AD617" s="648"/>
      <c r="AE617" s="648"/>
      <c r="AF617" s="648"/>
      <c r="AG617" s="648"/>
      <c r="AH617" s="648"/>
      <c r="AI617" s="648"/>
      <c r="AJ617" s="648"/>
      <c r="AK617" s="648"/>
      <c r="AL617" s="648"/>
      <c r="AM617" s="631"/>
      <c r="AN617" s="460"/>
      <c r="AQ617" s="605"/>
      <c r="AR617" s="651"/>
      <c r="AS617" s="654"/>
      <c r="AT617" s="608"/>
      <c r="AU617" s="334"/>
      <c r="AV617" s="657"/>
      <c r="AW617" s="660"/>
    </row>
    <row r="618" spans="1:49" ht="17.25" customHeight="1">
      <c r="A618" s="666"/>
      <c r="B618" s="670"/>
      <c r="C618" s="671"/>
      <c r="D618" s="642"/>
      <c r="E618" s="596"/>
      <c r="F618" s="645"/>
      <c r="G618" s="645"/>
      <c r="H618" s="575"/>
      <c r="I618" s="578"/>
      <c r="J618" s="581"/>
      <c r="K618" s="584"/>
      <c r="L618" s="253"/>
      <c r="M618" s="254"/>
      <c r="N618" s="254"/>
      <c r="O618" s="255"/>
      <c r="P618" s="256" t="str">
        <f ca="1">IF(O618=0," ",IFERROR(IF(DATEDIF(TODAY(),O618,"M")&lt;=5,"ROJO",IF(DATEDIF(TODAY(),O618,"M")&gt;=12,"VERDE",IF(AND(DATEDIF(TODAY(),O618,"M")&gt;=6,DATEDIF(TODAY(),O618,"M")&lt;=11),"AMARILLO"))),Q618))</f>
        <v xml:space="preserve"> </v>
      </c>
      <c r="Q618" s="262" t="str">
        <f>IF(O618=0," ",IF(O618&lt;=$L$6,"VENCIDO","NO VENCIDO"))</f>
        <v xml:space="preserve"> </v>
      </c>
      <c r="R618" s="257"/>
      <c r="S618" s="258"/>
      <c r="T618" s="258"/>
      <c r="U618" s="259"/>
      <c r="V618" s="259"/>
      <c r="W618" s="635"/>
      <c r="X618" s="425"/>
      <c r="Y618" s="232"/>
      <c r="Z618" s="648"/>
      <c r="AA618" s="648"/>
      <c r="AB618" s="649"/>
      <c r="AC618" s="648"/>
      <c r="AD618" s="648"/>
      <c r="AE618" s="648"/>
      <c r="AF618" s="648"/>
      <c r="AG618" s="648"/>
      <c r="AH618" s="648"/>
      <c r="AI618" s="648"/>
      <c r="AJ618" s="648"/>
      <c r="AK618" s="648"/>
      <c r="AL618" s="648"/>
      <c r="AM618" s="631"/>
      <c r="AN618" s="460"/>
      <c r="AQ618" s="605"/>
      <c r="AR618" s="651"/>
      <c r="AS618" s="654"/>
      <c r="AT618" s="608"/>
      <c r="AU618" s="334"/>
      <c r="AV618" s="657"/>
      <c r="AW618" s="660"/>
    </row>
    <row r="619" spans="1:49" ht="17.25" customHeight="1">
      <c r="A619" s="666"/>
      <c r="B619" s="670"/>
      <c r="C619" s="671"/>
      <c r="D619" s="642"/>
      <c r="E619" s="596"/>
      <c r="F619" s="645"/>
      <c r="G619" s="645"/>
      <c r="H619" s="575"/>
      <c r="I619" s="578"/>
      <c r="J619" s="581"/>
      <c r="K619" s="633"/>
      <c r="L619" s="253"/>
      <c r="M619" s="254"/>
      <c r="N619" s="254"/>
      <c r="O619" s="255"/>
      <c r="P619" s="256" t="str">
        <f ca="1">IF(O619=0," ",IFERROR(IF(DATEDIF(TODAY(),O619,"M")&lt;=5,"ROJO",IF(DATEDIF(TODAY(),O619,"M")&gt;=12,"VERDE",IF(AND(DATEDIF(TODAY(),O619,"M")&gt;=6,DATEDIF(TODAY(),O619,"M")&lt;=11),"AMARILLO"))),Q619))</f>
        <v xml:space="preserve"> </v>
      </c>
      <c r="Q619" s="262" t="str">
        <f>IF(O619=0," ",IF(O619&lt;=$L$6,"VENCIDO","NO VENCIDO"))</f>
        <v xml:space="preserve"> </v>
      </c>
      <c r="R619" s="257"/>
      <c r="S619" s="258"/>
      <c r="T619" s="258"/>
      <c r="U619" s="259"/>
      <c r="V619" s="259"/>
      <c r="W619" s="635"/>
      <c r="X619" s="425"/>
      <c r="Y619" s="232"/>
      <c r="Z619" s="648"/>
      <c r="AA619" s="648"/>
      <c r="AB619" s="649"/>
      <c r="AC619" s="648"/>
      <c r="AD619" s="648"/>
      <c r="AE619" s="648"/>
      <c r="AF619" s="648"/>
      <c r="AG619" s="648"/>
      <c r="AH619" s="648"/>
      <c r="AI619" s="648"/>
      <c r="AJ619" s="648"/>
      <c r="AK619" s="648"/>
      <c r="AL619" s="648"/>
      <c r="AM619" s="632"/>
      <c r="AN619" s="460"/>
      <c r="AQ619" s="606"/>
      <c r="AR619" s="652"/>
      <c r="AS619" s="655"/>
      <c r="AT619" s="609"/>
      <c r="AU619" s="334"/>
      <c r="AV619" s="658"/>
      <c r="AW619" s="661"/>
    </row>
    <row r="620" spans="1:49" ht="17.25" customHeight="1">
      <c r="A620" s="667"/>
      <c r="B620" s="672"/>
      <c r="C620" s="673"/>
      <c r="D620" s="643"/>
      <c r="E620" s="597"/>
      <c r="F620" s="646"/>
      <c r="G620" s="646"/>
      <c r="H620" s="576"/>
      <c r="I620" s="579"/>
      <c r="J620" s="582"/>
      <c r="K620" s="447" t="b">
        <f>K615=L620</f>
        <v>1</v>
      </c>
      <c r="L620" s="491">
        <f>SUM(L615:L619)</f>
        <v>0</v>
      </c>
      <c r="M620" s="264" t="s">
        <v>1348</v>
      </c>
      <c r="N620" s="265"/>
      <c r="O620" s="266"/>
      <c r="P620" s="266"/>
      <c r="Q620" s="266"/>
      <c r="R620" s="267">
        <f>SUM(R615:R619)</f>
        <v>0</v>
      </c>
      <c r="S620" s="492"/>
      <c r="T620" s="492"/>
      <c r="U620" s="492"/>
      <c r="V620" s="493"/>
      <c r="W620" s="636"/>
      <c r="X620" s="508"/>
      <c r="Y620" s="232"/>
      <c r="Z620" s="498"/>
      <c r="AA620" s="270"/>
      <c r="AB620" s="270"/>
      <c r="AC620" s="270"/>
      <c r="AD620" s="270"/>
      <c r="AE620" s="270"/>
      <c r="AF620" s="270"/>
      <c r="AG620" s="270"/>
      <c r="AH620" s="270"/>
      <c r="AI620" s="270"/>
      <c r="AJ620" s="270"/>
      <c r="AK620" s="270"/>
      <c r="AL620" s="270"/>
      <c r="AM620" s="515"/>
      <c r="AN620" s="460"/>
      <c r="AQ620" s="498"/>
      <c r="AR620" s="270"/>
      <c r="AS620" s="270"/>
      <c r="AT620" s="515"/>
      <c r="AU620" s="334"/>
      <c r="AV620" s="269"/>
      <c r="AW620" s="271"/>
    </row>
    <row r="621" spans="1:49" ht="17.25" customHeight="1">
      <c r="A621" s="665">
        <f>A615+1</f>
        <v>35</v>
      </c>
      <c r="B621" s="668" t="s">
        <v>1539</v>
      </c>
      <c r="C621" s="669"/>
      <c r="D621" s="641">
        <f>NOVIEMBRE!K621</f>
        <v>0</v>
      </c>
      <c r="E621" s="595">
        <f>H217</f>
        <v>0</v>
      </c>
      <c r="F621" s="644"/>
      <c r="G621" s="644"/>
      <c r="H621" s="574">
        <f>+F621+G621</f>
        <v>0</v>
      </c>
      <c r="I621" s="577">
        <f>+AM621</f>
        <v>0</v>
      </c>
      <c r="J621" s="580">
        <f>+H621+I621</f>
        <v>0</v>
      </c>
      <c r="K621" s="633">
        <f>+(D621+E621)-(J621)</f>
        <v>0</v>
      </c>
      <c r="L621" s="253"/>
      <c r="M621" s="254"/>
      <c r="N621" s="254"/>
      <c r="O621" s="255"/>
      <c r="P621" s="256" t="str">
        <f ca="1">IF(O621=0," ",IFERROR(IF(DATEDIF(TODAY(),O621,"M")&lt;=5,"ROJO",IF(DATEDIF(TODAY(),O621,"M")&gt;=12,"VERDE",IF(AND(DATEDIF(TODAY(),O621,"M")&gt;=6,DATEDIF(TODAY(),O621,"M")&lt;=11),"AMARILLO"))),Q621))</f>
        <v xml:space="preserve"> </v>
      </c>
      <c r="Q621" s="256" t="str">
        <f>IF(O621=0," ",IF(O621&lt;=$L$6,"VENCIDO","NO VENCIDO"))</f>
        <v xml:space="preserve"> </v>
      </c>
      <c r="R621" s="257"/>
      <c r="S621" s="258"/>
      <c r="T621" s="258"/>
      <c r="U621" s="259"/>
      <c r="V621" s="259"/>
      <c r="W621" s="634">
        <f>+AR621</f>
        <v>1</v>
      </c>
      <c r="X621" s="425"/>
      <c r="Y621" s="232"/>
      <c r="Z621" s="648"/>
      <c r="AA621" s="648"/>
      <c r="AB621" s="649">
        <f>+Z621+AA621</f>
        <v>0</v>
      </c>
      <c r="AC621" s="648"/>
      <c r="AD621" s="648"/>
      <c r="AE621" s="648"/>
      <c r="AF621" s="648"/>
      <c r="AG621" s="648"/>
      <c r="AH621" s="648"/>
      <c r="AI621" s="648"/>
      <c r="AJ621" s="648"/>
      <c r="AK621" s="648"/>
      <c r="AL621" s="648"/>
      <c r="AM621" s="630">
        <f>SUM(AB621:AL625)</f>
        <v>0</v>
      </c>
      <c r="AN621" s="460"/>
      <c r="AQ621" s="604" t="str">
        <f>IFERROR(I621/J621*100,"0")</f>
        <v>0</v>
      </c>
      <c r="AR621" s="650">
        <f>IFERROR(1/(1-(AQ621/100)),"0")</f>
        <v>1</v>
      </c>
      <c r="AS621" s="653">
        <v>0</v>
      </c>
      <c r="AT621" s="607">
        <v>1</v>
      </c>
      <c r="AU621" s="334"/>
      <c r="AV621" s="656"/>
      <c r="AW621" s="659">
        <f>+H621-AV621</f>
        <v>0</v>
      </c>
    </row>
    <row r="622" spans="1:49" ht="17.25" customHeight="1">
      <c r="A622" s="666"/>
      <c r="B622" s="670"/>
      <c r="C622" s="671"/>
      <c r="D622" s="642"/>
      <c r="E622" s="596"/>
      <c r="F622" s="645"/>
      <c r="G622" s="645"/>
      <c r="H622" s="575"/>
      <c r="I622" s="578"/>
      <c r="J622" s="581"/>
      <c r="K622" s="674"/>
      <c r="L622" s="253"/>
      <c r="M622" s="254"/>
      <c r="N622" s="254"/>
      <c r="O622" s="255"/>
      <c r="P622" s="256" t="str">
        <f ca="1">IF(O622=0," ",IFERROR(IF(DATEDIF(TODAY(),O622,"M")&lt;=5,"ROJO",IF(DATEDIF(TODAY(),O622,"M")&gt;=12,"VERDE",IF(AND(DATEDIF(TODAY(),O622,"M")&gt;=6,DATEDIF(TODAY(),O622,"M")&lt;=11),"AMARILLO"))),Q622))</f>
        <v xml:space="preserve"> </v>
      </c>
      <c r="Q622" s="262" t="str">
        <f>IF(O622=0," ",IF(O622&lt;=$L$6,"VENCIDO","NO VENCIDO"))</f>
        <v xml:space="preserve"> </v>
      </c>
      <c r="R622" s="257"/>
      <c r="S622" s="258"/>
      <c r="T622" s="258"/>
      <c r="U622" s="259"/>
      <c r="V622" s="259"/>
      <c r="W622" s="635"/>
      <c r="X622" s="425"/>
      <c r="Y622" s="232"/>
      <c r="Z622" s="648"/>
      <c r="AA622" s="648"/>
      <c r="AB622" s="649"/>
      <c r="AC622" s="648"/>
      <c r="AD622" s="648"/>
      <c r="AE622" s="648"/>
      <c r="AF622" s="648"/>
      <c r="AG622" s="648"/>
      <c r="AH622" s="648"/>
      <c r="AI622" s="648"/>
      <c r="AJ622" s="648"/>
      <c r="AK622" s="648"/>
      <c r="AL622" s="648"/>
      <c r="AM622" s="631"/>
      <c r="AN622" s="460"/>
      <c r="AQ622" s="605"/>
      <c r="AR622" s="651"/>
      <c r="AS622" s="654"/>
      <c r="AT622" s="608"/>
      <c r="AU622" s="334"/>
      <c r="AV622" s="657"/>
      <c r="AW622" s="660"/>
    </row>
    <row r="623" spans="1:49" ht="17.25" customHeight="1">
      <c r="A623" s="666"/>
      <c r="B623" s="670"/>
      <c r="C623" s="671"/>
      <c r="D623" s="642"/>
      <c r="E623" s="596"/>
      <c r="F623" s="645"/>
      <c r="G623" s="645"/>
      <c r="H623" s="575"/>
      <c r="I623" s="578"/>
      <c r="J623" s="581"/>
      <c r="K623" s="674"/>
      <c r="L623" s="253"/>
      <c r="M623" s="254"/>
      <c r="N623" s="254"/>
      <c r="O623" s="255"/>
      <c r="P623" s="256" t="str">
        <f ca="1">IF(O623=0," ",IFERROR(IF(DATEDIF(TODAY(),O623,"M")&lt;=5,"ROJO",IF(DATEDIF(TODAY(),O623,"M")&gt;=12,"VERDE",IF(AND(DATEDIF(TODAY(),O623,"M")&gt;=6,DATEDIF(TODAY(),O623,"M")&lt;=11),"AMARILLO"))),Q623))</f>
        <v xml:space="preserve"> </v>
      </c>
      <c r="Q623" s="262" t="str">
        <f>IF(O623=0," ",IF(O623&lt;=$L$6,"VENCIDO","NO VENCIDO"))</f>
        <v xml:space="preserve"> </v>
      </c>
      <c r="R623" s="257"/>
      <c r="S623" s="258"/>
      <c r="T623" s="258"/>
      <c r="U623" s="259"/>
      <c r="V623" s="259"/>
      <c r="W623" s="635"/>
      <c r="X623" s="425"/>
      <c r="Y623" s="232"/>
      <c r="Z623" s="648"/>
      <c r="AA623" s="648"/>
      <c r="AB623" s="649"/>
      <c r="AC623" s="648"/>
      <c r="AD623" s="648"/>
      <c r="AE623" s="648"/>
      <c r="AF623" s="648"/>
      <c r="AG623" s="648"/>
      <c r="AH623" s="648"/>
      <c r="AI623" s="648"/>
      <c r="AJ623" s="648"/>
      <c r="AK623" s="648"/>
      <c r="AL623" s="648"/>
      <c r="AM623" s="631"/>
      <c r="AN623" s="460"/>
      <c r="AQ623" s="605"/>
      <c r="AR623" s="651"/>
      <c r="AS623" s="654"/>
      <c r="AT623" s="608"/>
      <c r="AU623" s="334"/>
      <c r="AV623" s="657"/>
      <c r="AW623" s="660"/>
    </row>
    <row r="624" spans="1:49" ht="17.25" customHeight="1">
      <c r="A624" s="666"/>
      <c r="B624" s="670"/>
      <c r="C624" s="671"/>
      <c r="D624" s="642"/>
      <c r="E624" s="596"/>
      <c r="F624" s="645"/>
      <c r="G624" s="645"/>
      <c r="H624" s="575"/>
      <c r="I624" s="578"/>
      <c r="J624" s="581"/>
      <c r="K624" s="674"/>
      <c r="L624" s="253"/>
      <c r="M624" s="254"/>
      <c r="N624" s="254"/>
      <c r="O624" s="255"/>
      <c r="P624" s="256" t="str">
        <f ca="1">IF(O624=0," ",IFERROR(IF(DATEDIF(TODAY(),O624,"M")&lt;=5,"ROJO",IF(DATEDIF(TODAY(),O624,"M")&gt;=12,"VERDE",IF(AND(DATEDIF(TODAY(),O624,"M")&gt;=6,DATEDIF(TODAY(),O624,"M")&lt;=11),"AMARILLO"))),Q624))</f>
        <v xml:space="preserve"> </v>
      </c>
      <c r="Q624" s="262" t="str">
        <f>IF(O624=0," ",IF(O624&lt;=$L$6,"VENCIDO","NO VENCIDO"))</f>
        <v xml:space="preserve"> </v>
      </c>
      <c r="R624" s="257"/>
      <c r="S624" s="258"/>
      <c r="T624" s="258"/>
      <c r="U624" s="259"/>
      <c r="V624" s="259"/>
      <c r="W624" s="635"/>
      <c r="X624" s="425"/>
      <c r="Y624" s="232"/>
      <c r="Z624" s="648"/>
      <c r="AA624" s="648"/>
      <c r="AB624" s="649"/>
      <c r="AC624" s="648"/>
      <c r="AD624" s="648"/>
      <c r="AE624" s="648"/>
      <c r="AF624" s="648"/>
      <c r="AG624" s="648"/>
      <c r="AH624" s="648"/>
      <c r="AI624" s="648"/>
      <c r="AJ624" s="648"/>
      <c r="AK624" s="648"/>
      <c r="AL624" s="648"/>
      <c r="AM624" s="631"/>
      <c r="AN624" s="460"/>
      <c r="AQ624" s="605"/>
      <c r="AR624" s="651"/>
      <c r="AS624" s="654"/>
      <c r="AT624" s="608"/>
      <c r="AU624" s="334"/>
      <c r="AV624" s="657"/>
      <c r="AW624" s="660"/>
    </row>
    <row r="625" spans="1:49" ht="17.25" customHeight="1">
      <c r="A625" s="666"/>
      <c r="B625" s="670"/>
      <c r="C625" s="671"/>
      <c r="D625" s="642"/>
      <c r="E625" s="596"/>
      <c r="F625" s="645"/>
      <c r="G625" s="645"/>
      <c r="H625" s="575"/>
      <c r="I625" s="578"/>
      <c r="J625" s="581"/>
      <c r="K625" s="583"/>
      <c r="L625" s="253"/>
      <c r="M625" s="254"/>
      <c r="N625" s="254"/>
      <c r="O625" s="255"/>
      <c r="P625" s="256" t="str">
        <f ca="1">IF(O625=0," ",IFERROR(IF(DATEDIF(TODAY(),O625,"M")&lt;=5,"ROJO",IF(DATEDIF(TODAY(),O625,"M")&gt;=12,"VERDE",IF(AND(DATEDIF(TODAY(),O625,"M")&gt;=6,DATEDIF(TODAY(),O625,"M")&lt;=11),"AMARILLO"))),Q625))</f>
        <v xml:space="preserve"> </v>
      </c>
      <c r="Q625" s="262" t="str">
        <f>IF(O625=0," ",IF(O625&lt;=$L$6,"VENCIDO","NO VENCIDO"))</f>
        <v xml:space="preserve"> </v>
      </c>
      <c r="R625" s="257"/>
      <c r="S625" s="258"/>
      <c r="T625" s="258"/>
      <c r="U625" s="259"/>
      <c r="V625" s="259"/>
      <c r="W625" s="635"/>
      <c r="X625" s="425"/>
      <c r="Y625" s="232"/>
      <c r="Z625" s="648"/>
      <c r="AA625" s="648"/>
      <c r="AB625" s="649"/>
      <c r="AC625" s="648"/>
      <c r="AD625" s="648"/>
      <c r="AE625" s="648"/>
      <c r="AF625" s="648"/>
      <c r="AG625" s="648"/>
      <c r="AH625" s="648"/>
      <c r="AI625" s="648"/>
      <c r="AJ625" s="648"/>
      <c r="AK625" s="648"/>
      <c r="AL625" s="648"/>
      <c r="AM625" s="632"/>
      <c r="AN625" s="460"/>
      <c r="AQ625" s="606"/>
      <c r="AR625" s="652"/>
      <c r="AS625" s="655"/>
      <c r="AT625" s="609"/>
      <c r="AU625" s="334"/>
      <c r="AV625" s="658"/>
      <c r="AW625" s="661"/>
    </row>
    <row r="626" spans="1:49" ht="17.25" customHeight="1">
      <c r="A626" s="667"/>
      <c r="B626" s="672"/>
      <c r="C626" s="673"/>
      <c r="D626" s="643"/>
      <c r="E626" s="597"/>
      <c r="F626" s="646"/>
      <c r="G626" s="646"/>
      <c r="H626" s="576"/>
      <c r="I626" s="579"/>
      <c r="J626" s="582"/>
      <c r="K626" s="447" t="b">
        <f>K621=L626</f>
        <v>1</v>
      </c>
      <c r="L626" s="491">
        <f>SUM(L621:L625)</f>
        <v>0</v>
      </c>
      <c r="M626" s="264" t="s">
        <v>1348</v>
      </c>
      <c r="N626" s="265"/>
      <c r="O626" s="266"/>
      <c r="P626" s="266"/>
      <c r="Q626" s="266"/>
      <c r="R626" s="267">
        <f>SUM(R621:R625)</f>
        <v>0</v>
      </c>
      <c r="S626" s="492"/>
      <c r="T626" s="492"/>
      <c r="U626" s="492"/>
      <c r="V626" s="493"/>
      <c r="W626" s="636"/>
      <c r="X626" s="508"/>
      <c r="Y626" s="232"/>
      <c r="Z626" s="498"/>
      <c r="AA626" s="270"/>
      <c r="AB626" s="270"/>
      <c r="AC626" s="270"/>
      <c r="AD626" s="270"/>
      <c r="AE626" s="270"/>
      <c r="AF626" s="270"/>
      <c r="AG626" s="270"/>
      <c r="AH626" s="270"/>
      <c r="AI626" s="270"/>
      <c r="AJ626" s="270"/>
      <c r="AK626" s="270"/>
      <c r="AL626" s="270"/>
      <c r="AM626" s="515"/>
      <c r="AN626" s="460"/>
      <c r="AQ626" s="498"/>
      <c r="AR626" s="270"/>
      <c r="AS626" s="270"/>
      <c r="AT626" s="515"/>
      <c r="AU626" s="334"/>
      <c r="AV626" s="269"/>
      <c r="AW626" s="271"/>
    </row>
    <row r="627" spans="1:49" ht="17.25" customHeight="1">
      <c r="A627" s="665">
        <f>A621+1</f>
        <v>36</v>
      </c>
      <c r="B627" s="668" t="s">
        <v>1538</v>
      </c>
      <c r="C627" s="669"/>
      <c r="D627" s="641">
        <f>NOVIEMBRE!K627</f>
        <v>0</v>
      </c>
      <c r="E627" s="595">
        <f>H223</f>
        <v>0</v>
      </c>
      <c r="F627" s="644"/>
      <c r="G627" s="644"/>
      <c r="H627" s="574">
        <f>+F627+G627</f>
        <v>0</v>
      </c>
      <c r="I627" s="577">
        <f>+AM627</f>
        <v>0</v>
      </c>
      <c r="J627" s="580">
        <f>+H627+I627</f>
        <v>0</v>
      </c>
      <c r="K627" s="583">
        <f>+(D627+E627)-(J627)</f>
        <v>0</v>
      </c>
      <c r="L627" s="253"/>
      <c r="M627" s="254"/>
      <c r="N627" s="254"/>
      <c r="O627" s="255"/>
      <c r="P627" s="256" t="str">
        <f ca="1">IF(O627=0," ",IFERROR(IF(DATEDIF(TODAY(),O627,"M")&lt;=5,"ROJO",IF(DATEDIF(TODAY(),O627,"M")&gt;=12,"VERDE",IF(AND(DATEDIF(TODAY(),O627,"M")&gt;=6,DATEDIF(TODAY(),O627,"M")&lt;=11),"AMARILLO"))),Q627))</f>
        <v xml:space="preserve"> </v>
      </c>
      <c r="Q627" s="256" t="str">
        <f>IF(O627=0," ",IF(O627&lt;=$L$6,"VENCIDO","NO VENCIDO"))</f>
        <v xml:space="preserve"> </v>
      </c>
      <c r="R627" s="257"/>
      <c r="S627" s="258"/>
      <c r="T627" s="258"/>
      <c r="U627" s="259"/>
      <c r="V627" s="259"/>
      <c r="W627" s="634">
        <f>+AR627</f>
        <v>1</v>
      </c>
      <c r="X627" s="425"/>
      <c r="Y627" s="232"/>
      <c r="Z627" s="648"/>
      <c r="AA627" s="648"/>
      <c r="AB627" s="649">
        <f>+Z627+AA627</f>
        <v>0</v>
      </c>
      <c r="AC627" s="648"/>
      <c r="AD627" s="648"/>
      <c r="AE627" s="648"/>
      <c r="AF627" s="648"/>
      <c r="AG627" s="648"/>
      <c r="AH627" s="648"/>
      <c r="AI627" s="648"/>
      <c r="AJ627" s="648"/>
      <c r="AK627" s="648"/>
      <c r="AL627" s="648"/>
      <c r="AM627" s="630">
        <f>SUM(AB627:AL631)</f>
        <v>0</v>
      </c>
      <c r="AN627" s="460"/>
      <c r="AQ627" s="604" t="str">
        <f>IFERROR(I627/J627*100,"0")</f>
        <v>0</v>
      </c>
      <c r="AR627" s="650">
        <f>IFERROR(1/(1-(AQ627/100)),"0")</f>
        <v>1</v>
      </c>
      <c r="AS627" s="653">
        <v>0</v>
      </c>
      <c r="AT627" s="607">
        <v>1</v>
      </c>
      <c r="AU627" s="334"/>
      <c r="AV627" s="656"/>
      <c r="AW627" s="659">
        <f>+H627-AV627</f>
        <v>0</v>
      </c>
    </row>
    <row r="628" spans="1:49" ht="17.25" customHeight="1">
      <c r="A628" s="666"/>
      <c r="B628" s="670"/>
      <c r="C628" s="671"/>
      <c r="D628" s="642"/>
      <c r="E628" s="596"/>
      <c r="F628" s="645"/>
      <c r="G628" s="645"/>
      <c r="H628" s="575"/>
      <c r="I628" s="578"/>
      <c r="J628" s="581"/>
      <c r="K628" s="584"/>
      <c r="L628" s="253"/>
      <c r="M628" s="254"/>
      <c r="N628" s="254"/>
      <c r="O628" s="255"/>
      <c r="P628" s="256" t="str">
        <f ca="1">IF(O628=0," ",IFERROR(IF(DATEDIF(TODAY(),O628,"M")&lt;=5,"ROJO",IF(DATEDIF(TODAY(),O628,"M")&gt;=12,"VERDE",IF(AND(DATEDIF(TODAY(),O628,"M")&gt;=6,DATEDIF(TODAY(),O628,"M")&lt;=11),"AMARILLO"))),Q628))</f>
        <v xml:space="preserve"> </v>
      </c>
      <c r="Q628" s="262" t="str">
        <f>IF(O628=0," ",IF(O628&lt;=$L$6,"VENCIDO","NO VENCIDO"))</f>
        <v xml:space="preserve"> </v>
      </c>
      <c r="R628" s="257"/>
      <c r="S628" s="258"/>
      <c r="T628" s="258"/>
      <c r="U628" s="259"/>
      <c r="V628" s="259"/>
      <c r="W628" s="635"/>
      <c r="X628" s="425"/>
      <c r="Y628" s="232"/>
      <c r="Z628" s="648"/>
      <c r="AA628" s="648"/>
      <c r="AB628" s="649"/>
      <c r="AC628" s="648"/>
      <c r="AD628" s="648"/>
      <c r="AE628" s="648"/>
      <c r="AF628" s="648"/>
      <c r="AG628" s="648"/>
      <c r="AH628" s="648"/>
      <c r="AI628" s="648"/>
      <c r="AJ628" s="648"/>
      <c r="AK628" s="648"/>
      <c r="AL628" s="648"/>
      <c r="AM628" s="631"/>
      <c r="AN628" s="460"/>
      <c r="AQ628" s="605"/>
      <c r="AR628" s="651"/>
      <c r="AS628" s="654"/>
      <c r="AT628" s="608"/>
      <c r="AU628" s="334"/>
      <c r="AV628" s="657"/>
      <c r="AW628" s="660"/>
    </row>
    <row r="629" spans="1:49" ht="17.25" customHeight="1">
      <c r="A629" s="666"/>
      <c r="B629" s="670"/>
      <c r="C629" s="671"/>
      <c r="D629" s="642"/>
      <c r="E629" s="596"/>
      <c r="F629" s="645"/>
      <c r="G629" s="645"/>
      <c r="H629" s="575"/>
      <c r="I629" s="578"/>
      <c r="J629" s="581"/>
      <c r="K629" s="584"/>
      <c r="L629" s="253"/>
      <c r="M629" s="254"/>
      <c r="N629" s="254"/>
      <c r="O629" s="255"/>
      <c r="P629" s="256" t="str">
        <f ca="1">IF(O629=0," ",IFERROR(IF(DATEDIF(TODAY(),O629,"M")&lt;=5,"ROJO",IF(DATEDIF(TODAY(),O629,"M")&gt;=12,"VERDE",IF(AND(DATEDIF(TODAY(),O629,"M")&gt;=6,DATEDIF(TODAY(),O629,"M")&lt;=11),"AMARILLO"))),Q629))</f>
        <v xml:space="preserve"> </v>
      </c>
      <c r="Q629" s="262" t="str">
        <f>IF(O629=0," ",IF(O629&lt;=$L$6,"VENCIDO","NO VENCIDO"))</f>
        <v xml:space="preserve"> </v>
      </c>
      <c r="R629" s="257"/>
      <c r="S629" s="258"/>
      <c r="T629" s="258"/>
      <c r="U629" s="259"/>
      <c r="V629" s="259"/>
      <c r="W629" s="635"/>
      <c r="X629" s="425"/>
      <c r="Y629" s="232"/>
      <c r="Z629" s="648"/>
      <c r="AA629" s="648"/>
      <c r="AB629" s="649"/>
      <c r="AC629" s="648"/>
      <c r="AD629" s="648"/>
      <c r="AE629" s="648"/>
      <c r="AF629" s="648"/>
      <c r="AG629" s="648"/>
      <c r="AH629" s="648"/>
      <c r="AI629" s="648"/>
      <c r="AJ629" s="648"/>
      <c r="AK629" s="648"/>
      <c r="AL629" s="648"/>
      <c r="AM629" s="631"/>
      <c r="AN629" s="460"/>
      <c r="AQ629" s="605"/>
      <c r="AR629" s="651"/>
      <c r="AS629" s="654"/>
      <c r="AT629" s="608"/>
      <c r="AU629" s="334"/>
      <c r="AV629" s="657"/>
      <c r="AW629" s="660"/>
    </row>
    <row r="630" spans="1:49" ht="17.25" customHeight="1">
      <c r="A630" s="666"/>
      <c r="B630" s="670"/>
      <c r="C630" s="671"/>
      <c r="D630" s="642"/>
      <c r="E630" s="596"/>
      <c r="F630" s="645"/>
      <c r="G630" s="645"/>
      <c r="H630" s="575"/>
      <c r="I630" s="578"/>
      <c r="J630" s="581"/>
      <c r="K630" s="584"/>
      <c r="L630" s="253"/>
      <c r="M630" s="254"/>
      <c r="N630" s="254"/>
      <c r="O630" s="255"/>
      <c r="P630" s="256" t="str">
        <f ca="1">IF(O630=0," ",IFERROR(IF(DATEDIF(TODAY(),O630,"M")&lt;=5,"ROJO",IF(DATEDIF(TODAY(),O630,"M")&gt;=12,"VERDE",IF(AND(DATEDIF(TODAY(),O630,"M")&gt;=6,DATEDIF(TODAY(),O630,"M")&lt;=11),"AMARILLO"))),Q630))</f>
        <v xml:space="preserve"> </v>
      </c>
      <c r="Q630" s="262" t="str">
        <f>IF(O630=0," ",IF(O630&lt;=$L$6,"VENCIDO","NO VENCIDO"))</f>
        <v xml:space="preserve"> </v>
      </c>
      <c r="R630" s="257"/>
      <c r="S630" s="258"/>
      <c r="T630" s="258"/>
      <c r="U630" s="259"/>
      <c r="V630" s="259"/>
      <c r="W630" s="635"/>
      <c r="X630" s="425"/>
      <c r="Y630" s="232"/>
      <c r="Z630" s="648"/>
      <c r="AA630" s="648"/>
      <c r="AB630" s="649"/>
      <c r="AC630" s="648"/>
      <c r="AD630" s="648"/>
      <c r="AE630" s="648"/>
      <c r="AF630" s="648"/>
      <c r="AG630" s="648"/>
      <c r="AH630" s="648"/>
      <c r="AI630" s="648"/>
      <c r="AJ630" s="648"/>
      <c r="AK630" s="648"/>
      <c r="AL630" s="648"/>
      <c r="AM630" s="631"/>
      <c r="AN630" s="460"/>
      <c r="AQ630" s="605"/>
      <c r="AR630" s="651"/>
      <c r="AS630" s="654"/>
      <c r="AT630" s="608"/>
      <c r="AU630" s="334"/>
      <c r="AV630" s="657"/>
      <c r="AW630" s="660"/>
    </row>
    <row r="631" spans="1:49" ht="17.25" customHeight="1">
      <c r="A631" s="666"/>
      <c r="B631" s="670"/>
      <c r="C631" s="671"/>
      <c r="D631" s="642"/>
      <c r="E631" s="596"/>
      <c r="F631" s="645"/>
      <c r="G631" s="645"/>
      <c r="H631" s="575"/>
      <c r="I631" s="578"/>
      <c r="J631" s="581"/>
      <c r="K631" s="633"/>
      <c r="L631" s="253"/>
      <c r="M631" s="254"/>
      <c r="N631" s="254"/>
      <c r="O631" s="255"/>
      <c r="P631" s="256" t="str">
        <f ca="1">IF(O631=0," ",IFERROR(IF(DATEDIF(TODAY(),O631,"M")&lt;=5,"ROJO",IF(DATEDIF(TODAY(),O631,"M")&gt;=12,"VERDE",IF(AND(DATEDIF(TODAY(),O631,"M")&gt;=6,DATEDIF(TODAY(),O631,"M")&lt;=11),"AMARILLO"))),Q631))</f>
        <v xml:space="preserve"> </v>
      </c>
      <c r="Q631" s="262" t="str">
        <f>IF(O631=0," ",IF(O631&lt;=$L$6,"VENCIDO","NO VENCIDO"))</f>
        <v xml:space="preserve"> </v>
      </c>
      <c r="R631" s="257"/>
      <c r="S631" s="258"/>
      <c r="T631" s="258"/>
      <c r="U631" s="259"/>
      <c r="V631" s="259"/>
      <c r="W631" s="635"/>
      <c r="X631" s="425"/>
      <c r="Y631" s="232"/>
      <c r="Z631" s="648"/>
      <c r="AA631" s="648"/>
      <c r="AB631" s="649"/>
      <c r="AC631" s="648"/>
      <c r="AD631" s="648"/>
      <c r="AE631" s="648"/>
      <c r="AF631" s="648"/>
      <c r="AG631" s="648"/>
      <c r="AH631" s="648"/>
      <c r="AI631" s="648"/>
      <c r="AJ631" s="648"/>
      <c r="AK631" s="648"/>
      <c r="AL631" s="648"/>
      <c r="AM631" s="632"/>
      <c r="AN631" s="460"/>
      <c r="AQ631" s="606"/>
      <c r="AR631" s="652"/>
      <c r="AS631" s="655"/>
      <c r="AT631" s="609"/>
      <c r="AU631" s="334"/>
      <c r="AV631" s="658"/>
      <c r="AW631" s="661"/>
    </row>
    <row r="632" spans="1:49" ht="17.25" customHeight="1">
      <c r="A632" s="667"/>
      <c r="B632" s="672"/>
      <c r="C632" s="673"/>
      <c r="D632" s="643"/>
      <c r="E632" s="597"/>
      <c r="F632" s="646"/>
      <c r="G632" s="646"/>
      <c r="H632" s="576"/>
      <c r="I632" s="579"/>
      <c r="J632" s="582"/>
      <c r="K632" s="447" t="b">
        <f>K627=L632</f>
        <v>1</v>
      </c>
      <c r="L632" s="491">
        <f>SUM(L627:L631)</f>
        <v>0</v>
      </c>
      <c r="M632" s="264" t="s">
        <v>1348</v>
      </c>
      <c r="N632" s="265"/>
      <c r="O632" s="266"/>
      <c r="P632" s="266"/>
      <c r="Q632" s="266"/>
      <c r="R632" s="267">
        <f>SUM(R627:R631)</f>
        <v>0</v>
      </c>
      <c r="S632" s="492"/>
      <c r="T632" s="492"/>
      <c r="U632" s="492"/>
      <c r="V632" s="493"/>
      <c r="W632" s="636"/>
      <c r="X632" s="508"/>
      <c r="Y632" s="232"/>
      <c r="Z632" s="498"/>
      <c r="AA632" s="270"/>
      <c r="AB632" s="270"/>
      <c r="AC632" s="270"/>
      <c r="AD632" s="270"/>
      <c r="AE632" s="270"/>
      <c r="AF632" s="270"/>
      <c r="AG632" s="270"/>
      <c r="AH632" s="270"/>
      <c r="AI632" s="270"/>
      <c r="AJ632" s="270"/>
      <c r="AK632" s="270"/>
      <c r="AL632" s="270"/>
      <c r="AM632" s="515"/>
      <c r="AN632" s="460"/>
      <c r="AQ632" s="498"/>
      <c r="AR632" s="270"/>
      <c r="AS632" s="270"/>
      <c r="AT632" s="515"/>
      <c r="AU632" s="334"/>
      <c r="AV632" s="269"/>
      <c r="AW632" s="271"/>
    </row>
    <row r="633" spans="1:49" ht="26.25" customHeight="1">
      <c r="A633" s="662" t="s">
        <v>132</v>
      </c>
      <c r="B633" s="663"/>
      <c r="C633" s="664"/>
      <c r="D633" s="346"/>
      <c r="E633" s="346"/>
      <c r="F633" s="347"/>
      <c r="G633" s="347"/>
      <c r="H633" s="346"/>
      <c r="I633" s="346"/>
      <c r="J633" s="346"/>
      <c r="K633" s="346"/>
      <c r="L633" s="346"/>
      <c r="M633" s="346"/>
      <c r="N633" s="346"/>
      <c r="O633" s="346"/>
      <c r="P633" s="346"/>
      <c r="Q633" s="346"/>
      <c r="R633" s="346"/>
      <c r="S633" s="346"/>
      <c r="T633" s="346"/>
      <c r="U633" s="346"/>
      <c r="V633" s="346"/>
      <c r="W633" s="346"/>
      <c r="X633" s="348"/>
      <c r="Y633" s="232"/>
      <c r="Z633" s="390"/>
      <c r="AA633" s="349"/>
      <c r="AB633" s="349"/>
      <c r="AC633" s="349"/>
      <c r="AD633" s="349"/>
      <c r="AE633" s="349"/>
      <c r="AF633" s="349"/>
      <c r="AG633" s="349"/>
      <c r="AH633" s="349"/>
      <c r="AI633" s="349"/>
      <c r="AJ633" s="349"/>
      <c r="AK633" s="349"/>
      <c r="AL633" s="349"/>
      <c r="AM633" s="349"/>
      <c r="AN633" s="350"/>
      <c r="AU633" s="334"/>
      <c r="AV633" s="334"/>
    </row>
    <row r="634" spans="1:49" ht="17.100000000000001" customHeight="1">
      <c r="A634" s="585">
        <v>1</v>
      </c>
      <c r="B634" s="640" t="s">
        <v>1525</v>
      </c>
      <c r="C634" s="640"/>
      <c r="D634" s="641">
        <f>NOVIEMBRE!K634</f>
        <v>1970</v>
      </c>
      <c r="E634" s="595">
        <f>H230</f>
        <v>0</v>
      </c>
      <c r="F634" s="644"/>
      <c r="G634" s="644"/>
      <c r="H634" s="574">
        <f>+F634+G634</f>
        <v>0</v>
      </c>
      <c r="I634" s="577">
        <f>+AM634</f>
        <v>0</v>
      </c>
      <c r="J634" s="580">
        <f>+H634+I634</f>
        <v>0</v>
      </c>
      <c r="K634" s="583">
        <f>+(D634+E634)-(J634)</f>
        <v>1970</v>
      </c>
      <c r="L634" s="253"/>
      <c r="M634" s="254"/>
      <c r="N634" s="254"/>
      <c r="O634" s="255"/>
      <c r="P634" s="256" t="str">
        <f ca="1">IF(O634=0," ",IFERROR(IF(DATEDIF(TODAY(),O634,"M")&lt;=5,"ROJO",IF(DATEDIF(TODAY(),O634,"M")&gt;=12,"VERDE",IF(AND(DATEDIF(TODAY(),O634,"M")&gt;=6,DATEDIF(TODAY(),O634,"M")&lt;=11),"AMARILLO"))),Q634))</f>
        <v xml:space="preserve"> </v>
      </c>
      <c r="Q634" s="256" t="str">
        <f>IF(O634=0," ",IF(O634&lt;=$L$6,"VENCIDO","NO VENCIDO"))</f>
        <v xml:space="preserve"> </v>
      </c>
      <c r="R634" s="257"/>
      <c r="S634" s="258"/>
      <c r="T634" s="258"/>
      <c r="U634" s="259"/>
      <c r="V634" s="259"/>
      <c r="W634" s="634">
        <f>+AR634</f>
        <v>0</v>
      </c>
      <c r="X634" s="425"/>
      <c r="Y634" s="232"/>
      <c r="Z634" s="648"/>
      <c r="AA634" s="648"/>
      <c r="AB634" s="649">
        <f>+Z634+AA634</f>
        <v>0</v>
      </c>
      <c r="AC634" s="648"/>
      <c r="AD634" s="648"/>
      <c r="AE634" s="648"/>
      <c r="AF634" s="648"/>
      <c r="AG634" s="648"/>
      <c r="AH634" s="648"/>
      <c r="AI634" s="648"/>
      <c r="AJ634" s="648"/>
      <c r="AK634" s="648"/>
      <c r="AL634" s="648"/>
      <c r="AM634" s="630">
        <f>SUM(AB634:AL638)</f>
        <v>0</v>
      </c>
      <c r="AN634" s="460"/>
      <c r="AU634" s="334"/>
      <c r="AV634" s="334"/>
    </row>
    <row r="635" spans="1:49" ht="17.100000000000001" customHeight="1">
      <c r="A635" s="585"/>
      <c r="B635" s="640"/>
      <c r="C635" s="640"/>
      <c r="D635" s="642"/>
      <c r="E635" s="596"/>
      <c r="F635" s="645"/>
      <c r="G635" s="645"/>
      <c r="H635" s="575"/>
      <c r="I635" s="578"/>
      <c r="J635" s="581"/>
      <c r="K635" s="584"/>
      <c r="L635" s="253"/>
      <c r="M635" s="254"/>
      <c r="N635" s="254"/>
      <c r="O635" s="255"/>
      <c r="P635" s="256" t="str">
        <f ca="1">IF(O635=0," ",IFERROR(IF(DATEDIF(TODAY(),O635,"M")&lt;=5,"ROJO",IF(DATEDIF(TODAY(),O635,"M")&gt;=12,"VERDE",IF(AND(DATEDIF(TODAY(),O635,"M")&gt;=6,DATEDIF(TODAY(),O635,"M")&lt;=11),"AMARILLO"))),Q635))</f>
        <v xml:space="preserve"> </v>
      </c>
      <c r="Q635" s="262" t="str">
        <f>IF(O635=0," ",IF(O635&lt;=$L$6,"VENCIDO","NO VENCIDO"))</f>
        <v xml:space="preserve"> </v>
      </c>
      <c r="R635" s="257"/>
      <c r="S635" s="258"/>
      <c r="T635" s="258"/>
      <c r="U635" s="259"/>
      <c r="V635" s="259"/>
      <c r="W635" s="635"/>
      <c r="X635" s="425"/>
      <c r="Y635" s="232"/>
      <c r="Z635" s="648"/>
      <c r="AA635" s="648"/>
      <c r="AB635" s="649"/>
      <c r="AC635" s="648"/>
      <c r="AD635" s="648"/>
      <c r="AE635" s="648"/>
      <c r="AF635" s="648"/>
      <c r="AG635" s="648"/>
      <c r="AH635" s="648"/>
      <c r="AI635" s="648"/>
      <c r="AJ635" s="648"/>
      <c r="AK635" s="648"/>
      <c r="AL635" s="648"/>
      <c r="AM635" s="631"/>
      <c r="AN635" s="460"/>
      <c r="AU635" s="334"/>
      <c r="AV635" s="334"/>
    </row>
    <row r="636" spans="1:49" ht="17.100000000000001" customHeight="1">
      <c r="A636" s="585"/>
      <c r="B636" s="640"/>
      <c r="C636" s="640"/>
      <c r="D636" s="642"/>
      <c r="E636" s="596"/>
      <c r="F636" s="645"/>
      <c r="G636" s="645"/>
      <c r="H636" s="575"/>
      <c r="I636" s="578"/>
      <c r="J636" s="581"/>
      <c r="K636" s="584"/>
      <c r="L636" s="253"/>
      <c r="M636" s="254"/>
      <c r="N636" s="254"/>
      <c r="O636" s="255"/>
      <c r="P636" s="256" t="str">
        <f ca="1">IF(O636=0," ",IFERROR(IF(DATEDIF(TODAY(),O636,"M")&lt;=5,"ROJO",IF(DATEDIF(TODAY(),O636,"M")&gt;=12,"VERDE",IF(AND(DATEDIF(TODAY(),O636,"M")&gt;=6,DATEDIF(TODAY(),O636,"M")&lt;=11),"AMARILLO"))),Q636))</f>
        <v xml:space="preserve"> </v>
      </c>
      <c r="Q636" s="262" t="str">
        <f>IF(O636=0," ",IF(O636&lt;=$L$6,"VENCIDO","NO VENCIDO"))</f>
        <v xml:space="preserve"> </v>
      </c>
      <c r="R636" s="257"/>
      <c r="S636" s="258"/>
      <c r="T636" s="258"/>
      <c r="U636" s="259"/>
      <c r="V636" s="259"/>
      <c r="W636" s="635"/>
      <c r="X636" s="425"/>
      <c r="Y636" s="232"/>
      <c r="Z636" s="648"/>
      <c r="AA636" s="648"/>
      <c r="AB636" s="649"/>
      <c r="AC636" s="648"/>
      <c r="AD636" s="648"/>
      <c r="AE636" s="648"/>
      <c r="AF636" s="648"/>
      <c r="AG636" s="648"/>
      <c r="AH636" s="648"/>
      <c r="AI636" s="648"/>
      <c r="AJ636" s="648"/>
      <c r="AK636" s="648"/>
      <c r="AL636" s="648"/>
      <c r="AM636" s="631"/>
      <c r="AN636" s="460"/>
      <c r="AU636" s="334"/>
      <c r="AV636" s="334"/>
    </row>
    <row r="637" spans="1:49" ht="17.100000000000001" customHeight="1">
      <c r="A637" s="585"/>
      <c r="B637" s="640"/>
      <c r="C637" s="640"/>
      <c r="D637" s="642"/>
      <c r="E637" s="596"/>
      <c r="F637" s="645"/>
      <c r="G637" s="645"/>
      <c r="H637" s="575"/>
      <c r="I637" s="578"/>
      <c r="J637" s="581"/>
      <c r="K637" s="584"/>
      <c r="L637" s="253"/>
      <c r="M637" s="254"/>
      <c r="N637" s="254"/>
      <c r="O637" s="255"/>
      <c r="P637" s="256" t="str">
        <f ca="1">IF(O637=0," ",IFERROR(IF(DATEDIF(TODAY(),O637,"M")&lt;=5,"ROJO",IF(DATEDIF(TODAY(),O637,"M")&gt;=12,"VERDE",IF(AND(DATEDIF(TODAY(),O637,"M")&gt;=6,DATEDIF(TODAY(),O637,"M")&lt;=11),"AMARILLO"))),Q637))</f>
        <v xml:space="preserve"> </v>
      </c>
      <c r="Q637" s="262" t="str">
        <f>IF(O637=0," ",IF(O637&lt;=$L$6,"VENCIDO","NO VENCIDO"))</f>
        <v xml:space="preserve"> </v>
      </c>
      <c r="R637" s="257"/>
      <c r="S637" s="258"/>
      <c r="T637" s="258"/>
      <c r="U637" s="259"/>
      <c r="V637" s="259"/>
      <c r="W637" s="635"/>
      <c r="X637" s="425"/>
      <c r="Y637" s="232"/>
      <c r="Z637" s="648"/>
      <c r="AA637" s="648"/>
      <c r="AB637" s="649"/>
      <c r="AC637" s="648"/>
      <c r="AD637" s="648"/>
      <c r="AE637" s="648"/>
      <c r="AF637" s="648"/>
      <c r="AG637" s="648"/>
      <c r="AH637" s="648"/>
      <c r="AI637" s="648"/>
      <c r="AJ637" s="648"/>
      <c r="AK637" s="648"/>
      <c r="AL637" s="648"/>
      <c r="AM637" s="631"/>
      <c r="AN637" s="460"/>
      <c r="AU637" s="334"/>
      <c r="AV637" s="334"/>
    </row>
    <row r="638" spans="1:49" ht="17.100000000000001" customHeight="1">
      <c r="A638" s="585"/>
      <c r="B638" s="640"/>
      <c r="C638" s="640"/>
      <c r="D638" s="642"/>
      <c r="E638" s="596"/>
      <c r="F638" s="645"/>
      <c r="G638" s="645"/>
      <c r="H638" s="575"/>
      <c r="I638" s="578"/>
      <c r="J638" s="581"/>
      <c r="K638" s="633"/>
      <c r="L638" s="253"/>
      <c r="M638" s="254"/>
      <c r="N638" s="254"/>
      <c r="O638" s="255"/>
      <c r="P638" s="256" t="str">
        <f ca="1">IF(O638=0," ",IFERROR(IF(DATEDIF(TODAY(),O638,"M")&lt;=5,"ROJO",IF(DATEDIF(TODAY(),O638,"M")&gt;=12,"VERDE",IF(AND(DATEDIF(TODAY(),O638,"M")&gt;=6,DATEDIF(TODAY(),O638,"M")&lt;=11),"AMARILLO"))),Q638))</f>
        <v xml:space="preserve"> </v>
      </c>
      <c r="Q638" s="262" t="str">
        <f>IF(O638=0," ",IF(O638&lt;=$L$6,"VENCIDO","NO VENCIDO"))</f>
        <v xml:space="preserve"> </v>
      </c>
      <c r="R638" s="257"/>
      <c r="S638" s="258"/>
      <c r="T638" s="258"/>
      <c r="U638" s="259"/>
      <c r="V638" s="259"/>
      <c r="W638" s="635"/>
      <c r="X638" s="425"/>
      <c r="Y638" s="232"/>
      <c r="Z638" s="648"/>
      <c r="AA638" s="648"/>
      <c r="AB638" s="649"/>
      <c r="AC638" s="648"/>
      <c r="AD638" s="648"/>
      <c r="AE638" s="648"/>
      <c r="AF638" s="648"/>
      <c r="AG638" s="648"/>
      <c r="AH638" s="648"/>
      <c r="AI638" s="648"/>
      <c r="AJ638" s="648"/>
      <c r="AK638" s="648"/>
      <c r="AL638" s="648"/>
      <c r="AM638" s="632"/>
      <c r="AN638" s="460"/>
      <c r="AU638" s="334"/>
      <c r="AV638" s="334"/>
    </row>
    <row r="639" spans="1:49" ht="17.100000000000001" customHeight="1">
      <c r="A639" s="585"/>
      <c r="B639" s="640"/>
      <c r="C639" s="640"/>
      <c r="D639" s="643"/>
      <c r="E639" s="597"/>
      <c r="F639" s="646"/>
      <c r="G639" s="646"/>
      <c r="H639" s="576"/>
      <c r="I639" s="579"/>
      <c r="J639" s="582"/>
      <c r="K639" s="447" t="b">
        <f>K634=L639</f>
        <v>0</v>
      </c>
      <c r="L639" s="491">
        <f>SUM(L634:L638)</f>
        <v>0</v>
      </c>
      <c r="M639" s="264" t="s">
        <v>1348</v>
      </c>
      <c r="N639" s="265"/>
      <c r="O639" s="266"/>
      <c r="P639" s="266"/>
      <c r="Q639" s="266"/>
      <c r="R639" s="267">
        <f>SUM(R634:R638)</f>
        <v>0</v>
      </c>
      <c r="S639" s="492"/>
      <c r="T639" s="492"/>
      <c r="U639" s="492"/>
      <c r="V639" s="493"/>
      <c r="W639" s="636"/>
      <c r="X639" s="508"/>
      <c r="Y639" s="232"/>
      <c r="Z639" s="498"/>
      <c r="AA639" s="270"/>
      <c r="AB639" s="270"/>
      <c r="AC639" s="270"/>
      <c r="AD639" s="270"/>
      <c r="AE639" s="270"/>
      <c r="AF639" s="270"/>
      <c r="AG639" s="270"/>
      <c r="AH639" s="270"/>
      <c r="AI639" s="270"/>
      <c r="AJ639" s="270"/>
      <c r="AK639" s="270"/>
      <c r="AL639" s="270"/>
      <c r="AM639" s="515"/>
      <c r="AN639" s="460"/>
      <c r="AU639" s="334"/>
      <c r="AV639" s="334"/>
    </row>
    <row r="640" spans="1:49" ht="17.100000000000001" customHeight="1">
      <c r="A640" s="585">
        <f>A634+1</f>
        <v>2</v>
      </c>
      <c r="B640" s="640" t="s">
        <v>1526</v>
      </c>
      <c r="C640" s="640"/>
      <c r="D640" s="641">
        <f>NOVIEMBRE!K640</f>
        <v>1835</v>
      </c>
      <c r="E640" s="595">
        <f>H236</f>
        <v>0</v>
      </c>
      <c r="F640" s="644"/>
      <c r="G640" s="644"/>
      <c r="H640" s="574">
        <f>+F640+G640</f>
        <v>0</v>
      </c>
      <c r="I640" s="577">
        <f>+AM640</f>
        <v>0</v>
      </c>
      <c r="J640" s="580">
        <f>+H640+I640</f>
        <v>0</v>
      </c>
      <c r="K640" s="583">
        <f>+(D640+E640)-(J640)</f>
        <v>1835</v>
      </c>
      <c r="L640" s="253"/>
      <c r="M640" s="254"/>
      <c r="N640" s="254"/>
      <c r="O640" s="255"/>
      <c r="P640" s="256" t="str">
        <f ca="1">IF(O640=0," ",IFERROR(IF(DATEDIF(TODAY(),O640,"M")&lt;=5,"ROJO",IF(DATEDIF(TODAY(),O640,"M")&gt;=12,"VERDE",IF(AND(DATEDIF(TODAY(),O640,"M")&gt;=6,DATEDIF(TODAY(),O640,"M")&lt;=11),"AMARILLO"))),Q640))</f>
        <v xml:space="preserve"> </v>
      </c>
      <c r="Q640" s="256" t="str">
        <f>IF(O640=0," ",IF(O640&lt;=$L$6,"VENCIDO","NO VENCIDO"))</f>
        <v xml:space="preserve"> </v>
      </c>
      <c r="R640" s="257"/>
      <c r="S640" s="258"/>
      <c r="T640" s="258"/>
      <c r="U640" s="259"/>
      <c r="V640" s="259"/>
      <c r="W640" s="634">
        <f>+AR640</f>
        <v>0</v>
      </c>
      <c r="X640" s="425"/>
      <c r="Y640" s="232"/>
      <c r="Z640" s="648"/>
      <c r="AA640" s="648"/>
      <c r="AB640" s="649">
        <f>+Z640+AA640</f>
        <v>0</v>
      </c>
      <c r="AC640" s="648"/>
      <c r="AD640" s="648"/>
      <c r="AE640" s="648"/>
      <c r="AF640" s="648"/>
      <c r="AG640" s="648"/>
      <c r="AH640" s="648"/>
      <c r="AI640" s="648"/>
      <c r="AJ640" s="648"/>
      <c r="AK640" s="648"/>
      <c r="AL640" s="648"/>
      <c r="AM640" s="630">
        <f>SUM(AB640:AL644)</f>
        <v>0</v>
      </c>
      <c r="AN640" s="460"/>
      <c r="AU640" s="334"/>
      <c r="AV640" s="334"/>
    </row>
    <row r="641" spans="1:48" ht="17.100000000000001" customHeight="1">
      <c r="A641" s="585"/>
      <c r="B641" s="640"/>
      <c r="C641" s="640"/>
      <c r="D641" s="642"/>
      <c r="E641" s="596"/>
      <c r="F641" s="645"/>
      <c r="G641" s="645"/>
      <c r="H641" s="575"/>
      <c r="I641" s="578"/>
      <c r="J641" s="581"/>
      <c r="K641" s="584"/>
      <c r="L641" s="253"/>
      <c r="M641" s="254"/>
      <c r="N641" s="254"/>
      <c r="O641" s="255"/>
      <c r="P641" s="256" t="str">
        <f ca="1">IF(O641=0," ",IFERROR(IF(DATEDIF(TODAY(),O641,"M")&lt;=5,"ROJO",IF(DATEDIF(TODAY(),O641,"M")&gt;=12,"VERDE",IF(AND(DATEDIF(TODAY(),O641,"M")&gt;=6,DATEDIF(TODAY(),O641,"M")&lt;=11),"AMARILLO"))),Q641))</f>
        <v xml:space="preserve"> </v>
      </c>
      <c r="Q641" s="262" t="str">
        <f>IF(O641=0," ",IF(O641&lt;=$L$6,"VENCIDO","NO VENCIDO"))</f>
        <v xml:space="preserve"> </v>
      </c>
      <c r="R641" s="257"/>
      <c r="S641" s="258"/>
      <c r="T641" s="258"/>
      <c r="U641" s="259"/>
      <c r="V641" s="259"/>
      <c r="W641" s="635"/>
      <c r="X641" s="425"/>
      <c r="Y641" s="232"/>
      <c r="Z641" s="648"/>
      <c r="AA641" s="648"/>
      <c r="AB641" s="649"/>
      <c r="AC641" s="648"/>
      <c r="AD641" s="648"/>
      <c r="AE641" s="648"/>
      <c r="AF641" s="648"/>
      <c r="AG641" s="648"/>
      <c r="AH641" s="648"/>
      <c r="AI641" s="648"/>
      <c r="AJ641" s="648"/>
      <c r="AK641" s="648"/>
      <c r="AL641" s="648"/>
      <c r="AM641" s="631"/>
      <c r="AN641" s="460"/>
      <c r="AU641" s="334"/>
      <c r="AV641" s="334"/>
    </row>
    <row r="642" spans="1:48" ht="17.100000000000001" customHeight="1">
      <c r="A642" s="585"/>
      <c r="B642" s="640"/>
      <c r="C642" s="640"/>
      <c r="D642" s="642"/>
      <c r="E642" s="596"/>
      <c r="F642" s="645"/>
      <c r="G642" s="645"/>
      <c r="H642" s="575"/>
      <c r="I642" s="578"/>
      <c r="J642" s="581"/>
      <c r="K642" s="584"/>
      <c r="L642" s="253"/>
      <c r="M642" s="254"/>
      <c r="N642" s="254"/>
      <c r="O642" s="255"/>
      <c r="P642" s="256" t="str">
        <f ca="1">IF(O642=0," ",IFERROR(IF(DATEDIF(TODAY(),O642,"M")&lt;=5,"ROJO",IF(DATEDIF(TODAY(),O642,"M")&gt;=12,"VERDE",IF(AND(DATEDIF(TODAY(),O642,"M")&gt;=6,DATEDIF(TODAY(),O642,"M")&lt;=11),"AMARILLO"))),Q642))</f>
        <v xml:space="preserve"> </v>
      </c>
      <c r="Q642" s="262" t="str">
        <f>IF(O642=0," ",IF(O642&lt;=$L$6,"VENCIDO","NO VENCIDO"))</f>
        <v xml:space="preserve"> </v>
      </c>
      <c r="R642" s="257"/>
      <c r="S642" s="258"/>
      <c r="T642" s="258"/>
      <c r="U642" s="259"/>
      <c r="V642" s="259"/>
      <c r="W642" s="635"/>
      <c r="X642" s="425"/>
      <c r="Y642" s="232"/>
      <c r="Z642" s="648"/>
      <c r="AA642" s="648"/>
      <c r="AB642" s="649"/>
      <c r="AC642" s="648"/>
      <c r="AD642" s="648"/>
      <c r="AE642" s="648"/>
      <c r="AF642" s="648"/>
      <c r="AG642" s="648"/>
      <c r="AH642" s="648"/>
      <c r="AI642" s="648"/>
      <c r="AJ642" s="648"/>
      <c r="AK642" s="648"/>
      <c r="AL642" s="648"/>
      <c r="AM642" s="631"/>
      <c r="AN642" s="460"/>
      <c r="AU642" s="334"/>
      <c r="AV642" s="334"/>
    </row>
    <row r="643" spans="1:48" ht="17.100000000000001" customHeight="1">
      <c r="A643" s="585"/>
      <c r="B643" s="640"/>
      <c r="C643" s="640"/>
      <c r="D643" s="642"/>
      <c r="E643" s="596"/>
      <c r="F643" s="645"/>
      <c r="G643" s="645"/>
      <c r="H643" s="575"/>
      <c r="I643" s="578"/>
      <c r="J643" s="581"/>
      <c r="K643" s="584"/>
      <c r="L643" s="253"/>
      <c r="M643" s="254"/>
      <c r="N643" s="254"/>
      <c r="O643" s="255"/>
      <c r="P643" s="256" t="str">
        <f ca="1">IF(O643=0," ",IFERROR(IF(DATEDIF(TODAY(),O643,"M")&lt;=5,"ROJO",IF(DATEDIF(TODAY(),O643,"M")&gt;=12,"VERDE",IF(AND(DATEDIF(TODAY(),O643,"M")&gt;=6,DATEDIF(TODAY(),O643,"M")&lt;=11),"AMARILLO"))),Q643))</f>
        <v xml:space="preserve"> </v>
      </c>
      <c r="Q643" s="262" t="str">
        <f>IF(O643=0," ",IF(O643&lt;=$L$6,"VENCIDO","NO VENCIDO"))</f>
        <v xml:space="preserve"> </v>
      </c>
      <c r="R643" s="257"/>
      <c r="S643" s="258"/>
      <c r="T643" s="258"/>
      <c r="U643" s="259"/>
      <c r="V643" s="259"/>
      <c r="W643" s="635"/>
      <c r="X643" s="425"/>
      <c r="Y643" s="232"/>
      <c r="Z643" s="648"/>
      <c r="AA643" s="648"/>
      <c r="AB643" s="649"/>
      <c r="AC643" s="648"/>
      <c r="AD643" s="648"/>
      <c r="AE643" s="648"/>
      <c r="AF643" s="648"/>
      <c r="AG643" s="648"/>
      <c r="AH643" s="648"/>
      <c r="AI643" s="648"/>
      <c r="AJ643" s="648"/>
      <c r="AK643" s="648"/>
      <c r="AL643" s="648"/>
      <c r="AM643" s="631"/>
      <c r="AN643" s="460"/>
      <c r="AU643" s="334"/>
      <c r="AV643" s="334"/>
    </row>
    <row r="644" spans="1:48" ht="17.100000000000001" customHeight="1">
      <c r="A644" s="585"/>
      <c r="B644" s="640"/>
      <c r="C644" s="640"/>
      <c r="D644" s="642"/>
      <c r="E644" s="596"/>
      <c r="F644" s="645"/>
      <c r="G644" s="645"/>
      <c r="H644" s="575"/>
      <c r="I644" s="578"/>
      <c r="J644" s="581"/>
      <c r="K644" s="633"/>
      <c r="L644" s="253"/>
      <c r="M644" s="254"/>
      <c r="N644" s="254"/>
      <c r="O644" s="255"/>
      <c r="P644" s="256" t="str">
        <f ca="1">IF(O644=0," ",IFERROR(IF(DATEDIF(TODAY(),O644,"M")&lt;=5,"ROJO",IF(DATEDIF(TODAY(),O644,"M")&gt;=12,"VERDE",IF(AND(DATEDIF(TODAY(),O644,"M")&gt;=6,DATEDIF(TODAY(),O644,"M")&lt;=11),"AMARILLO"))),Q644))</f>
        <v xml:space="preserve"> </v>
      </c>
      <c r="Q644" s="262" t="str">
        <f>IF(O644=0," ",IF(O644&lt;=$L$6,"VENCIDO","NO VENCIDO"))</f>
        <v xml:space="preserve"> </v>
      </c>
      <c r="R644" s="257"/>
      <c r="S644" s="258"/>
      <c r="T644" s="258"/>
      <c r="U644" s="259"/>
      <c r="V644" s="259"/>
      <c r="W644" s="635"/>
      <c r="X644" s="425"/>
      <c r="Y644" s="232"/>
      <c r="Z644" s="648"/>
      <c r="AA644" s="648"/>
      <c r="AB644" s="649"/>
      <c r="AC644" s="648"/>
      <c r="AD644" s="648"/>
      <c r="AE644" s="648"/>
      <c r="AF644" s="648"/>
      <c r="AG644" s="648"/>
      <c r="AH644" s="648"/>
      <c r="AI644" s="648"/>
      <c r="AJ644" s="648"/>
      <c r="AK644" s="648"/>
      <c r="AL644" s="648"/>
      <c r="AM644" s="632"/>
      <c r="AN644" s="460"/>
      <c r="AU644" s="334"/>
      <c r="AV644" s="334"/>
    </row>
    <row r="645" spans="1:48" ht="17.100000000000001" customHeight="1">
      <c r="A645" s="585"/>
      <c r="B645" s="640"/>
      <c r="C645" s="640"/>
      <c r="D645" s="643"/>
      <c r="E645" s="597"/>
      <c r="F645" s="646"/>
      <c r="G645" s="646"/>
      <c r="H645" s="576"/>
      <c r="I645" s="579"/>
      <c r="J645" s="582"/>
      <c r="K645" s="447" t="b">
        <f>K640=L645</f>
        <v>0</v>
      </c>
      <c r="L645" s="491">
        <f>SUM(L640:L644)</f>
        <v>0</v>
      </c>
      <c r="M645" s="264" t="s">
        <v>1348</v>
      </c>
      <c r="N645" s="265"/>
      <c r="O645" s="266"/>
      <c r="P645" s="266"/>
      <c r="Q645" s="266"/>
      <c r="R645" s="267">
        <f>SUM(R640:R644)</f>
        <v>0</v>
      </c>
      <c r="S645" s="492"/>
      <c r="T645" s="492"/>
      <c r="U645" s="492"/>
      <c r="V645" s="493"/>
      <c r="W645" s="636"/>
      <c r="X645" s="508"/>
      <c r="Y645" s="232"/>
      <c r="Z645" s="498"/>
      <c r="AA645" s="270"/>
      <c r="AB645" s="270"/>
      <c r="AC645" s="270"/>
      <c r="AD645" s="270"/>
      <c r="AE645" s="270"/>
      <c r="AF645" s="270"/>
      <c r="AG645" s="270"/>
      <c r="AH645" s="270"/>
      <c r="AI645" s="270"/>
      <c r="AJ645" s="270"/>
      <c r="AK645" s="270"/>
      <c r="AL645" s="270"/>
      <c r="AM645" s="515"/>
      <c r="AN645" s="460"/>
      <c r="AU645" s="334"/>
      <c r="AV645" s="334"/>
    </row>
    <row r="646" spans="1:48" ht="17.100000000000001" customHeight="1">
      <c r="A646" s="585">
        <f>A640+1</f>
        <v>3</v>
      </c>
      <c r="B646" s="640" t="s">
        <v>1527</v>
      </c>
      <c r="C646" s="640"/>
      <c r="D646" s="641">
        <f>NOVIEMBRE!K646</f>
        <v>0</v>
      </c>
      <c r="E646" s="595">
        <f>H242</f>
        <v>0</v>
      </c>
      <c r="F646" s="644"/>
      <c r="G646" s="644"/>
      <c r="H646" s="574">
        <f>+F646+G646</f>
        <v>0</v>
      </c>
      <c r="I646" s="577">
        <f>+AM646</f>
        <v>0</v>
      </c>
      <c r="J646" s="580">
        <f>+H646+I646</f>
        <v>0</v>
      </c>
      <c r="K646" s="583">
        <f>+(D646+E646)-(J646)</f>
        <v>0</v>
      </c>
      <c r="L646" s="253"/>
      <c r="M646" s="254"/>
      <c r="N646" s="254"/>
      <c r="O646" s="255"/>
      <c r="P646" s="256" t="str">
        <f ca="1">IF(O646=0," ",IFERROR(IF(DATEDIF(TODAY(),O646,"M")&lt;=5,"ROJO",IF(DATEDIF(TODAY(),O646,"M")&gt;=12,"VERDE",IF(AND(DATEDIF(TODAY(),O646,"M")&gt;=6,DATEDIF(TODAY(),O646,"M")&lt;=11),"AMARILLO"))),Q646))</f>
        <v xml:space="preserve"> </v>
      </c>
      <c r="Q646" s="256" t="str">
        <f>IF(O646=0," ",IF(O646&lt;=$L$6,"VENCIDO","NO VENCIDO"))</f>
        <v xml:space="preserve"> </v>
      </c>
      <c r="R646" s="257"/>
      <c r="S646" s="258"/>
      <c r="T646" s="258"/>
      <c r="U646" s="259"/>
      <c r="V646" s="259"/>
      <c r="W646" s="634">
        <f>+AR646</f>
        <v>0</v>
      </c>
      <c r="X646" s="425"/>
      <c r="Y646" s="232"/>
      <c r="Z646" s="648"/>
      <c r="AA646" s="648"/>
      <c r="AB646" s="649">
        <f>+Z646+AA646</f>
        <v>0</v>
      </c>
      <c r="AC646" s="648"/>
      <c r="AD646" s="648"/>
      <c r="AE646" s="648"/>
      <c r="AF646" s="648"/>
      <c r="AG646" s="648"/>
      <c r="AH646" s="648"/>
      <c r="AI646" s="648"/>
      <c r="AJ646" s="648"/>
      <c r="AK646" s="648"/>
      <c r="AL646" s="648"/>
      <c r="AM646" s="630">
        <f>SUM(AB646:AL650)</f>
        <v>0</v>
      </c>
      <c r="AN646" s="460"/>
      <c r="AU646" s="334"/>
      <c r="AV646" s="334"/>
    </row>
    <row r="647" spans="1:48" ht="17.100000000000001" customHeight="1">
      <c r="A647" s="585"/>
      <c r="B647" s="640"/>
      <c r="C647" s="640"/>
      <c r="D647" s="642"/>
      <c r="E647" s="596"/>
      <c r="F647" s="645"/>
      <c r="G647" s="645"/>
      <c r="H647" s="575"/>
      <c r="I647" s="578"/>
      <c r="J647" s="581"/>
      <c r="K647" s="584"/>
      <c r="L647" s="253"/>
      <c r="M647" s="254"/>
      <c r="N647" s="254"/>
      <c r="O647" s="255"/>
      <c r="P647" s="256" t="str">
        <f ca="1">IF(O647=0," ",IFERROR(IF(DATEDIF(TODAY(),O647,"M")&lt;=5,"ROJO",IF(DATEDIF(TODAY(),O647,"M")&gt;=12,"VERDE",IF(AND(DATEDIF(TODAY(),O647,"M")&gt;=6,DATEDIF(TODAY(),O647,"M")&lt;=11),"AMARILLO"))),Q647))</f>
        <v xml:space="preserve"> </v>
      </c>
      <c r="Q647" s="262" t="str">
        <f>IF(O647=0," ",IF(O647&lt;=$L$6,"VENCIDO","NO VENCIDO"))</f>
        <v xml:space="preserve"> </v>
      </c>
      <c r="R647" s="257"/>
      <c r="S647" s="258"/>
      <c r="T647" s="258"/>
      <c r="U647" s="259"/>
      <c r="V647" s="259"/>
      <c r="W647" s="635"/>
      <c r="X647" s="425"/>
      <c r="Y647" s="232"/>
      <c r="Z647" s="648"/>
      <c r="AA647" s="648"/>
      <c r="AB647" s="649"/>
      <c r="AC647" s="648"/>
      <c r="AD647" s="648"/>
      <c r="AE647" s="648"/>
      <c r="AF647" s="648"/>
      <c r="AG647" s="648"/>
      <c r="AH647" s="648"/>
      <c r="AI647" s="648"/>
      <c r="AJ647" s="648"/>
      <c r="AK647" s="648"/>
      <c r="AL647" s="648"/>
      <c r="AM647" s="631"/>
      <c r="AN647" s="460"/>
      <c r="AU647" s="334"/>
      <c r="AV647" s="334"/>
    </row>
    <row r="648" spans="1:48" ht="17.100000000000001" customHeight="1">
      <c r="A648" s="585"/>
      <c r="B648" s="640"/>
      <c r="C648" s="640"/>
      <c r="D648" s="642"/>
      <c r="E648" s="596"/>
      <c r="F648" s="645"/>
      <c r="G648" s="645"/>
      <c r="H648" s="575"/>
      <c r="I648" s="578"/>
      <c r="J648" s="581"/>
      <c r="K648" s="584"/>
      <c r="L648" s="253"/>
      <c r="M648" s="254"/>
      <c r="N648" s="254"/>
      <c r="O648" s="255"/>
      <c r="P648" s="256" t="str">
        <f ca="1">IF(O648=0," ",IFERROR(IF(DATEDIF(TODAY(),O648,"M")&lt;=5,"ROJO",IF(DATEDIF(TODAY(),O648,"M")&gt;=12,"VERDE",IF(AND(DATEDIF(TODAY(),O648,"M")&gt;=6,DATEDIF(TODAY(),O648,"M")&lt;=11),"AMARILLO"))),Q648))</f>
        <v xml:space="preserve"> </v>
      </c>
      <c r="Q648" s="262" t="str">
        <f>IF(O648=0," ",IF(O648&lt;=$L$6,"VENCIDO","NO VENCIDO"))</f>
        <v xml:space="preserve"> </v>
      </c>
      <c r="R648" s="257"/>
      <c r="S648" s="258"/>
      <c r="T648" s="258"/>
      <c r="U648" s="259"/>
      <c r="V648" s="259"/>
      <c r="W648" s="635"/>
      <c r="X648" s="425"/>
      <c r="Y648" s="232"/>
      <c r="Z648" s="648"/>
      <c r="AA648" s="648"/>
      <c r="AB648" s="649"/>
      <c r="AC648" s="648"/>
      <c r="AD648" s="648"/>
      <c r="AE648" s="648"/>
      <c r="AF648" s="648"/>
      <c r="AG648" s="648"/>
      <c r="AH648" s="648"/>
      <c r="AI648" s="648"/>
      <c r="AJ648" s="648"/>
      <c r="AK648" s="648"/>
      <c r="AL648" s="648"/>
      <c r="AM648" s="631"/>
      <c r="AN648" s="460"/>
      <c r="AU648" s="334"/>
      <c r="AV648" s="334"/>
    </row>
    <row r="649" spans="1:48" ht="17.100000000000001" customHeight="1">
      <c r="A649" s="585"/>
      <c r="B649" s="640"/>
      <c r="C649" s="640"/>
      <c r="D649" s="642"/>
      <c r="E649" s="596"/>
      <c r="F649" s="645"/>
      <c r="G649" s="645"/>
      <c r="H649" s="575"/>
      <c r="I649" s="578"/>
      <c r="J649" s="581"/>
      <c r="K649" s="584"/>
      <c r="L649" s="253"/>
      <c r="M649" s="254"/>
      <c r="N649" s="254"/>
      <c r="O649" s="255"/>
      <c r="P649" s="256" t="str">
        <f ca="1">IF(O649=0," ",IFERROR(IF(DATEDIF(TODAY(),O649,"M")&lt;=5,"ROJO",IF(DATEDIF(TODAY(),O649,"M")&gt;=12,"VERDE",IF(AND(DATEDIF(TODAY(),O649,"M")&gt;=6,DATEDIF(TODAY(),O649,"M")&lt;=11),"AMARILLO"))),Q649))</f>
        <v xml:space="preserve"> </v>
      </c>
      <c r="Q649" s="262" t="str">
        <f>IF(O649=0," ",IF(O649&lt;=$L$6,"VENCIDO","NO VENCIDO"))</f>
        <v xml:space="preserve"> </v>
      </c>
      <c r="R649" s="257"/>
      <c r="S649" s="258"/>
      <c r="T649" s="258"/>
      <c r="U649" s="259"/>
      <c r="V649" s="259"/>
      <c r="W649" s="635"/>
      <c r="X649" s="425"/>
      <c r="Y649" s="232"/>
      <c r="Z649" s="648"/>
      <c r="AA649" s="648"/>
      <c r="AB649" s="649"/>
      <c r="AC649" s="648"/>
      <c r="AD649" s="648"/>
      <c r="AE649" s="648"/>
      <c r="AF649" s="648"/>
      <c r="AG649" s="648"/>
      <c r="AH649" s="648"/>
      <c r="AI649" s="648"/>
      <c r="AJ649" s="648"/>
      <c r="AK649" s="648"/>
      <c r="AL649" s="648"/>
      <c r="AM649" s="631"/>
      <c r="AN649" s="460"/>
      <c r="AU649" s="334"/>
      <c r="AV649" s="334"/>
    </row>
    <row r="650" spans="1:48" ht="17.100000000000001" customHeight="1">
      <c r="A650" s="585"/>
      <c r="B650" s="640"/>
      <c r="C650" s="640"/>
      <c r="D650" s="642"/>
      <c r="E650" s="596"/>
      <c r="F650" s="645"/>
      <c r="G650" s="645"/>
      <c r="H650" s="575"/>
      <c r="I650" s="578"/>
      <c r="J650" s="581"/>
      <c r="K650" s="633"/>
      <c r="L650" s="253"/>
      <c r="M650" s="254"/>
      <c r="N650" s="254"/>
      <c r="O650" s="255"/>
      <c r="P650" s="256" t="str">
        <f ca="1">IF(O650=0," ",IFERROR(IF(DATEDIF(TODAY(),O650,"M")&lt;=5,"ROJO",IF(DATEDIF(TODAY(),O650,"M")&gt;=12,"VERDE",IF(AND(DATEDIF(TODAY(),O650,"M")&gt;=6,DATEDIF(TODAY(),O650,"M")&lt;=11),"AMARILLO"))),Q650))</f>
        <v xml:space="preserve"> </v>
      </c>
      <c r="Q650" s="262" t="str">
        <f>IF(O650=0," ",IF(O650&lt;=$L$6,"VENCIDO","NO VENCIDO"))</f>
        <v xml:space="preserve"> </v>
      </c>
      <c r="R650" s="257"/>
      <c r="S650" s="258"/>
      <c r="T650" s="258"/>
      <c r="U650" s="259"/>
      <c r="V650" s="259"/>
      <c r="W650" s="635"/>
      <c r="X650" s="425"/>
      <c r="Y650" s="232"/>
      <c r="Z650" s="648"/>
      <c r="AA650" s="648"/>
      <c r="AB650" s="649"/>
      <c r="AC650" s="648"/>
      <c r="AD650" s="648"/>
      <c r="AE650" s="648"/>
      <c r="AF650" s="648"/>
      <c r="AG650" s="648"/>
      <c r="AH650" s="648"/>
      <c r="AI650" s="648"/>
      <c r="AJ650" s="648"/>
      <c r="AK650" s="648"/>
      <c r="AL650" s="648"/>
      <c r="AM650" s="632"/>
      <c r="AN650" s="460"/>
      <c r="AU650" s="334"/>
      <c r="AV650" s="334"/>
    </row>
    <row r="651" spans="1:48" ht="17.100000000000001" customHeight="1">
      <c r="A651" s="585"/>
      <c r="B651" s="640"/>
      <c r="C651" s="640"/>
      <c r="D651" s="643"/>
      <c r="E651" s="597"/>
      <c r="F651" s="646"/>
      <c r="G651" s="646"/>
      <c r="H651" s="576"/>
      <c r="I651" s="579"/>
      <c r="J651" s="582"/>
      <c r="K651" s="447" t="b">
        <f>K646=L651</f>
        <v>1</v>
      </c>
      <c r="L651" s="491">
        <f>SUM(L646:L650)</f>
        <v>0</v>
      </c>
      <c r="M651" s="264" t="s">
        <v>1348</v>
      </c>
      <c r="N651" s="265"/>
      <c r="O651" s="266"/>
      <c r="P651" s="266"/>
      <c r="Q651" s="266"/>
      <c r="R651" s="267">
        <f>SUM(R646:R650)</f>
        <v>0</v>
      </c>
      <c r="S651" s="492"/>
      <c r="T651" s="492"/>
      <c r="U651" s="492"/>
      <c r="V651" s="493"/>
      <c r="W651" s="636"/>
      <c r="X651" s="508"/>
      <c r="Y651" s="232"/>
      <c r="Z651" s="498"/>
      <c r="AA651" s="270"/>
      <c r="AB651" s="270"/>
      <c r="AC651" s="270"/>
      <c r="AD651" s="270"/>
      <c r="AE651" s="270"/>
      <c r="AF651" s="270"/>
      <c r="AG651" s="270"/>
      <c r="AH651" s="270"/>
      <c r="AI651" s="270"/>
      <c r="AJ651" s="270"/>
      <c r="AK651" s="270"/>
      <c r="AL651" s="270"/>
      <c r="AM651" s="515"/>
      <c r="AN651" s="460"/>
      <c r="AU651" s="334"/>
      <c r="AV651" s="334"/>
    </row>
    <row r="652" spans="1:48" ht="17.100000000000001" customHeight="1">
      <c r="A652" s="585">
        <f>A646+1</f>
        <v>4</v>
      </c>
      <c r="B652" s="640" t="s">
        <v>1528</v>
      </c>
      <c r="C652" s="640"/>
      <c r="D652" s="641">
        <f>NOVIEMBRE!K652</f>
        <v>0</v>
      </c>
      <c r="E652" s="595">
        <f>H248</f>
        <v>0</v>
      </c>
      <c r="F652" s="644"/>
      <c r="G652" s="644"/>
      <c r="H652" s="574">
        <f>+F652+G652</f>
        <v>0</v>
      </c>
      <c r="I652" s="577">
        <f>+AM652</f>
        <v>0</v>
      </c>
      <c r="J652" s="580">
        <f>+H652+I652</f>
        <v>0</v>
      </c>
      <c r="K652" s="583">
        <f>+(D652+E652)-(J652)</f>
        <v>0</v>
      </c>
      <c r="L652" s="253"/>
      <c r="M652" s="254"/>
      <c r="N652" s="254"/>
      <c r="O652" s="255"/>
      <c r="P652" s="256" t="str">
        <f ca="1">IF(O652=0," ",IFERROR(IF(DATEDIF(TODAY(),O652,"M")&lt;=5,"ROJO",IF(DATEDIF(TODAY(),O652,"M")&gt;=12,"VERDE",IF(AND(DATEDIF(TODAY(),O652,"M")&gt;=6,DATEDIF(TODAY(),O652,"M")&lt;=11),"AMARILLO"))),Q652))</f>
        <v xml:space="preserve"> </v>
      </c>
      <c r="Q652" s="256" t="str">
        <f>IF(O652=0," ",IF(O652&lt;=$L$6,"VENCIDO","NO VENCIDO"))</f>
        <v xml:space="preserve"> </v>
      </c>
      <c r="R652" s="257"/>
      <c r="S652" s="258"/>
      <c r="T652" s="258"/>
      <c r="U652" s="259"/>
      <c r="V652" s="259"/>
      <c r="W652" s="634">
        <f>+AR652</f>
        <v>0</v>
      </c>
      <c r="X652" s="425"/>
      <c r="Y652" s="232"/>
      <c r="Z652" s="648"/>
      <c r="AA652" s="648"/>
      <c r="AB652" s="649">
        <f>+Z652+AA652</f>
        <v>0</v>
      </c>
      <c r="AC652" s="648"/>
      <c r="AD652" s="648"/>
      <c r="AE652" s="648"/>
      <c r="AF652" s="648"/>
      <c r="AG652" s="648"/>
      <c r="AH652" s="648"/>
      <c r="AI652" s="648"/>
      <c r="AJ652" s="648"/>
      <c r="AK652" s="648"/>
      <c r="AL652" s="648"/>
      <c r="AM652" s="630">
        <f>SUM(AB652:AL656)</f>
        <v>0</v>
      </c>
      <c r="AN652" s="460"/>
      <c r="AU652" s="334"/>
      <c r="AV652" s="334"/>
    </row>
    <row r="653" spans="1:48" ht="17.100000000000001" customHeight="1">
      <c r="A653" s="585"/>
      <c r="B653" s="640"/>
      <c r="C653" s="640"/>
      <c r="D653" s="642"/>
      <c r="E653" s="596"/>
      <c r="F653" s="645"/>
      <c r="G653" s="645"/>
      <c r="H653" s="575"/>
      <c r="I653" s="578"/>
      <c r="J653" s="581"/>
      <c r="K653" s="584"/>
      <c r="L653" s="253"/>
      <c r="M653" s="254"/>
      <c r="N653" s="254"/>
      <c r="O653" s="255"/>
      <c r="P653" s="256" t="str">
        <f ca="1">IF(O653=0," ",IFERROR(IF(DATEDIF(TODAY(),O653,"M")&lt;=5,"ROJO",IF(DATEDIF(TODAY(),O653,"M")&gt;=12,"VERDE",IF(AND(DATEDIF(TODAY(),O653,"M")&gt;=6,DATEDIF(TODAY(),O653,"M")&lt;=11),"AMARILLO"))),Q653))</f>
        <v xml:space="preserve"> </v>
      </c>
      <c r="Q653" s="262" t="str">
        <f>IF(O653=0," ",IF(O653&lt;=$L$6,"VENCIDO","NO VENCIDO"))</f>
        <v xml:space="preserve"> </v>
      </c>
      <c r="R653" s="257"/>
      <c r="S653" s="258"/>
      <c r="T653" s="258"/>
      <c r="U653" s="259"/>
      <c r="V653" s="259"/>
      <c r="W653" s="635"/>
      <c r="X653" s="425"/>
      <c r="Y653" s="232"/>
      <c r="Z653" s="648"/>
      <c r="AA653" s="648"/>
      <c r="AB653" s="649"/>
      <c r="AC653" s="648"/>
      <c r="AD653" s="648"/>
      <c r="AE653" s="648"/>
      <c r="AF653" s="648"/>
      <c r="AG653" s="648"/>
      <c r="AH653" s="648"/>
      <c r="AI653" s="648"/>
      <c r="AJ653" s="648"/>
      <c r="AK653" s="648"/>
      <c r="AL653" s="648"/>
      <c r="AM653" s="631"/>
      <c r="AN653" s="460"/>
      <c r="AU653" s="334"/>
      <c r="AV653" s="334"/>
    </row>
    <row r="654" spans="1:48" ht="17.100000000000001" customHeight="1">
      <c r="A654" s="585"/>
      <c r="B654" s="640"/>
      <c r="C654" s="640"/>
      <c r="D654" s="642"/>
      <c r="E654" s="596"/>
      <c r="F654" s="645"/>
      <c r="G654" s="645"/>
      <c r="H654" s="575"/>
      <c r="I654" s="578"/>
      <c r="J654" s="581"/>
      <c r="K654" s="584"/>
      <c r="L654" s="253"/>
      <c r="M654" s="254"/>
      <c r="N654" s="254"/>
      <c r="O654" s="255"/>
      <c r="P654" s="256" t="str">
        <f ca="1">IF(O654=0," ",IFERROR(IF(DATEDIF(TODAY(),O654,"M")&lt;=5,"ROJO",IF(DATEDIF(TODAY(),O654,"M")&gt;=12,"VERDE",IF(AND(DATEDIF(TODAY(),O654,"M")&gt;=6,DATEDIF(TODAY(),O654,"M")&lt;=11),"AMARILLO"))),Q654))</f>
        <v xml:space="preserve"> </v>
      </c>
      <c r="Q654" s="262" t="str">
        <f>IF(O654=0," ",IF(O654&lt;=$L$6,"VENCIDO","NO VENCIDO"))</f>
        <v xml:space="preserve"> </v>
      </c>
      <c r="R654" s="257"/>
      <c r="S654" s="258"/>
      <c r="T654" s="258"/>
      <c r="U654" s="259"/>
      <c r="V654" s="259"/>
      <c r="W654" s="635"/>
      <c r="X654" s="425"/>
      <c r="Y654" s="232"/>
      <c r="Z654" s="648"/>
      <c r="AA654" s="648"/>
      <c r="AB654" s="649"/>
      <c r="AC654" s="648"/>
      <c r="AD654" s="648"/>
      <c r="AE654" s="648"/>
      <c r="AF654" s="648"/>
      <c r="AG654" s="648"/>
      <c r="AH654" s="648"/>
      <c r="AI654" s="648"/>
      <c r="AJ654" s="648"/>
      <c r="AK654" s="648"/>
      <c r="AL654" s="648"/>
      <c r="AM654" s="631"/>
      <c r="AN654" s="460"/>
      <c r="AU654" s="334"/>
      <c r="AV654" s="334"/>
    </row>
    <row r="655" spans="1:48" ht="17.100000000000001" customHeight="1">
      <c r="A655" s="585"/>
      <c r="B655" s="640"/>
      <c r="C655" s="640"/>
      <c r="D655" s="642"/>
      <c r="E655" s="596"/>
      <c r="F655" s="645"/>
      <c r="G655" s="645"/>
      <c r="H655" s="575"/>
      <c r="I655" s="578"/>
      <c r="J655" s="581"/>
      <c r="K655" s="584"/>
      <c r="L655" s="253"/>
      <c r="M655" s="254"/>
      <c r="N655" s="254"/>
      <c r="O655" s="255"/>
      <c r="P655" s="256" t="str">
        <f ca="1">IF(O655=0," ",IFERROR(IF(DATEDIF(TODAY(),O655,"M")&lt;=5,"ROJO",IF(DATEDIF(TODAY(),O655,"M")&gt;=12,"VERDE",IF(AND(DATEDIF(TODAY(),O655,"M")&gt;=6,DATEDIF(TODAY(),O655,"M")&lt;=11),"AMARILLO"))),Q655))</f>
        <v xml:space="preserve"> </v>
      </c>
      <c r="Q655" s="262" t="str">
        <f>IF(O655=0," ",IF(O655&lt;=$L$6,"VENCIDO","NO VENCIDO"))</f>
        <v xml:space="preserve"> </v>
      </c>
      <c r="R655" s="257"/>
      <c r="S655" s="258"/>
      <c r="T655" s="258"/>
      <c r="U655" s="259"/>
      <c r="V655" s="259"/>
      <c r="W655" s="635"/>
      <c r="X655" s="425"/>
      <c r="Y655" s="232"/>
      <c r="Z655" s="648"/>
      <c r="AA655" s="648"/>
      <c r="AB655" s="649"/>
      <c r="AC655" s="648"/>
      <c r="AD655" s="648"/>
      <c r="AE655" s="648"/>
      <c r="AF655" s="648"/>
      <c r="AG655" s="648"/>
      <c r="AH655" s="648"/>
      <c r="AI655" s="648"/>
      <c r="AJ655" s="648"/>
      <c r="AK655" s="648"/>
      <c r="AL655" s="648"/>
      <c r="AM655" s="631"/>
      <c r="AN655" s="460"/>
      <c r="AU655" s="334"/>
      <c r="AV655" s="334"/>
    </row>
    <row r="656" spans="1:48" ht="17.100000000000001" customHeight="1">
      <c r="A656" s="585"/>
      <c r="B656" s="640"/>
      <c r="C656" s="640"/>
      <c r="D656" s="642"/>
      <c r="E656" s="596"/>
      <c r="F656" s="645"/>
      <c r="G656" s="645"/>
      <c r="H656" s="575"/>
      <c r="I656" s="578"/>
      <c r="J656" s="581"/>
      <c r="K656" s="633"/>
      <c r="L656" s="253"/>
      <c r="M656" s="254"/>
      <c r="N656" s="254"/>
      <c r="O656" s="255"/>
      <c r="P656" s="256" t="str">
        <f ca="1">IF(O656=0," ",IFERROR(IF(DATEDIF(TODAY(),O656,"M")&lt;=5,"ROJO",IF(DATEDIF(TODAY(),O656,"M")&gt;=12,"VERDE",IF(AND(DATEDIF(TODAY(),O656,"M")&gt;=6,DATEDIF(TODAY(),O656,"M")&lt;=11),"AMARILLO"))),Q656))</f>
        <v xml:space="preserve"> </v>
      </c>
      <c r="Q656" s="262" t="str">
        <f>IF(O656=0," ",IF(O656&lt;=$L$6,"VENCIDO","NO VENCIDO"))</f>
        <v xml:space="preserve"> </v>
      </c>
      <c r="R656" s="257"/>
      <c r="S656" s="258"/>
      <c r="T656" s="258"/>
      <c r="U656" s="259"/>
      <c r="V656" s="259"/>
      <c r="W656" s="635"/>
      <c r="X656" s="425"/>
      <c r="Y656" s="232"/>
      <c r="Z656" s="648"/>
      <c r="AA656" s="648"/>
      <c r="AB656" s="649"/>
      <c r="AC656" s="648"/>
      <c r="AD656" s="648"/>
      <c r="AE656" s="648"/>
      <c r="AF656" s="648"/>
      <c r="AG656" s="648"/>
      <c r="AH656" s="648"/>
      <c r="AI656" s="648"/>
      <c r="AJ656" s="648"/>
      <c r="AK656" s="648"/>
      <c r="AL656" s="648"/>
      <c r="AM656" s="632"/>
      <c r="AN656" s="460"/>
      <c r="AU656" s="334"/>
      <c r="AV656" s="334"/>
    </row>
    <row r="657" spans="1:48" ht="17.100000000000001" customHeight="1">
      <c r="A657" s="585"/>
      <c r="B657" s="640"/>
      <c r="C657" s="640"/>
      <c r="D657" s="643"/>
      <c r="E657" s="597"/>
      <c r="F657" s="646"/>
      <c r="G657" s="646"/>
      <c r="H657" s="576"/>
      <c r="I657" s="579"/>
      <c r="J657" s="582"/>
      <c r="K657" s="447" t="b">
        <f>K652=L657</f>
        <v>1</v>
      </c>
      <c r="L657" s="491">
        <f>SUM(L652:L656)</f>
        <v>0</v>
      </c>
      <c r="M657" s="264" t="s">
        <v>1348</v>
      </c>
      <c r="N657" s="265"/>
      <c r="O657" s="266"/>
      <c r="P657" s="266"/>
      <c r="Q657" s="266"/>
      <c r="R657" s="267">
        <f>SUM(R652:R656)</f>
        <v>0</v>
      </c>
      <c r="S657" s="492"/>
      <c r="T657" s="492"/>
      <c r="U657" s="492"/>
      <c r="V657" s="493"/>
      <c r="W657" s="636"/>
      <c r="X657" s="508"/>
      <c r="Y657" s="232"/>
      <c r="Z657" s="498"/>
      <c r="AA657" s="270"/>
      <c r="AB657" s="270"/>
      <c r="AC657" s="270"/>
      <c r="AD657" s="270"/>
      <c r="AE657" s="270"/>
      <c r="AF657" s="270"/>
      <c r="AG657" s="270"/>
      <c r="AH657" s="270"/>
      <c r="AI657" s="270"/>
      <c r="AJ657" s="270"/>
      <c r="AK657" s="270"/>
      <c r="AL657" s="270"/>
      <c r="AM657" s="515"/>
      <c r="AN657" s="460"/>
      <c r="AU657" s="334"/>
      <c r="AV657" s="334"/>
    </row>
    <row r="658" spans="1:48" ht="17.100000000000001" customHeight="1">
      <c r="A658" s="585">
        <f>A652+1</f>
        <v>5</v>
      </c>
      <c r="B658" s="640" t="s">
        <v>1529</v>
      </c>
      <c r="C658" s="640"/>
      <c r="D658" s="641">
        <f>NOVIEMBRE!K658</f>
        <v>3348</v>
      </c>
      <c r="E658" s="595">
        <f>H254</f>
        <v>0</v>
      </c>
      <c r="F658" s="644"/>
      <c r="G658" s="644"/>
      <c r="H658" s="574">
        <f>+F658+G658</f>
        <v>0</v>
      </c>
      <c r="I658" s="577">
        <f>+AM658</f>
        <v>0</v>
      </c>
      <c r="J658" s="580">
        <f>+H658+I658</f>
        <v>0</v>
      </c>
      <c r="K658" s="583">
        <f>+(D658+E658)-(J658)</f>
        <v>3348</v>
      </c>
      <c r="L658" s="253"/>
      <c r="M658" s="254"/>
      <c r="N658" s="254"/>
      <c r="O658" s="255"/>
      <c r="P658" s="256" t="str">
        <f ca="1">IF(O658=0," ",IFERROR(IF(DATEDIF(TODAY(),O658,"M")&lt;=5,"ROJO",IF(DATEDIF(TODAY(),O658,"M")&gt;=12,"VERDE",IF(AND(DATEDIF(TODAY(),O658,"M")&gt;=6,DATEDIF(TODAY(),O658,"M")&lt;=11),"AMARILLO"))),Q658))</f>
        <v xml:space="preserve"> </v>
      </c>
      <c r="Q658" s="256" t="str">
        <f>IF(O658=0," ",IF(O658&lt;=$L$6,"VENCIDO","NO VENCIDO"))</f>
        <v xml:space="preserve"> </v>
      </c>
      <c r="R658" s="257"/>
      <c r="S658" s="258"/>
      <c r="T658" s="258"/>
      <c r="U658" s="259"/>
      <c r="V658" s="259"/>
      <c r="W658" s="634">
        <f>+AR658</f>
        <v>0</v>
      </c>
      <c r="X658" s="425"/>
      <c r="Y658" s="232"/>
      <c r="Z658" s="648"/>
      <c r="AA658" s="648"/>
      <c r="AB658" s="649">
        <f>+Z658+AA658</f>
        <v>0</v>
      </c>
      <c r="AC658" s="648"/>
      <c r="AD658" s="648"/>
      <c r="AE658" s="648"/>
      <c r="AF658" s="648"/>
      <c r="AG658" s="648"/>
      <c r="AH658" s="648"/>
      <c r="AI658" s="648"/>
      <c r="AJ658" s="648"/>
      <c r="AK658" s="648"/>
      <c r="AL658" s="648"/>
      <c r="AM658" s="630">
        <f>SUM(AB658:AL662)</f>
        <v>0</v>
      </c>
      <c r="AN658" s="460"/>
      <c r="AU658" s="334"/>
      <c r="AV658" s="334"/>
    </row>
    <row r="659" spans="1:48" ht="17.100000000000001" customHeight="1">
      <c r="A659" s="585"/>
      <c r="B659" s="640"/>
      <c r="C659" s="640"/>
      <c r="D659" s="642"/>
      <c r="E659" s="596"/>
      <c r="F659" s="645"/>
      <c r="G659" s="645"/>
      <c r="H659" s="575"/>
      <c r="I659" s="578"/>
      <c r="J659" s="581"/>
      <c r="K659" s="584"/>
      <c r="L659" s="253"/>
      <c r="M659" s="254"/>
      <c r="N659" s="254"/>
      <c r="O659" s="255"/>
      <c r="P659" s="256" t="str">
        <f ca="1">IF(O659=0," ",IFERROR(IF(DATEDIF(TODAY(),O659,"M")&lt;=5,"ROJO",IF(DATEDIF(TODAY(),O659,"M")&gt;=12,"VERDE",IF(AND(DATEDIF(TODAY(),O659,"M")&gt;=6,DATEDIF(TODAY(),O659,"M")&lt;=11),"AMARILLO"))),Q659))</f>
        <v xml:space="preserve"> </v>
      </c>
      <c r="Q659" s="262" t="str">
        <f>IF(O659=0," ",IF(O659&lt;=$L$6,"VENCIDO","NO VENCIDO"))</f>
        <v xml:space="preserve"> </v>
      </c>
      <c r="R659" s="257"/>
      <c r="S659" s="258"/>
      <c r="T659" s="258"/>
      <c r="U659" s="259"/>
      <c r="V659" s="259"/>
      <c r="W659" s="635"/>
      <c r="X659" s="425"/>
      <c r="Y659" s="232"/>
      <c r="Z659" s="648"/>
      <c r="AA659" s="648"/>
      <c r="AB659" s="649"/>
      <c r="AC659" s="648"/>
      <c r="AD659" s="648"/>
      <c r="AE659" s="648"/>
      <c r="AF659" s="648"/>
      <c r="AG659" s="648"/>
      <c r="AH659" s="648"/>
      <c r="AI659" s="648"/>
      <c r="AJ659" s="648"/>
      <c r="AK659" s="648"/>
      <c r="AL659" s="648"/>
      <c r="AM659" s="631"/>
      <c r="AN659" s="460"/>
      <c r="AU659" s="334"/>
      <c r="AV659" s="334"/>
    </row>
    <row r="660" spans="1:48" ht="17.100000000000001" customHeight="1">
      <c r="A660" s="585"/>
      <c r="B660" s="640"/>
      <c r="C660" s="640"/>
      <c r="D660" s="642"/>
      <c r="E660" s="596"/>
      <c r="F660" s="645"/>
      <c r="G660" s="645"/>
      <c r="H660" s="575"/>
      <c r="I660" s="578"/>
      <c r="J660" s="581"/>
      <c r="K660" s="584"/>
      <c r="L660" s="253"/>
      <c r="M660" s="254"/>
      <c r="N660" s="254"/>
      <c r="O660" s="255"/>
      <c r="P660" s="256" t="str">
        <f ca="1">IF(O660=0," ",IFERROR(IF(DATEDIF(TODAY(),O660,"M")&lt;=5,"ROJO",IF(DATEDIF(TODAY(),O660,"M")&gt;=12,"VERDE",IF(AND(DATEDIF(TODAY(),O660,"M")&gt;=6,DATEDIF(TODAY(),O660,"M")&lt;=11),"AMARILLO"))),Q660))</f>
        <v xml:space="preserve"> </v>
      </c>
      <c r="Q660" s="262" t="str">
        <f>IF(O660=0," ",IF(O660&lt;=$L$6,"VENCIDO","NO VENCIDO"))</f>
        <v xml:space="preserve"> </v>
      </c>
      <c r="R660" s="257"/>
      <c r="S660" s="258"/>
      <c r="T660" s="258"/>
      <c r="U660" s="259"/>
      <c r="V660" s="259"/>
      <c r="W660" s="635"/>
      <c r="X660" s="425"/>
      <c r="Y660" s="232"/>
      <c r="Z660" s="648"/>
      <c r="AA660" s="648"/>
      <c r="AB660" s="649"/>
      <c r="AC660" s="648"/>
      <c r="AD660" s="648"/>
      <c r="AE660" s="648"/>
      <c r="AF660" s="648"/>
      <c r="AG660" s="648"/>
      <c r="AH660" s="648"/>
      <c r="AI660" s="648"/>
      <c r="AJ660" s="648"/>
      <c r="AK660" s="648"/>
      <c r="AL660" s="648"/>
      <c r="AM660" s="631"/>
      <c r="AN660" s="460"/>
      <c r="AU660" s="334"/>
      <c r="AV660" s="334"/>
    </row>
    <row r="661" spans="1:48" ht="17.100000000000001" customHeight="1">
      <c r="A661" s="585"/>
      <c r="B661" s="640"/>
      <c r="C661" s="640"/>
      <c r="D661" s="642"/>
      <c r="E661" s="596"/>
      <c r="F661" s="645"/>
      <c r="G661" s="645"/>
      <c r="H661" s="575"/>
      <c r="I661" s="578"/>
      <c r="J661" s="581"/>
      <c r="K661" s="584"/>
      <c r="L661" s="253"/>
      <c r="M661" s="254"/>
      <c r="N661" s="254"/>
      <c r="O661" s="255"/>
      <c r="P661" s="256" t="str">
        <f ca="1">IF(O661=0," ",IFERROR(IF(DATEDIF(TODAY(),O661,"M")&lt;=5,"ROJO",IF(DATEDIF(TODAY(),O661,"M")&gt;=12,"VERDE",IF(AND(DATEDIF(TODAY(),O661,"M")&gt;=6,DATEDIF(TODAY(),O661,"M")&lt;=11),"AMARILLO"))),Q661))</f>
        <v xml:space="preserve"> </v>
      </c>
      <c r="Q661" s="262" t="str">
        <f>IF(O661=0," ",IF(O661&lt;=$L$6,"VENCIDO","NO VENCIDO"))</f>
        <v xml:space="preserve"> </v>
      </c>
      <c r="R661" s="257"/>
      <c r="S661" s="258"/>
      <c r="T661" s="258"/>
      <c r="U661" s="259"/>
      <c r="V661" s="259"/>
      <c r="W661" s="635"/>
      <c r="X661" s="425"/>
      <c r="Y661" s="232"/>
      <c r="Z661" s="648"/>
      <c r="AA661" s="648"/>
      <c r="AB661" s="649"/>
      <c r="AC661" s="648"/>
      <c r="AD661" s="648"/>
      <c r="AE661" s="648"/>
      <c r="AF661" s="648"/>
      <c r="AG661" s="648"/>
      <c r="AH661" s="648"/>
      <c r="AI661" s="648"/>
      <c r="AJ661" s="648"/>
      <c r="AK661" s="648"/>
      <c r="AL661" s="648"/>
      <c r="AM661" s="631"/>
      <c r="AN661" s="460"/>
      <c r="AU661" s="334"/>
      <c r="AV661" s="334"/>
    </row>
    <row r="662" spans="1:48" ht="17.100000000000001" customHeight="1">
      <c r="A662" s="585"/>
      <c r="B662" s="640"/>
      <c r="C662" s="640"/>
      <c r="D662" s="642"/>
      <c r="E662" s="596"/>
      <c r="F662" s="645"/>
      <c r="G662" s="645"/>
      <c r="H662" s="575"/>
      <c r="I662" s="578"/>
      <c r="J662" s="581"/>
      <c r="K662" s="633"/>
      <c r="L662" s="253"/>
      <c r="M662" s="254"/>
      <c r="N662" s="254"/>
      <c r="O662" s="255"/>
      <c r="P662" s="256" t="str">
        <f ca="1">IF(O662=0," ",IFERROR(IF(DATEDIF(TODAY(),O662,"M")&lt;=5,"ROJO",IF(DATEDIF(TODAY(),O662,"M")&gt;=12,"VERDE",IF(AND(DATEDIF(TODAY(),O662,"M")&gt;=6,DATEDIF(TODAY(),O662,"M")&lt;=11),"AMARILLO"))),Q662))</f>
        <v xml:space="preserve"> </v>
      </c>
      <c r="Q662" s="262" t="str">
        <f>IF(O662=0," ",IF(O662&lt;=$L$6,"VENCIDO","NO VENCIDO"))</f>
        <v xml:space="preserve"> </v>
      </c>
      <c r="R662" s="257"/>
      <c r="S662" s="258"/>
      <c r="T662" s="258"/>
      <c r="U662" s="259"/>
      <c r="V662" s="259"/>
      <c r="W662" s="635"/>
      <c r="X662" s="425"/>
      <c r="Y662" s="232"/>
      <c r="Z662" s="648"/>
      <c r="AA662" s="648"/>
      <c r="AB662" s="649"/>
      <c r="AC662" s="648"/>
      <c r="AD662" s="648"/>
      <c r="AE662" s="648"/>
      <c r="AF662" s="648"/>
      <c r="AG662" s="648"/>
      <c r="AH662" s="648"/>
      <c r="AI662" s="648"/>
      <c r="AJ662" s="648"/>
      <c r="AK662" s="648"/>
      <c r="AL662" s="648"/>
      <c r="AM662" s="632"/>
      <c r="AN662" s="460"/>
      <c r="AU662" s="334"/>
      <c r="AV662" s="334"/>
    </row>
    <row r="663" spans="1:48" ht="17.100000000000001" customHeight="1">
      <c r="A663" s="585"/>
      <c r="B663" s="640"/>
      <c r="C663" s="640"/>
      <c r="D663" s="643"/>
      <c r="E663" s="597"/>
      <c r="F663" s="646"/>
      <c r="G663" s="646"/>
      <c r="H663" s="576"/>
      <c r="I663" s="579"/>
      <c r="J663" s="582"/>
      <c r="K663" s="447" t="b">
        <f>K658=L663</f>
        <v>0</v>
      </c>
      <c r="L663" s="491">
        <f>SUM(L658:L662)</f>
        <v>0</v>
      </c>
      <c r="M663" s="264" t="s">
        <v>1348</v>
      </c>
      <c r="N663" s="265"/>
      <c r="O663" s="266"/>
      <c r="P663" s="266"/>
      <c r="Q663" s="266"/>
      <c r="R663" s="267">
        <f>SUM(R658:R662)</f>
        <v>0</v>
      </c>
      <c r="S663" s="492"/>
      <c r="T663" s="492"/>
      <c r="U663" s="492"/>
      <c r="V663" s="493"/>
      <c r="W663" s="636"/>
      <c r="X663" s="508"/>
      <c r="Y663" s="232"/>
      <c r="Z663" s="498"/>
      <c r="AA663" s="270"/>
      <c r="AB663" s="270"/>
      <c r="AC663" s="270"/>
      <c r="AD663" s="270"/>
      <c r="AE663" s="270"/>
      <c r="AF663" s="270"/>
      <c r="AG663" s="270"/>
      <c r="AH663" s="270"/>
      <c r="AI663" s="270"/>
      <c r="AJ663" s="270"/>
      <c r="AK663" s="270"/>
      <c r="AL663" s="270"/>
      <c r="AM663" s="515"/>
      <c r="AN663" s="460"/>
      <c r="AU663" s="334"/>
      <c r="AV663" s="334"/>
    </row>
    <row r="664" spans="1:48" ht="17.100000000000001" customHeight="1">
      <c r="A664" s="585">
        <f>A658+1</f>
        <v>6</v>
      </c>
      <c r="B664" s="640" t="s">
        <v>1530</v>
      </c>
      <c r="C664" s="640"/>
      <c r="D664" s="641">
        <f>NOVIEMBRE!K664</f>
        <v>0</v>
      </c>
      <c r="E664" s="595">
        <f>H260</f>
        <v>0</v>
      </c>
      <c r="F664" s="644"/>
      <c r="G664" s="644"/>
      <c r="H664" s="574">
        <f>+F664+G664</f>
        <v>0</v>
      </c>
      <c r="I664" s="577">
        <f>+AM664</f>
        <v>0</v>
      </c>
      <c r="J664" s="580">
        <f>+H664+I664</f>
        <v>0</v>
      </c>
      <c r="K664" s="583">
        <f>+(D664+E664)-(J664)</f>
        <v>0</v>
      </c>
      <c r="L664" s="253"/>
      <c r="M664" s="254"/>
      <c r="N664" s="254"/>
      <c r="O664" s="255"/>
      <c r="P664" s="256" t="str">
        <f ca="1">IF(O664=0," ",IFERROR(IF(DATEDIF(TODAY(),O664,"M")&lt;=5,"ROJO",IF(DATEDIF(TODAY(),O664,"M")&gt;=12,"VERDE",IF(AND(DATEDIF(TODAY(),O664,"M")&gt;=6,DATEDIF(TODAY(),O664,"M")&lt;=11),"AMARILLO"))),Q664))</f>
        <v xml:space="preserve"> </v>
      </c>
      <c r="Q664" s="256" t="str">
        <f>IF(O664=0," ",IF(O664&lt;=$L$6,"VENCIDO","NO VENCIDO"))</f>
        <v xml:space="preserve"> </v>
      </c>
      <c r="R664" s="257"/>
      <c r="S664" s="258"/>
      <c r="T664" s="258"/>
      <c r="U664" s="259"/>
      <c r="V664" s="259"/>
      <c r="W664" s="634">
        <f>+AR664</f>
        <v>0</v>
      </c>
      <c r="X664" s="425"/>
      <c r="Y664" s="232"/>
      <c r="Z664" s="648"/>
      <c r="AA664" s="648"/>
      <c r="AB664" s="649">
        <f>+Z664+AA664</f>
        <v>0</v>
      </c>
      <c r="AC664" s="648"/>
      <c r="AD664" s="648"/>
      <c r="AE664" s="648"/>
      <c r="AF664" s="648"/>
      <c r="AG664" s="648"/>
      <c r="AH664" s="648"/>
      <c r="AI664" s="648"/>
      <c r="AJ664" s="648"/>
      <c r="AK664" s="648"/>
      <c r="AL664" s="648"/>
      <c r="AM664" s="630">
        <f>SUM(AB664:AL668)</f>
        <v>0</v>
      </c>
      <c r="AN664" s="460"/>
      <c r="AU664" s="334"/>
      <c r="AV664" s="334"/>
    </row>
    <row r="665" spans="1:48" ht="17.100000000000001" customHeight="1">
      <c r="A665" s="585"/>
      <c r="B665" s="640"/>
      <c r="C665" s="640"/>
      <c r="D665" s="642"/>
      <c r="E665" s="596"/>
      <c r="F665" s="645"/>
      <c r="G665" s="645"/>
      <c r="H665" s="575"/>
      <c r="I665" s="578"/>
      <c r="J665" s="581"/>
      <c r="K665" s="584"/>
      <c r="L665" s="253"/>
      <c r="M665" s="254"/>
      <c r="N665" s="254"/>
      <c r="O665" s="255"/>
      <c r="P665" s="256" t="str">
        <f ca="1">IF(O665=0," ",IFERROR(IF(DATEDIF(TODAY(),O665,"M")&lt;=5,"ROJO",IF(DATEDIF(TODAY(),O665,"M")&gt;=12,"VERDE",IF(AND(DATEDIF(TODAY(),O665,"M")&gt;=6,DATEDIF(TODAY(),O665,"M")&lt;=11),"AMARILLO"))),Q665))</f>
        <v xml:space="preserve"> </v>
      </c>
      <c r="Q665" s="262" t="str">
        <f>IF(O665=0," ",IF(O665&lt;=$L$6,"VENCIDO","NO VENCIDO"))</f>
        <v xml:space="preserve"> </v>
      </c>
      <c r="R665" s="257"/>
      <c r="S665" s="258"/>
      <c r="T665" s="258"/>
      <c r="U665" s="259"/>
      <c r="V665" s="259"/>
      <c r="W665" s="635"/>
      <c r="X665" s="425"/>
      <c r="Y665" s="232"/>
      <c r="Z665" s="648"/>
      <c r="AA665" s="648"/>
      <c r="AB665" s="649"/>
      <c r="AC665" s="648"/>
      <c r="AD665" s="648"/>
      <c r="AE665" s="648"/>
      <c r="AF665" s="648"/>
      <c r="AG665" s="648"/>
      <c r="AH665" s="648"/>
      <c r="AI665" s="648"/>
      <c r="AJ665" s="648"/>
      <c r="AK665" s="648"/>
      <c r="AL665" s="648"/>
      <c r="AM665" s="631"/>
      <c r="AN665" s="460"/>
      <c r="AU665" s="334"/>
      <c r="AV665" s="334"/>
    </row>
    <row r="666" spans="1:48" ht="17.100000000000001" customHeight="1">
      <c r="A666" s="585"/>
      <c r="B666" s="640"/>
      <c r="C666" s="640"/>
      <c r="D666" s="642"/>
      <c r="E666" s="596"/>
      <c r="F666" s="645"/>
      <c r="G666" s="645"/>
      <c r="H666" s="575"/>
      <c r="I666" s="578"/>
      <c r="J666" s="581"/>
      <c r="K666" s="584"/>
      <c r="L666" s="253"/>
      <c r="M666" s="254"/>
      <c r="N666" s="254"/>
      <c r="O666" s="255"/>
      <c r="P666" s="256" t="str">
        <f ca="1">IF(O666=0," ",IFERROR(IF(DATEDIF(TODAY(),O666,"M")&lt;=5,"ROJO",IF(DATEDIF(TODAY(),O666,"M")&gt;=12,"VERDE",IF(AND(DATEDIF(TODAY(),O666,"M")&gt;=6,DATEDIF(TODAY(),O666,"M")&lt;=11),"AMARILLO"))),Q666))</f>
        <v xml:space="preserve"> </v>
      </c>
      <c r="Q666" s="262" t="str">
        <f>IF(O666=0," ",IF(O666&lt;=$L$6,"VENCIDO","NO VENCIDO"))</f>
        <v xml:space="preserve"> </v>
      </c>
      <c r="R666" s="257"/>
      <c r="S666" s="258"/>
      <c r="T666" s="258"/>
      <c r="U666" s="259"/>
      <c r="V666" s="259"/>
      <c r="W666" s="635"/>
      <c r="X666" s="425"/>
      <c r="Y666" s="232"/>
      <c r="Z666" s="648"/>
      <c r="AA666" s="648"/>
      <c r="AB666" s="649"/>
      <c r="AC666" s="648"/>
      <c r="AD666" s="648"/>
      <c r="AE666" s="648"/>
      <c r="AF666" s="648"/>
      <c r="AG666" s="648"/>
      <c r="AH666" s="648"/>
      <c r="AI666" s="648"/>
      <c r="AJ666" s="648"/>
      <c r="AK666" s="648"/>
      <c r="AL666" s="648"/>
      <c r="AM666" s="631"/>
      <c r="AN666" s="460"/>
      <c r="AU666" s="334"/>
      <c r="AV666" s="334"/>
    </row>
    <row r="667" spans="1:48" ht="17.100000000000001" customHeight="1">
      <c r="A667" s="585"/>
      <c r="B667" s="640"/>
      <c r="C667" s="640"/>
      <c r="D667" s="642"/>
      <c r="E667" s="596"/>
      <c r="F667" s="645"/>
      <c r="G667" s="645"/>
      <c r="H667" s="575"/>
      <c r="I667" s="578"/>
      <c r="J667" s="581"/>
      <c r="K667" s="584"/>
      <c r="L667" s="253"/>
      <c r="M667" s="254"/>
      <c r="N667" s="254"/>
      <c r="O667" s="255"/>
      <c r="P667" s="256" t="str">
        <f ca="1">IF(O667=0," ",IFERROR(IF(DATEDIF(TODAY(),O667,"M")&lt;=5,"ROJO",IF(DATEDIF(TODAY(),O667,"M")&gt;=12,"VERDE",IF(AND(DATEDIF(TODAY(),O667,"M")&gt;=6,DATEDIF(TODAY(),O667,"M")&lt;=11),"AMARILLO"))),Q667))</f>
        <v xml:space="preserve"> </v>
      </c>
      <c r="Q667" s="262" t="str">
        <f>IF(O667=0," ",IF(O667&lt;=$L$6,"VENCIDO","NO VENCIDO"))</f>
        <v xml:space="preserve"> </v>
      </c>
      <c r="R667" s="257"/>
      <c r="S667" s="258"/>
      <c r="T667" s="258"/>
      <c r="U667" s="259"/>
      <c r="V667" s="259"/>
      <c r="W667" s="635"/>
      <c r="X667" s="425"/>
      <c r="Y667" s="232"/>
      <c r="Z667" s="648"/>
      <c r="AA667" s="648"/>
      <c r="AB667" s="649"/>
      <c r="AC667" s="648"/>
      <c r="AD667" s="648"/>
      <c r="AE667" s="648"/>
      <c r="AF667" s="648"/>
      <c r="AG667" s="648"/>
      <c r="AH667" s="648"/>
      <c r="AI667" s="648"/>
      <c r="AJ667" s="648"/>
      <c r="AK667" s="648"/>
      <c r="AL667" s="648"/>
      <c r="AM667" s="631"/>
      <c r="AN667" s="460"/>
      <c r="AU667" s="334"/>
      <c r="AV667" s="334"/>
    </row>
    <row r="668" spans="1:48" ht="17.100000000000001" customHeight="1">
      <c r="A668" s="585"/>
      <c r="B668" s="640"/>
      <c r="C668" s="640"/>
      <c r="D668" s="642"/>
      <c r="E668" s="596"/>
      <c r="F668" s="645"/>
      <c r="G668" s="645"/>
      <c r="H668" s="575"/>
      <c r="I668" s="578"/>
      <c r="J668" s="581"/>
      <c r="K668" s="633"/>
      <c r="L668" s="253"/>
      <c r="M668" s="254"/>
      <c r="N668" s="254"/>
      <c r="O668" s="255"/>
      <c r="P668" s="256" t="str">
        <f ca="1">IF(O668=0," ",IFERROR(IF(DATEDIF(TODAY(),O668,"M")&lt;=5,"ROJO",IF(DATEDIF(TODAY(),O668,"M")&gt;=12,"VERDE",IF(AND(DATEDIF(TODAY(),O668,"M")&gt;=6,DATEDIF(TODAY(),O668,"M")&lt;=11),"AMARILLO"))),Q668))</f>
        <v xml:space="preserve"> </v>
      </c>
      <c r="Q668" s="262" t="str">
        <f>IF(O668=0," ",IF(O668&lt;=$L$6,"VENCIDO","NO VENCIDO"))</f>
        <v xml:space="preserve"> </v>
      </c>
      <c r="R668" s="257"/>
      <c r="S668" s="258"/>
      <c r="T668" s="258"/>
      <c r="U668" s="259"/>
      <c r="V668" s="259"/>
      <c r="W668" s="635"/>
      <c r="X668" s="425"/>
      <c r="Y668" s="232"/>
      <c r="Z668" s="648"/>
      <c r="AA668" s="648"/>
      <c r="AB668" s="649"/>
      <c r="AC668" s="648"/>
      <c r="AD668" s="648"/>
      <c r="AE668" s="648"/>
      <c r="AF668" s="648"/>
      <c r="AG668" s="648"/>
      <c r="AH668" s="648"/>
      <c r="AI668" s="648"/>
      <c r="AJ668" s="648"/>
      <c r="AK668" s="648"/>
      <c r="AL668" s="648"/>
      <c r="AM668" s="632"/>
      <c r="AN668" s="460"/>
      <c r="AU668" s="334"/>
      <c r="AV668" s="334"/>
    </row>
    <row r="669" spans="1:48" ht="16.5" customHeight="1">
      <c r="A669" s="585"/>
      <c r="B669" s="640"/>
      <c r="C669" s="640"/>
      <c r="D669" s="643"/>
      <c r="E669" s="597"/>
      <c r="F669" s="646"/>
      <c r="G669" s="646"/>
      <c r="H669" s="576"/>
      <c r="I669" s="579"/>
      <c r="J669" s="582"/>
      <c r="K669" s="447" t="b">
        <f>K664=L669</f>
        <v>1</v>
      </c>
      <c r="L669" s="491">
        <f>SUM(L664:L668)</f>
        <v>0</v>
      </c>
      <c r="M669" s="264" t="s">
        <v>1348</v>
      </c>
      <c r="N669" s="265"/>
      <c r="O669" s="266"/>
      <c r="P669" s="266"/>
      <c r="Q669" s="266"/>
      <c r="R669" s="267">
        <f>SUM(R664:R668)</f>
        <v>0</v>
      </c>
      <c r="S669" s="492"/>
      <c r="T669" s="492"/>
      <c r="U669" s="492"/>
      <c r="V669" s="493"/>
      <c r="W669" s="636"/>
      <c r="X669" s="508"/>
      <c r="Y669" s="232"/>
      <c r="Z669" s="498"/>
      <c r="AA669" s="270"/>
      <c r="AB669" s="270"/>
      <c r="AC669" s="270"/>
      <c r="AD669" s="270"/>
      <c r="AE669" s="270"/>
      <c r="AF669" s="270"/>
      <c r="AG669" s="270"/>
      <c r="AH669" s="270"/>
      <c r="AI669" s="270"/>
      <c r="AJ669" s="270"/>
      <c r="AK669" s="270"/>
      <c r="AL669" s="270"/>
      <c r="AM669" s="515"/>
      <c r="AN669" s="460"/>
      <c r="AU669" s="334"/>
      <c r="AV669" s="334"/>
    </row>
    <row r="670" spans="1:48" ht="17.100000000000001" customHeight="1">
      <c r="A670" s="585">
        <f>A664+1</f>
        <v>7</v>
      </c>
      <c r="B670" s="640" t="s">
        <v>1531</v>
      </c>
      <c r="C670" s="640"/>
      <c r="D670" s="641">
        <f>NOVIEMBRE!K670</f>
        <v>0</v>
      </c>
      <c r="E670" s="595">
        <f>H266</f>
        <v>0</v>
      </c>
      <c r="F670" s="644"/>
      <c r="G670" s="644"/>
      <c r="H670" s="574">
        <f>+F670+G670</f>
        <v>0</v>
      </c>
      <c r="I670" s="577">
        <f>+AM670</f>
        <v>0</v>
      </c>
      <c r="J670" s="580">
        <f>+H670+I670</f>
        <v>0</v>
      </c>
      <c r="K670" s="583">
        <f>+(D670+E670)-(J670)</f>
        <v>0</v>
      </c>
      <c r="L670" s="253"/>
      <c r="M670" s="254"/>
      <c r="N670" s="254"/>
      <c r="O670" s="255"/>
      <c r="P670" s="256" t="str">
        <f ca="1">IF(O670=0," ",IFERROR(IF(DATEDIF(TODAY(),O670,"M")&lt;=5,"ROJO",IF(DATEDIF(TODAY(),O670,"M")&gt;=12,"VERDE",IF(AND(DATEDIF(TODAY(),O670,"M")&gt;=6,DATEDIF(TODAY(),O670,"M")&lt;=11),"AMARILLO"))),Q670))</f>
        <v xml:space="preserve"> </v>
      </c>
      <c r="Q670" s="256" t="str">
        <f>IF(O670=0," ",IF(O670&lt;=$L$6,"VENCIDO","NO VENCIDO"))</f>
        <v xml:space="preserve"> </v>
      </c>
      <c r="R670" s="257"/>
      <c r="S670" s="258"/>
      <c r="T670" s="258"/>
      <c r="U670" s="259"/>
      <c r="V670" s="259"/>
      <c r="W670" s="634">
        <f>+AR670</f>
        <v>0</v>
      </c>
      <c r="X670" s="425"/>
      <c r="Y670" s="232"/>
      <c r="Z670" s="648"/>
      <c r="AA670" s="648"/>
      <c r="AB670" s="649">
        <f>+Z670+AA670</f>
        <v>0</v>
      </c>
      <c r="AC670" s="648"/>
      <c r="AD670" s="648"/>
      <c r="AE670" s="648"/>
      <c r="AF670" s="648"/>
      <c r="AG670" s="648"/>
      <c r="AH670" s="648"/>
      <c r="AI670" s="648"/>
      <c r="AJ670" s="648"/>
      <c r="AK670" s="648"/>
      <c r="AL670" s="648"/>
      <c r="AM670" s="630">
        <f>SUM(AB670:AL674)</f>
        <v>0</v>
      </c>
      <c r="AN670" s="460"/>
      <c r="AU670" s="334"/>
      <c r="AV670" s="334"/>
    </row>
    <row r="671" spans="1:48" ht="17.100000000000001" customHeight="1">
      <c r="A671" s="585"/>
      <c r="B671" s="640"/>
      <c r="C671" s="640"/>
      <c r="D671" s="642"/>
      <c r="E671" s="596"/>
      <c r="F671" s="645"/>
      <c r="G671" s="645"/>
      <c r="H671" s="575"/>
      <c r="I671" s="578"/>
      <c r="J671" s="581"/>
      <c r="K671" s="584"/>
      <c r="L671" s="253"/>
      <c r="M671" s="254"/>
      <c r="N671" s="254"/>
      <c r="O671" s="255"/>
      <c r="P671" s="256" t="str">
        <f ca="1">IF(O671=0," ",IFERROR(IF(DATEDIF(TODAY(),O671,"M")&lt;=5,"ROJO",IF(DATEDIF(TODAY(),O671,"M")&gt;=12,"VERDE",IF(AND(DATEDIF(TODAY(),O671,"M")&gt;=6,DATEDIF(TODAY(),O671,"M")&lt;=11),"AMARILLO"))),Q671))</f>
        <v xml:space="preserve"> </v>
      </c>
      <c r="Q671" s="262" t="str">
        <f>IF(O671=0," ",IF(O671&lt;=$L$6,"VENCIDO","NO VENCIDO"))</f>
        <v xml:space="preserve"> </v>
      </c>
      <c r="R671" s="257"/>
      <c r="S671" s="258"/>
      <c r="T671" s="258"/>
      <c r="U671" s="259"/>
      <c r="V671" s="259"/>
      <c r="W671" s="635"/>
      <c r="X671" s="425"/>
      <c r="Y671" s="232"/>
      <c r="Z671" s="648"/>
      <c r="AA671" s="648"/>
      <c r="AB671" s="649"/>
      <c r="AC671" s="648"/>
      <c r="AD671" s="648"/>
      <c r="AE671" s="648"/>
      <c r="AF671" s="648"/>
      <c r="AG671" s="648"/>
      <c r="AH671" s="648"/>
      <c r="AI671" s="648"/>
      <c r="AJ671" s="648"/>
      <c r="AK671" s="648"/>
      <c r="AL671" s="648"/>
      <c r="AM671" s="631"/>
      <c r="AN671" s="460"/>
      <c r="AU671" s="334"/>
      <c r="AV671" s="334"/>
    </row>
    <row r="672" spans="1:48" ht="17.100000000000001" customHeight="1">
      <c r="A672" s="585"/>
      <c r="B672" s="640"/>
      <c r="C672" s="640"/>
      <c r="D672" s="642"/>
      <c r="E672" s="596"/>
      <c r="F672" s="645"/>
      <c r="G672" s="645"/>
      <c r="H672" s="575"/>
      <c r="I672" s="578"/>
      <c r="J672" s="581"/>
      <c r="K672" s="584"/>
      <c r="L672" s="253"/>
      <c r="M672" s="254"/>
      <c r="N672" s="254"/>
      <c r="O672" s="255"/>
      <c r="P672" s="256" t="str">
        <f ca="1">IF(O672=0," ",IFERROR(IF(DATEDIF(TODAY(),O672,"M")&lt;=5,"ROJO",IF(DATEDIF(TODAY(),O672,"M")&gt;=12,"VERDE",IF(AND(DATEDIF(TODAY(),O672,"M")&gt;=6,DATEDIF(TODAY(),O672,"M")&lt;=11),"AMARILLO"))),Q672))</f>
        <v xml:space="preserve"> </v>
      </c>
      <c r="Q672" s="262" t="str">
        <f>IF(O672=0," ",IF(O672&lt;=$L$6,"VENCIDO","NO VENCIDO"))</f>
        <v xml:space="preserve"> </v>
      </c>
      <c r="R672" s="257"/>
      <c r="S672" s="258"/>
      <c r="T672" s="258"/>
      <c r="U672" s="259"/>
      <c r="V672" s="259"/>
      <c r="W672" s="635"/>
      <c r="X672" s="425"/>
      <c r="Y672" s="232"/>
      <c r="Z672" s="648"/>
      <c r="AA672" s="648"/>
      <c r="AB672" s="649"/>
      <c r="AC672" s="648"/>
      <c r="AD672" s="648"/>
      <c r="AE672" s="648"/>
      <c r="AF672" s="648"/>
      <c r="AG672" s="648"/>
      <c r="AH672" s="648"/>
      <c r="AI672" s="648"/>
      <c r="AJ672" s="648"/>
      <c r="AK672" s="648"/>
      <c r="AL672" s="648"/>
      <c r="AM672" s="631"/>
      <c r="AN672" s="460"/>
      <c r="AU672" s="334"/>
      <c r="AV672" s="334"/>
    </row>
    <row r="673" spans="1:48" ht="17.100000000000001" customHeight="1">
      <c r="A673" s="585"/>
      <c r="B673" s="640"/>
      <c r="C673" s="640"/>
      <c r="D673" s="642"/>
      <c r="E673" s="596"/>
      <c r="F673" s="645"/>
      <c r="G673" s="645"/>
      <c r="H673" s="575"/>
      <c r="I673" s="578"/>
      <c r="J673" s="581"/>
      <c r="K673" s="584"/>
      <c r="L673" s="253"/>
      <c r="M673" s="254"/>
      <c r="N673" s="254"/>
      <c r="O673" s="255"/>
      <c r="P673" s="256" t="str">
        <f ca="1">IF(O673=0," ",IFERROR(IF(DATEDIF(TODAY(),O673,"M")&lt;=5,"ROJO",IF(DATEDIF(TODAY(),O673,"M")&gt;=12,"VERDE",IF(AND(DATEDIF(TODAY(),O673,"M")&gt;=6,DATEDIF(TODAY(),O673,"M")&lt;=11),"AMARILLO"))),Q673))</f>
        <v xml:space="preserve"> </v>
      </c>
      <c r="Q673" s="262" t="str">
        <f>IF(O673=0," ",IF(O673&lt;=$L$6,"VENCIDO","NO VENCIDO"))</f>
        <v xml:space="preserve"> </v>
      </c>
      <c r="R673" s="257"/>
      <c r="S673" s="258"/>
      <c r="T673" s="258"/>
      <c r="U673" s="259"/>
      <c r="V673" s="259"/>
      <c r="W673" s="635"/>
      <c r="X673" s="425"/>
      <c r="Y673" s="232"/>
      <c r="Z673" s="648"/>
      <c r="AA673" s="648"/>
      <c r="AB673" s="649"/>
      <c r="AC673" s="648"/>
      <c r="AD673" s="648"/>
      <c r="AE673" s="648"/>
      <c r="AF673" s="648"/>
      <c r="AG673" s="648"/>
      <c r="AH673" s="648"/>
      <c r="AI673" s="648"/>
      <c r="AJ673" s="648"/>
      <c r="AK673" s="648"/>
      <c r="AL673" s="648"/>
      <c r="AM673" s="631"/>
      <c r="AN673" s="460"/>
      <c r="AU673" s="334"/>
      <c r="AV673" s="334"/>
    </row>
    <row r="674" spans="1:48" ht="17.100000000000001" customHeight="1">
      <c r="A674" s="585"/>
      <c r="B674" s="640"/>
      <c r="C674" s="640"/>
      <c r="D674" s="642"/>
      <c r="E674" s="596"/>
      <c r="F674" s="645"/>
      <c r="G674" s="645"/>
      <c r="H674" s="575"/>
      <c r="I674" s="578"/>
      <c r="J674" s="581"/>
      <c r="K674" s="633"/>
      <c r="L674" s="253"/>
      <c r="M674" s="254"/>
      <c r="N674" s="254"/>
      <c r="O674" s="255"/>
      <c r="P674" s="256" t="str">
        <f ca="1">IF(O674=0," ",IFERROR(IF(DATEDIF(TODAY(),O674,"M")&lt;=5,"ROJO",IF(DATEDIF(TODAY(),O674,"M")&gt;=12,"VERDE",IF(AND(DATEDIF(TODAY(),O674,"M")&gt;=6,DATEDIF(TODAY(),O674,"M")&lt;=11),"AMARILLO"))),Q674))</f>
        <v xml:space="preserve"> </v>
      </c>
      <c r="Q674" s="262" t="str">
        <f>IF(O674=0," ",IF(O674&lt;=$L$6,"VENCIDO","NO VENCIDO"))</f>
        <v xml:space="preserve"> </v>
      </c>
      <c r="R674" s="257"/>
      <c r="S674" s="258"/>
      <c r="T674" s="258"/>
      <c r="U674" s="259"/>
      <c r="V674" s="259"/>
      <c r="W674" s="635"/>
      <c r="X674" s="425"/>
      <c r="Y674" s="232"/>
      <c r="Z674" s="648"/>
      <c r="AA674" s="648"/>
      <c r="AB674" s="649"/>
      <c r="AC674" s="648"/>
      <c r="AD674" s="648"/>
      <c r="AE674" s="648"/>
      <c r="AF674" s="648"/>
      <c r="AG674" s="648"/>
      <c r="AH674" s="648"/>
      <c r="AI674" s="648"/>
      <c r="AJ674" s="648"/>
      <c r="AK674" s="648"/>
      <c r="AL674" s="648"/>
      <c r="AM674" s="632"/>
      <c r="AN674" s="460"/>
      <c r="AU674" s="334"/>
      <c r="AV674" s="334"/>
    </row>
    <row r="675" spans="1:48" ht="16.5" customHeight="1">
      <c r="A675" s="585"/>
      <c r="B675" s="640"/>
      <c r="C675" s="640"/>
      <c r="D675" s="643"/>
      <c r="E675" s="597"/>
      <c r="F675" s="646"/>
      <c r="G675" s="646"/>
      <c r="H675" s="576"/>
      <c r="I675" s="579"/>
      <c r="J675" s="582"/>
      <c r="K675" s="447" t="b">
        <f>K670=L675</f>
        <v>1</v>
      </c>
      <c r="L675" s="491">
        <f>SUM(L670:L674)</f>
        <v>0</v>
      </c>
      <c r="M675" s="264" t="s">
        <v>1348</v>
      </c>
      <c r="N675" s="265"/>
      <c r="O675" s="266"/>
      <c r="P675" s="266"/>
      <c r="Q675" s="266"/>
      <c r="R675" s="267">
        <f>SUM(R670:R674)</f>
        <v>0</v>
      </c>
      <c r="S675" s="492"/>
      <c r="T675" s="492"/>
      <c r="U675" s="492"/>
      <c r="V675" s="493"/>
      <c r="W675" s="636"/>
      <c r="X675" s="508"/>
      <c r="Y675" s="232"/>
      <c r="Z675" s="498"/>
      <c r="AA675" s="270"/>
      <c r="AB675" s="270"/>
      <c r="AC675" s="270"/>
      <c r="AD675" s="270"/>
      <c r="AE675" s="270"/>
      <c r="AF675" s="270"/>
      <c r="AG675" s="270"/>
      <c r="AH675" s="270"/>
      <c r="AI675" s="270"/>
      <c r="AJ675" s="270"/>
      <c r="AK675" s="270"/>
      <c r="AL675" s="270"/>
      <c r="AM675" s="515"/>
      <c r="AN675" s="460"/>
      <c r="AU675" s="334"/>
      <c r="AV675" s="334"/>
    </row>
    <row r="676" spans="1:48" ht="17.100000000000001" customHeight="1">
      <c r="A676" s="585">
        <f>A670+1</f>
        <v>8</v>
      </c>
      <c r="B676" s="640" t="s">
        <v>1532</v>
      </c>
      <c r="C676" s="640"/>
      <c r="D676" s="641">
        <f>NOVIEMBRE!K676</f>
        <v>6570</v>
      </c>
      <c r="E676" s="595">
        <f>H272</f>
        <v>0</v>
      </c>
      <c r="F676" s="644"/>
      <c r="G676" s="644"/>
      <c r="H676" s="574">
        <f>+F676+G676</f>
        <v>0</v>
      </c>
      <c r="I676" s="577">
        <f>+AM676</f>
        <v>0</v>
      </c>
      <c r="J676" s="580">
        <f>+H676+I676</f>
        <v>0</v>
      </c>
      <c r="K676" s="583">
        <f>+(D676+E676)-(J676)</f>
        <v>6570</v>
      </c>
      <c r="L676" s="253"/>
      <c r="M676" s="254"/>
      <c r="N676" s="254"/>
      <c r="O676" s="255"/>
      <c r="P676" s="256" t="str">
        <f ca="1">IF(O676=0," ",IFERROR(IF(DATEDIF(TODAY(),O676,"M")&lt;=5,"ROJO",IF(DATEDIF(TODAY(),O676,"M")&gt;=12,"VERDE",IF(AND(DATEDIF(TODAY(),O676,"M")&gt;=6,DATEDIF(TODAY(),O676,"M")&lt;=11),"AMARILLO"))),Q676))</f>
        <v xml:space="preserve"> </v>
      </c>
      <c r="Q676" s="256" t="str">
        <f>IF(O676=0," ",IF(O676&lt;=$L$6,"VENCIDO","NO VENCIDO"))</f>
        <v xml:space="preserve"> </v>
      </c>
      <c r="R676" s="257"/>
      <c r="S676" s="258"/>
      <c r="T676" s="258"/>
      <c r="U676" s="259"/>
      <c r="V676" s="259"/>
      <c r="W676" s="634">
        <f>+AR676</f>
        <v>0</v>
      </c>
      <c r="X676" s="425"/>
      <c r="Y676" s="232"/>
      <c r="Z676" s="648"/>
      <c r="AA676" s="648"/>
      <c r="AB676" s="649">
        <f>+Z676+AA676</f>
        <v>0</v>
      </c>
      <c r="AC676" s="648"/>
      <c r="AD676" s="648"/>
      <c r="AE676" s="648"/>
      <c r="AF676" s="648"/>
      <c r="AG676" s="648"/>
      <c r="AH676" s="648"/>
      <c r="AI676" s="648"/>
      <c r="AJ676" s="648"/>
      <c r="AK676" s="648"/>
      <c r="AL676" s="648"/>
      <c r="AM676" s="630">
        <f>SUM(AB676:AL680)</f>
        <v>0</v>
      </c>
      <c r="AN676" s="460"/>
      <c r="AU676" s="334"/>
      <c r="AV676" s="334"/>
    </row>
    <row r="677" spans="1:48" ht="17.100000000000001" customHeight="1">
      <c r="A677" s="585"/>
      <c r="B677" s="640"/>
      <c r="C677" s="640"/>
      <c r="D677" s="642"/>
      <c r="E677" s="596"/>
      <c r="F677" s="645"/>
      <c r="G677" s="645"/>
      <c r="H677" s="575"/>
      <c r="I677" s="578"/>
      <c r="J677" s="581"/>
      <c r="K677" s="584"/>
      <c r="L677" s="253"/>
      <c r="M677" s="254"/>
      <c r="N677" s="254"/>
      <c r="O677" s="255"/>
      <c r="P677" s="256" t="str">
        <f ca="1">IF(O677=0," ",IFERROR(IF(DATEDIF(TODAY(),O677,"M")&lt;=5,"ROJO",IF(DATEDIF(TODAY(),O677,"M")&gt;=12,"VERDE",IF(AND(DATEDIF(TODAY(),O677,"M")&gt;=6,DATEDIF(TODAY(),O677,"M")&lt;=11),"AMARILLO"))),Q677))</f>
        <v xml:space="preserve"> </v>
      </c>
      <c r="Q677" s="262" t="str">
        <f>IF(O677=0," ",IF(O677&lt;=$L$6,"VENCIDO","NO VENCIDO"))</f>
        <v xml:space="preserve"> </v>
      </c>
      <c r="R677" s="257"/>
      <c r="S677" s="258"/>
      <c r="T677" s="258"/>
      <c r="U677" s="259"/>
      <c r="V677" s="259"/>
      <c r="W677" s="635"/>
      <c r="X677" s="425"/>
      <c r="Y677" s="232"/>
      <c r="Z677" s="648"/>
      <c r="AA677" s="648"/>
      <c r="AB677" s="649"/>
      <c r="AC677" s="648"/>
      <c r="AD677" s="648"/>
      <c r="AE677" s="648"/>
      <c r="AF677" s="648"/>
      <c r="AG677" s="648"/>
      <c r="AH677" s="648"/>
      <c r="AI677" s="648"/>
      <c r="AJ677" s="648"/>
      <c r="AK677" s="648"/>
      <c r="AL677" s="648"/>
      <c r="AM677" s="631"/>
      <c r="AN677" s="460"/>
      <c r="AU677" s="334"/>
      <c r="AV677" s="334"/>
    </row>
    <row r="678" spans="1:48" ht="17.100000000000001" customHeight="1">
      <c r="A678" s="585"/>
      <c r="B678" s="640"/>
      <c r="C678" s="640"/>
      <c r="D678" s="642"/>
      <c r="E678" s="596"/>
      <c r="F678" s="645"/>
      <c r="G678" s="645"/>
      <c r="H678" s="575"/>
      <c r="I678" s="578"/>
      <c r="J678" s="581"/>
      <c r="K678" s="584"/>
      <c r="L678" s="253"/>
      <c r="M678" s="254"/>
      <c r="N678" s="254"/>
      <c r="O678" s="255"/>
      <c r="P678" s="256" t="str">
        <f ca="1">IF(O678=0," ",IFERROR(IF(DATEDIF(TODAY(),O678,"M")&lt;=5,"ROJO",IF(DATEDIF(TODAY(),O678,"M")&gt;=12,"VERDE",IF(AND(DATEDIF(TODAY(),O678,"M")&gt;=6,DATEDIF(TODAY(),O678,"M")&lt;=11),"AMARILLO"))),Q678))</f>
        <v xml:space="preserve"> </v>
      </c>
      <c r="Q678" s="262" t="str">
        <f>IF(O678=0," ",IF(O678&lt;=$L$6,"VENCIDO","NO VENCIDO"))</f>
        <v xml:space="preserve"> </v>
      </c>
      <c r="R678" s="257"/>
      <c r="S678" s="258"/>
      <c r="T678" s="258"/>
      <c r="U678" s="259"/>
      <c r="V678" s="259"/>
      <c r="W678" s="635"/>
      <c r="X678" s="425"/>
      <c r="Y678" s="232"/>
      <c r="Z678" s="648"/>
      <c r="AA678" s="648"/>
      <c r="AB678" s="649"/>
      <c r="AC678" s="648"/>
      <c r="AD678" s="648"/>
      <c r="AE678" s="648"/>
      <c r="AF678" s="648"/>
      <c r="AG678" s="648"/>
      <c r="AH678" s="648"/>
      <c r="AI678" s="648"/>
      <c r="AJ678" s="648"/>
      <c r="AK678" s="648"/>
      <c r="AL678" s="648"/>
      <c r="AM678" s="631"/>
      <c r="AN678" s="460"/>
      <c r="AU678" s="334"/>
      <c r="AV678" s="334"/>
    </row>
    <row r="679" spans="1:48" ht="17.100000000000001" customHeight="1">
      <c r="A679" s="585"/>
      <c r="B679" s="640"/>
      <c r="C679" s="640"/>
      <c r="D679" s="642"/>
      <c r="E679" s="596"/>
      <c r="F679" s="645"/>
      <c r="G679" s="645"/>
      <c r="H679" s="575"/>
      <c r="I679" s="578"/>
      <c r="J679" s="581"/>
      <c r="K679" s="584"/>
      <c r="L679" s="253"/>
      <c r="M679" s="254"/>
      <c r="N679" s="254"/>
      <c r="O679" s="255"/>
      <c r="P679" s="256" t="str">
        <f ca="1">IF(O679=0," ",IFERROR(IF(DATEDIF(TODAY(),O679,"M")&lt;=5,"ROJO",IF(DATEDIF(TODAY(),O679,"M")&gt;=12,"VERDE",IF(AND(DATEDIF(TODAY(),O679,"M")&gt;=6,DATEDIF(TODAY(),O679,"M")&lt;=11),"AMARILLO"))),Q679))</f>
        <v xml:space="preserve"> </v>
      </c>
      <c r="Q679" s="262" t="str">
        <f>IF(O679=0," ",IF(O679&lt;=$L$6,"VENCIDO","NO VENCIDO"))</f>
        <v xml:space="preserve"> </v>
      </c>
      <c r="R679" s="257"/>
      <c r="S679" s="258"/>
      <c r="T679" s="258"/>
      <c r="U679" s="259"/>
      <c r="V679" s="259"/>
      <c r="W679" s="635"/>
      <c r="X679" s="425"/>
      <c r="Y679" s="232"/>
      <c r="Z679" s="648"/>
      <c r="AA679" s="648"/>
      <c r="AB679" s="649"/>
      <c r="AC679" s="648"/>
      <c r="AD679" s="648"/>
      <c r="AE679" s="648"/>
      <c r="AF679" s="648"/>
      <c r="AG679" s="648"/>
      <c r="AH679" s="648"/>
      <c r="AI679" s="648"/>
      <c r="AJ679" s="648"/>
      <c r="AK679" s="648"/>
      <c r="AL679" s="648"/>
      <c r="AM679" s="631"/>
      <c r="AN679" s="460"/>
      <c r="AU679" s="334"/>
      <c r="AV679" s="334"/>
    </row>
    <row r="680" spans="1:48" ht="17.100000000000001" customHeight="1">
      <c r="A680" s="585"/>
      <c r="B680" s="640"/>
      <c r="C680" s="640"/>
      <c r="D680" s="642"/>
      <c r="E680" s="596"/>
      <c r="F680" s="645"/>
      <c r="G680" s="645"/>
      <c r="H680" s="575"/>
      <c r="I680" s="578"/>
      <c r="J680" s="581"/>
      <c r="K680" s="633"/>
      <c r="L680" s="253"/>
      <c r="M680" s="254"/>
      <c r="N680" s="254"/>
      <c r="O680" s="255"/>
      <c r="P680" s="256" t="str">
        <f ca="1">IF(O680=0," ",IFERROR(IF(DATEDIF(TODAY(),O680,"M")&lt;=5,"ROJO",IF(DATEDIF(TODAY(),O680,"M")&gt;=12,"VERDE",IF(AND(DATEDIF(TODAY(),O680,"M")&gt;=6,DATEDIF(TODAY(),O680,"M")&lt;=11),"AMARILLO"))),Q680))</f>
        <v xml:space="preserve"> </v>
      </c>
      <c r="Q680" s="262" t="str">
        <f>IF(O680=0," ",IF(O680&lt;=$L$6,"VENCIDO","NO VENCIDO"))</f>
        <v xml:space="preserve"> </v>
      </c>
      <c r="R680" s="257"/>
      <c r="S680" s="258"/>
      <c r="T680" s="258"/>
      <c r="U680" s="259"/>
      <c r="V680" s="259"/>
      <c r="W680" s="635"/>
      <c r="X680" s="425"/>
      <c r="Y680" s="232"/>
      <c r="Z680" s="648"/>
      <c r="AA680" s="648"/>
      <c r="AB680" s="649"/>
      <c r="AC680" s="648"/>
      <c r="AD680" s="648"/>
      <c r="AE680" s="648"/>
      <c r="AF680" s="648"/>
      <c r="AG680" s="648"/>
      <c r="AH680" s="648"/>
      <c r="AI680" s="648"/>
      <c r="AJ680" s="648"/>
      <c r="AK680" s="648"/>
      <c r="AL680" s="648"/>
      <c r="AM680" s="632"/>
      <c r="AN680" s="460"/>
      <c r="AU680" s="334"/>
      <c r="AV680" s="334"/>
    </row>
    <row r="681" spans="1:48" ht="16.5" customHeight="1">
      <c r="A681" s="585"/>
      <c r="B681" s="640"/>
      <c r="C681" s="640"/>
      <c r="D681" s="643"/>
      <c r="E681" s="597"/>
      <c r="F681" s="646"/>
      <c r="G681" s="646"/>
      <c r="H681" s="576"/>
      <c r="I681" s="579"/>
      <c r="J681" s="582"/>
      <c r="K681" s="447" t="b">
        <f>K676=L681</f>
        <v>0</v>
      </c>
      <c r="L681" s="491">
        <f>SUM(L676:L680)</f>
        <v>0</v>
      </c>
      <c r="M681" s="264" t="s">
        <v>1348</v>
      </c>
      <c r="N681" s="265"/>
      <c r="O681" s="266"/>
      <c r="P681" s="266"/>
      <c r="Q681" s="266"/>
      <c r="R681" s="267">
        <f>SUM(R676:R680)</f>
        <v>0</v>
      </c>
      <c r="S681" s="492"/>
      <c r="T681" s="492"/>
      <c r="U681" s="492"/>
      <c r="V681" s="493"/>
      <c r="W681" s="636"/>
      <c r="X681" s="508"/>
      <c r="Y681" s="232"/>
      <c r="Z681" s="498"/>
      <c r="AA681" s="270"/>
      <c r="AB681" s="270"/>
      <c r="AC681" s="270"/>
      <c r="AD681" s="270"/>
      <c r="AE681" s="270"/>
      <c r="AF681" s="270"/>
      <c r="AG681" s="270"/>
      <c r="AH681" s="270"/>
      <c r="AI681" s="270"/>
      <c r="AJ681" s="270"/>
      <c r="AK681" s="270"/>
      <c r="AL681" s="270"/>
      <c r="AM681" s="515"/>
      <c r="AN681" s="460"/>
      <c r="AU681" s="334"/>
      <c r="AV681" s="334"/>
    </row>
    <row r="682" spans="1:48" ht="17.100000000000001" customHeight="1">
      <c r="A682" s="585">
        <f>A676+1</f>
        <v>9</v>
      </c>
      <c r="B682" s="640" t="s">
        <v>1534</v>
      </c>
      <c r="C682" s="640"/>
      <c r="D682" s="641">
        <f>NOVIEMBRE!K682</f>
        <v>2800</v>
      </c>
      <c r="E682" s="595">
        <f>H278</f>
        <v>0</v>
      </c>
      <c r="F682" s="644"/>
      <c r="G682" s="644"/>
      <c r="H682" s="574">
        <f>+F682+G682</f>
        <v>0</v>
      </c>
      <c r="I682" s="577">
        <f>+AM682</f>
        <v>0</v>
      </c>
      <c r="J682" s="580">
        <f>+H682+I682</f>
        <v>0</v>
      </c>
      <c r="K682" s="583">
        <f>+(D682+E682)-(J682)</f>
        <v>2800</v>
      </c>
      <c r="L682" s="253"/>
      <c r="M682" s="254"/>
      <c r="N682" s="254"/>
      <c r="O682" s="255"/>
      <c r="P682" s="256" t="str">
        <f ca="1">IF(O682=0," ",IFERROR(IF(DATEDIF(TODAY(),O682,"M")&lt;=5,"ROJO",IF(DATEDIF(TODAY(),O682,"M")&gt;=12,"VERDE",IF(AND(DATEDIF(TODAY(),O682,"M")&gt;=6,DATEDIF(TODAY(),O682,"M")&lt;=11),"AMARILLO"))),Q682))</f>
        <v xml:space="preserve"> </v>
      </c>
      <c r="Q682" s="256" t="str">
        <f>IF(O682=0," ",IF(O682&lt;=$L$6,"VENCIDO","NO VENCIDO"))</f>
        <v xml:space="preserve"> </v>
      </c>
      <c r="R682" s="257"/>
      <c r="S682" s="258"/>
      <c r="T682" s="258"/>
      <c r="U682" s="259"/>
      <c r="V682" s="259"/>
      <c r="W682" s="634">
        <f>+AR682</f>
        <v>0</v>
      </c>
      <c r="X682" s="425"/>
      <c r="Y682" s="232"/>
      <c r="Z682" s="648"/>
      <c r="AA682" s="648"/>
      <c r="AB682" s="649">
        <f>+Z682+AA682</f>
        <v>0</v>
      </c>
      <c r="AC682" s="648"/>
      <c r="AD682" s="648"/>
      <c r="AE682" s="648"/>
      <c r="AF682" s="648"/>
      <c r="AG682" s="648"/>
      <c r="AH682" s="648"/>
      <c r="AI682" s="648"/>
      <c r="AJ682" s="648"/>
      <c r="AK682" s="648"/>
      <c r="AL682" s="648"/>
      <c r="AM682" s="630">
        <f>SUM(AB682:AL686)</f>
        <v>0</v>
      </c>
      <c r="AN682" s="460"/>
      <c r="AU682" s="334"/>
      <c r="AV682" s="334"/>
    </row>
    <row r="683" spans="1:48" ht="17.100000000000001" customHeight="1">
      <c r="A683" s="585"/>
      <c r="B683" s="640"/>
      <c r="C683" s="640"/>
      <c r="D683" s="642"/>
      <c r="E683" s="596"/>
      <c r="F683" s="645"/>
      <c r="G683" s="645"/>
      <c r="H683" s="575"/>
      <c r="I683" s="578"/>
      <c r="J683" s="581"/>
      <c r="K683" s="584"/>
      <c r="L683" s="253"/>
      <c r="M683" s="254"/>
      <c r="N683" s="254"/>
      <c r="O683" s="255"/>
      <c r="P683" s="256" t="str">
        <f ca="1">IF(O683=0," ",IFERROR(IF(DATEDIF(TODAY(),O683,"M")&lt;=5,"ROJO",IF(DATEDIF(TODAY(),O683,"M")&gt;=12,"VERDE",IF(AND(DATEDIF(TODAY(),O683,"M")&gt;=6,DATEDIF(TODAY(),O683,"M")&lt;=11),"AMARILLO"))),Q683))</f>
        <v xml:space="preserve"> </v>
      </c>
      <c r="Q683" s="262" t="str">
        <f>IF(O683=0," ",IF(O683&lt;=$L$6,"VENCIDO","NO VENCIDO"))</f>
        <v xml:space="preserve"> </v>
      </c>
      <c r="R683" s="257"/>
      <c r="S683" s="258"/>
      <c r="T683" s="258"/>
      <c r="U683" s="259"/>
      <c r="V683" s="259"/>
      <c r="W683" s="635"/>
      <c r="X683" s="425"/>
      <c r="Y683" s="232"/>
      <c r="Z683" s="648"/>
      <c r="AA683" s="648"/>
      <c r="AB683" s="649"/>
      <c r="AC683" s="648"/>
      <c r="AD683" s="648"/>
      <c r="AE683" s="648"/>
      <c r="AF683" s="648"/>
      <c r="AG683" s="648"/>
      <c r="AH683" s="648"/>
      <c r="AI683" s="648"/>
      <c r="AJ683" s="648"/>
      <c r="AK683" s="648"/>
      <c r="AL683" s="648"/>
      <c r="AM683" s="631"/>
      <c r="AN683" s="460"/>
      <c r="AU683" s="334"/>
      <c r="AV683" s="334"/>
    </row>
    <row r="684" spans="1:48" ht="17.100000000000001" customHeight="1">
      <c r="A684" s="585"/>
      <c r="B684" s="640"/>
      <c r="C684" s="640"/>
      <c r="D684" s="642"/>
      <c r="E684" s="596"/>
      <c r="F684" s="645"/>
      <c r="G684" s="645"/>
      <c r="H684" s="575"/>
      <c r="I684" s="578"/>
      <c r="J684" s="581"/>
      <c r="K684" s="584"/>
      <c r="L684" s="253"/>
      <c r="M684" s="254"/>
      <c r="N684" s="254"/>
      <c r="O684" s="255"/>
      <c r="P684" s="256" t="str">
        <f ca="1">IF(O684=0," ",IFERROR(IF(DATEDIF(TODAY(),O684,"M")&lt;=5,"ROJO",IF(DATEDIF(TODAY(),O684,"M")&gt;=12,"VERDE",IF(AND(DATEDIF(TODAY(),O684,"M")&gt;=6,DATEDIF(TODAY(),O684,"M")&lt;=11),"AMARILLO"))),Q684))</f>
        <v xml:space="preserve"> </v>
      </c>
      <c r="Q684" s="262" t="str">
        <f>IF(O684=0," ",IF(O684&lt;=$L$6,"VENCIDO","NO VENCIDO"))</f>
        <v xml:space="preserve"> </v>
      </c>
      <c r="R684" s="257"/>
      <c r="S684" s="258"/>
      <c r="T684" s="258"/>
      <c r="U684" s="259"/>
      <c r="V684" s="259"/>
      <c r="W684" s="635"/>
      <c r="X684" s="425"/>
      <c r="Y684" s="232"/>
      <c r="Z684" s="648"/>
      <c r="AA684" s="648"/>
      <c r="AB684" s="649"/>
      <c r="AC684" s="648"/>
      <c r="AD684" s="648"/>
      <c r="AE684" s="648"/>
      <c r="AF684" s="648"/>
      <c r="AG684" s="648"/>
      <c r="AH684" s="648"/>
      <c r="AI684" s="648"/>
      <c r="AJ684" s="648"/>
      <c r="AK684" s="648"/>
      <c r="AL684" s="648"/>
      <c r="AM684" s="631"/>
      <c r="AN684" s="460"/>
      <c r="AU684" s="334"/>
      <c r="AV684" s="334"/>
    </row>
    <row r="685" spans="1:48" ht="17.100000000000001" customHeight="1">
      <c r="A685" s="585"/>
      <c r="B685" s="640"/>
      <c r="C685" s="640"/>
      <c r="D685" s="642"/>
      <c r="E685" s="596"/>
      <c r="F685" s="645"/>
      <c r="G685" s="645"/>
      <c r="H685" s="575"/>
      <c r="I685" s="578"/>
      <c r="J685" s="581"/>
      <c r="K685" s="584"/>
      <c r="L685" s="253"/>
      <c r="M685" s="254"/>
      <c r="N685" s="254"/>
      <c r="O685" s="255"/>
      <c r="P685" s="256" t="str">
        <f ca="1">IF(O685=0," ",IFERROR(IF(DATEDIF(TODAY(),O685,"M")&lt;=5,"ROJO",IF(DATEDIF(TODAY(),O685,"M")&gt;=12,"VERDE",IF(AND(DATEDIF(TODAY(),O685,"M")&gt;=6,DATEDIF(TODAY(),O685,"M")&lt;=11),"AMARILLO"))),Q685))</f>
        <v xml:space="preserve"> </v>
      </c>
      <c r="Q685" s="262" t="str">
        <f>IF(O685=0," ",IF(O685&lt;=$L$6,"VENCIDO","NO VENCIDO"))</f>
        <v xml:space="preserve"> </v>
      </c>
      <c r="R685" s="257"/>
      <c r="S685" s="258"/>
      <c r="T685" s="258"/>
      <c r="U685" s="259"/>
      <c r="V685" s="259"/>
      <c r="W685" s="635"/>
      <c r="X685" s="425"/>
      <c r="Y685" s="232"/>
      <c r="Z685" s="648"/>
      <c r="AA685" s="648"/>
      <c r="AB685" s="649"/>
      <c r="AC685" s="648"/>
      <c r="AD685" s="648"/>
      <c r="AE685" s="648"/>
      <c r="AF685" s="648"/>
      <c r="AG685" s="648"/>
      <c r="AH685" s="648"/>
      <c r="AI685" s="648"/>
      <c r="AJ685" s="648"/>
      <c r="AK685" s="648"/>
      <c r="AL685" s="648"/>
      <c r="AM685" s="631"/>
      <c r="AN685" s="460"/>
      <c r="AU685" s="334"/>
      <c r="AV685" s="334"/>
    </row>
    <row r="686" spans="1:48" ht="17.100000000000001" customHeight="1">
      <c r="A686" s="585"/>
      <c r="B686" s="640"/>
      <c r="C686" s="640"/>
      <c r="D686" s="642"/>
      <c r="E686" s="596"/>
      <c r="F686" s="645"/>
      <c r="G686" s="645"/>
      <c r="H686" s="575"/>
      <c r="I686" s="578"/>
      <c r="J686" s="581"/>
      <c r="K686" s="633"/>
      <c r="L686" s="253"/>
      <c r="M686" s="254"/>
      <c r="N686" s="254"/>
      <c r="O686" s="255"/>
      <c r="P686" s="256" t="str">
        <f ca="1">IF(O686=0," ",IFERROR(IF(DATEDIF(TODAY(),O686,"M")&lt;=5,"ROJO",IF(DATEDIF(TODAY(),O686,"M")&gt;=12,"VERDE",IF(AND(DATEDIF(TODAY(),O686,"M")&gt;=6,DATEDIF(TODAY(),O686,"M")&lt;=11),"AMARILLO"))),Q686))</f>
        <v xml:space="preserve"> </v>
      </c>
      <c r="Q686" s="262" t="str">
        <f>IF(O686=0," ",IF(O686&lt;=$L$6,"VENCIDO","NO VENCIDO"))</f>
        <v xml:space="preserve"> </v>
      </c>
      <c r="R686" s="257"/>
      <c r="S686" s="258"/>
      <c r="T686" s="258"/>
      <c r="U686" s="259"/>
      <c r="V686" s="259"/>
      <c r="W686" s="635"/>
      <c r="X686" s="425"/>
      <c r="Y686" s="232"/>
      <c r="Z686" s="648"/>
      <c r="AA686" s="648"/>
      <c r="AB686" s="649"/>
      <c r="AC686" s="648"/>
      <c r="AD686" s="648"/>
      <c r="AE686" s="648"/>
      <c r="AF686" s="648"/>
      <c r="AG686" s="648"/>
      <c r="AH686" s="648"/>
      <c r="AI686" s="648"/>
      <c r="AJ686" s="648"/>
      <c r="AK686" s="648"/>
      <c r="AL686" s="648"/>
      <c r="AM686" s="632"/>
      <c r="AN686" s="460"/>
      <c r="AU686" s="334"/>
      <c r="AV686" s="334"/>
    </row>
    <row r="687" spans="1:48" ht="16.5" customHeight="1">
      <c r="A687" s="585"/>
      <c r="B687" s="640"/>
      <c r="C687" s="640"/>
      <c r="D687" s="643"/>
      <c r="E687" s="597"/>
      <c r="F687" s="646"/>
      <c r="G687" s="646"/>
      <c r="H687" s="576"/>
      <c r="I687" s="579"/>
      <c r="J687" s="582"/>
      <c r="K687" s="447" t="b">
        <f>K682=L687</f>
        <v>0</v>
      </c>
      <c r="L687" s="491">
        <f>SUM(L682:L686)</f>
        <v>0</v>
      </c>
      <c r="M687" s="264" t="s">
        <v>1348</v>
      </c>
      <c r="N687" s="265"/>
      <c r="O687" s="266"/>
      <c r="P687" s="266"/>
      <c r="Q687" s="266"/>
      <c r="R687" s="267">
        <f>SUM(R682:R686)</f>
        <v>0</v>
      </c>
      <c r="S687" s="492"/>
      <c r="T687" s="492"/>
      <c r="U687" s="492"/>
      <c r="V687" s="493"/>
      <c r="W687" s="636"/>
      <c r="X687" s="508"/>
      <c r="Y687" s="232"/>
      <c r="Z687" s="498"/>
      <c r="AA687" s="270"/>
      <c r="AB687" s="270"/>
      <c r="AC687" s="270"/>
      <c r="AD687" s="270"/>
      <c r="AE687" s="270"/>
      <c r="AF687" s="270"/>
      <c r="AG687" s="270"/>
      <c r="AH687" s="270"/>
      <c r="AI687" s="270"/>
      <c r="AJ687" s="270"/>
      <c r="AK687" s="270"/>
      <c r="AL687" s="270"/>
      <c r="AM687" s="515"/>
      <c r="AN687" s="460"/>
      <c r="AU687" s="334"/>
      <c r="AV687" s="334"/>
    </row>
    <row r="688" spans="1:48" ht="17.100000000000001" customHeight="1">
      <c r="A688" s="585">
        <f>A682+1</f>
        <v>10</v>
      </c>
      <c r="B688" s="640" t="s">
        <v>1535</v>
      </c>
      <c r="C688" s="640"/>
      <c r="D688" s="641">
        <f>NOVIEMBRE!K688</f>
        <v>0</v>
      </c>
      <c r="E688" s="595">
        <f>H284</f>
        <v>0</v>
      </c>
      <c r="F688" s="644"/>
      <c r="G688" s="644"/>
      <c r="H688" s="574">
        <f>+F688+G688</f>
        <v>0</v>
      </c>
      <c r="I688" s="577">
        <f>+AM688</f>
        <v>0</v>
      </c>
      <c r="J688" s="580">
        <f>+H688+I688</f>
        <v>0</v>
      </c>
      <c r="K688" s="583">
        <f>+(D688+E688)-(J688)</f>
        <v>0</v>
      </c>
      <c r="L688" s="253"/>
      <c r="M688" s="254"/>
      <c r="N688" s="254"/>
      <c r="O688" s="255"/>
      <c r="P688" s="256" t="str">
        <f ca="1">IF(O688=0," ",IFERROR(IF(DATEDIF(TODAY(),O688,"M")&lt;=5,"ROJO",IF(DATEDIF(TODAY(),O688,"M")&gt;=12,"VERDE",IF(AND(DATEDIF(TODAY(),O688,"M")&gt;=6,DATEDIF(TODAY(),O688,"M")&lt;=11),"AMARILLO"))),Q688))</f>
        <v xml:space="preserve"> </v>
      </c>
      <c r="Q688" s="256" t="str">
        <f>IF(O688=0," ",IF(O688&lt;=$L$6,"VENCIDO","NO VENCIDO"))</f>
        <v xml:space="preserve"> </v>
      </c>
      <c r="R688" s="257"/>
      <c r="S688" s="258"/>
      <c r="T688" s="258"/>
      <c r="U688" s="259"/>
      <c r="V688" s="259"/>
      <c r="W688" s="634">
        <f>+AR688</f>
        <v>0</v>
      </c>
      <c r="X688" s="425"/>
      <c r="Y688" s="232"/>
      <c r="Z688" s="648"/>
      <c r="AA688" s="648"/>
      <c r="AB688" s="649">
        <f>+Z688+AA688</f>
        <v>0</v>
      </c>
      <c r="AC688" s="648"/>
      <c r="AD688" s="648"/>
      <c r="AE688" s="648"/>
      <c r="AF688" s="648"/>
      <c r="AG688" s="648"/>
      <c r="AH688" s="648"/>
      <c r="AI688" s="648"/>
      <c r="AJ688" s="648"/>
      <c r="AK688" s="648"/>
      <c r="AL688" s="648"/>
      <c r="AM688" s="630">
        <f>SUM(AB688:AL692)</f>
        <v>0</v>
      </c>
      <c r="AN688" s="460"/>
      <c r="AU688" s="334"/>
      <c r="AV688" s="334"/>
    </row>
    <row r="689" spans="1:48" ht="17.100000000000001" customHeight="1">
      <c r="A689" s="585"/>
      <c r="B689" s="640"/>
      <c r="C689" s="640"/>
      <c r="D689" s="642"/>
      <c r="E689" s="596"/>
      <c r="F689" s="645"/>
      <c r="G689" s="645"/>
      <c r="H689" s="575"/>
      <c r="I689" s="578"/>
      <c r="J689" s="581"/>
      <c r="K689" s="584"/>
      <c r="L689" s="253"/>
      <c r="M689" s="254"/>
      <c r="N689" s="254"/>
      <c r="O689" s="255"/>
      <c r="P689" s="256" t="str">
        <f ca="1">IF(O689=0," ",IFERROR(IF(DATEDIF(TODAY(),O689,"M")&lt;=5,"ROJO",IF(DATEDIF(TODAY(),O689,"M")&gt;=12,"VERDE",IF(AND(DATEDIF(TODAY(),O689,"M")&gt;=6,DATEDIF(TODAY(),O689,"M")&lt;=11),"AMARILLO"))),Q689))</f>
        <v xml:space="preserve"> </v>
      </c>
      <c r="Q689" s="262" t="str">
        <f>IF(O689=0," ",IF(O689&lt;=$L$6,"VENCIDO","NO VENCIDO"))</f>
        <v xml:space="preserve"> </v>
      </c>
      <c r="R689" s="257"/>
      <c r="S689" s="258"/>
      <c r="T689" s="258"/>
      <c r="U689" s="259"/>
      <c r="V689" s="259"/>
      <c r="W689" s="635"/>
      <c r="X689" s="425"/>
      <c r="Y689" s="232"/>
      <c r="Z689" s="648"/>
      <c r="AA689" s="648"/>
      <c r="AB689" s="649"/>
      <c r="AC689" s="648"/>
      <c r="AD689" s="648"/>
      <c r="AE689" s="648"/>
      <c r="AF689" s="648"/>
      <c r="AG689" s="648"/>
      <c r="AH689" s="648"/>
      <c r="AI689" s="648"/>
      <c r="AJ689" s="648"/>
      <c r="AK689" s="648"/>
      <c r="AL689" s="648"/>
      <c r="AM689" s="631"/>
      <c r="AN689" s="460"/>
      <c r="AU689" s="334"/>
      <c r="AV689" s="334"/>
    </row>
    <row r="690" spans="1:48" ht="17.100000000000001" customHeight="1">
      <c r="A690" s="585"/>
      <c r="B690" s="640"/>
      <c r="C690" s="640"/>
      <c r="D690" s="642"/>
      <c r="E690" s="596"/>
      <c r="F690" s="645"/>
      <c r="G690" s="645"/>
      <c r="H690" s="575"/>
      <c r="I690" s="578"/>
      <c r="J690" s="581"/>
      <c r="K690" s="584"/>
      <c r="L690" s="253"/>
      <c r="M690" s="254"/>
      <c r="N690" s="254"/>
      <c r="O690" s="255"/>
      <c r="P690" s="256" t="str">
        <f ca="1">IF(O690=0," ",IFERROR(IF(DATEDIF(TODAY(),O690,"M")&lt;=5,"ROJO",IF(DATEDIF(TODAY(),O690,"M")&gt;=12,"VERDE",IF(AND(DATEDIF(TODAY(),O690,"M")&gt;=6,DATEDIF(TODAY(),O690,"M")&lt;=11),"AMARILLO"))),Q690))</f>
        <v xml:space="preserve"> </v>
      </c>
      <c r="Q690" s="262" t="str">
        <f>IF(O690=0," ",IF(O690&lt;=$L$6,"VENCIDO","NO VENCIDO"))</f>
        <v xml:space="preserve"> </v>
      </c>
      <c r="R690" s="257"/>
      <c r="S690" s="258"/>
      <c r="T690" s="258"/>
      <c r="U690" s="259"/>
      <c r="V690" s="259"/>
      <c r="W690" s="635"/>
      <c r="X690" s="425"/>
      <c r="Y690" s="232"/>
      <c r="Z690" s="648"/>
      <c r="AA690" s="648"/>
      <c r="AB690" s="649"/>
      <c r="AC690" s="648"/>
      <c r="AD690" s="648"/>
      <c r="AE690" s="648"/>
      <c r="AF690" s="648"/>
      <c r="AG690" s="648"/>
      <c r="AH690" s="648"/>
      <c r="AI690" s="648"/>
      <c r="AJ690" s="648"/>
      <c r="AK690" s="648"/>
      <c r="AL690" s="648"/>
      <c r="AM690" s="631"/>
      <c r="AN690" s="460"/>
      <c r="AU690" s="334"/>
      <c r="AV690" s="334"/>
    </row>
    <row r="691" spans="1:48" ht="17.100000000000001" customHeight="1">
      <c r="A691" s="585"/>
      <c r="B691" s="640"/>
      <c r="C691" s="640"/>
      <c r="D691" s="642"/>
      <c r="E691" s="596"/>
      <c r="F691" s="645"/>
      <c r="G691" s="645"/>
      <c r="H691" s="575"/>
      <c r="I691" s="578"/>
      <c r="J691" s="581"/>
      <c r="K691" s="584"/>
      <c r="L691" s="253"/>
      <c r="M691" s="254"/>
      <c r="N691" s="254"/>
      <c r="O691" s="255"/>
      <c r="P691" s="256" t="str">
        <f ca="1">IF(O691=0," ",IFERROR(IF(DATEDIF(TODAY(),O691,"M")&lt;=5,"ROJO",IF(DATEDIF(TODAY(),O691,"M")&gt;=12,"VERDE",IF(AND(DATEDIF(TODAY(),O691,"M")&gt;=6,DATEDIF(TODAY(),O691,"M")&lt;=11),"AMARILLO"))),Q691))</f>
        <v xml:space="preserve"> </v>
      </c>
      <c r="Q691" s="262" t="str">
        <f>IF(O691=0," ",IF(O691&lt;=$L$6,"VENCIDO","NO VENCIDO"))</f>
        <v xml:space="preserve"> </v>
      </c>
      <c r="R691" s="257"/>
      <c r="S691" s="258"/>
      <c r="T691" s="258"/>
      <c r="U691" s="259"/>
      <c r="V691" s="259"/>
      <c r="W691" s="635"/>
      <c r="X691" s="425"/>
      <c r="Y691" s="232"/>
      <c r="Z691" s="648"/>
      <c r="AA691" s="648"/>
      <c r="AB691" s="649"/>
      <c r="AC691" s="648"/>
      <c r="AD691" s="648"/>
      <c r="AE691" s="648"/>
      <c r="AF691" s="648"/>
      <c r="AG691" s="648"/>
      <c r="AH691" s="648"/>
      <c r="AI691" s="648"/>
      <c r="AJ691" s="648"/>
      <c r="AK691" s="648"/>
      <c r="AL691" s="648"/>
      <c r="AM691" s="631"/>
      <c r="AN691" s="460"/>
      <c r="AU691" s="334"/>
      <c r="AV691" s="334"/>
    </row>
    <row r="692" spans="1:48" ht="17.100000000000001" customHeight="1">
      <c r="A692" s="585"/>
      <c r="B692" s="640"/>
      <c r="C692" s="640"/>
      <c r="D692" s="642"/>
      <c r="E692" s="596"/>
      <c r="F692" s="645"/>
      <c r="G692" s="645"/>
      <c r="H692" s="575"/>
      <c r="I692" s="578"/>
      <c r="J692" s="581"/>
      <c r="K692" s="633"/>
      <c r="L692" s="253"/>
      <c r="M692" s="254"/>
      <c r="N692" s="254"/>
      <c r="O692" s="255"/>
      <c r="P692" s="256" t="str">
        <f ca="1">IF(O692=0," ",IFERROR(IF(DATEDIF(TODAY(),O692,"M")&lt;=5,"ROJO",IF(DATEDIF(TODAY(),O692,"M")&gt;=12,"VERDE",IF(AND(DATEDIF(TODAY(),O692,"M")&gt;=6,DATEDIF(TODAY(),O692,"M")&lt;=11),"AMARILLO"))),Q692))</f>
        <v xml:space="preserve"> </v>
      </c>
      <c r="Q692" s="262" t="str">
        <f>IF(O692=0," ",IF(O692&lt;=$L$6,"VENCIDO","NO VENCIDO"))</f>
        <v xml:space="preserve"> </v>
      </c>
      <c r="R692" s="257"/>
      <c r="S692" s="258"/>
      <c r="T692" s="258"/>
      <c r="U692" s="259"/>
      <c r="V692" s="259"/>
      <c r="W692" s="635"/>
      <c r="X692" s="425"/>
      <c r="Y692" s="232"/>
      <c r="Z692" s="648"/>
      <c r="AA692" s="648"/>
      <c r="AB692" s="649"/>
      <c r="AC692" s="648"/>
      <c r="AD692" s="648"/>
      <c r="AE692" s="648"/>
      <c r="AF692" s="648"/>
      <c r="AG692" s="648"/>
      <c r="AH692" s="648"/>
      <c r="AI692" s="648"/>
      <c r="AJ692" s="648"/>
      <c r="AK692" s="648"/>
      <c r="AL692" s="648"/>
      <c r="AM692" s="632"/>
      <c r="AN692" s="460"/>
      <c r="AU692" s="334"/>
      <c r="AV692" s="334"/>
    </row>
    <row r="693" spans="1:48" ht="16.5" customHeight="1">
      <c r="A693" s="585"/>
      <c r="B693" s="640"/>
      <c r="C693" s="640"/>
      <c r="D693" s="643"/>
      <c r="E693" s="597"/>
      <c r="F693" s="646"/>
      <c r="G693" s="646"/>
      <c r="H693" s="576"/>
      <c r="I693" s="579"/>
      <c r="J693" s="582"/>
      <c r="K693" s="447" t="b">
        <f>K688=L693</f>
        <v>1</v>
      </c>
      <c r="L693" s="491">
        <f>SUM(L688:L692)</f>
        <v>0</v>
      </c>
      <c r="M693" s="264" t="s">
        <v>1348</v>
      </c>
      <c r="N693" s="265"/>
      <c r="O693" s="266"/>
      <c r="P693" s="266"/>
      <c r="Q693" s="266"/>
      <c r="R693" s="267">
        <f>SUM(R688:R692)</f>
        <v>0</v>
      </c>
      <c r="S693" s="492"/>
      <c r="T693" s="492"/>
      <c r="U693" s="492"/>
      <c r="V693" s="493"/>
      <c r="W693" s="636"/>
      <c r="X693" s="508"/>
      <c r="Y693" s="232"/>
      <c r="Z693" s="498"/>
      <c r="AA693" s="270"/>
      <c r="AB693" s="270"/>
      <c r="AC693" s="270"/>
      <c r="AD693" s="270"/>
      <c r="AE693" s="270"/>
      <c r="AF693" s="270"/>
      <c r="AG693" s="270"/>
      <c r="AH693" s="270"/>
      <c r="AI693" s="270"/>
      <c r="AJ693" s="270"/>
      <c r="AK693" s="270"/>
      <c r="AL693" s="270"/>
      <c r="AM693" s="515"/>
      <c r="AN693" s="460"/>
      <c r="AU693" s="334"/>
      <c r="AV693" s="334"/>
    </row>
    <row r="694" spans="1:48" ht="17.100000000000001" customHeight="1">
      <c r="A694" s="585">
        <f>A688+1</f>
        <v>11</v>
      </c>
      <c r="B694" s="640" t="s">
        <v>1536</v>
      </c>
      <c r="C694" s="640"/>
      <c r="D694" s="641">
        <f>NOVIEMBRE!K694</f>
        <v>611</v>
      </c>
      <c r="E694" s="595">
        <f>H290</f>
        <v>0</v>
      </c>
      <c r="F694" s="644"/>
      <c r="G694" s="644"/>
      <c r="H694" s="574">
        <f>+F694+G694</f>
        <v>0</v>
      </c>
      <c r="I694" s="577">
        <f>+AM694</f>
        <v>0</v>
      </c>
      <c r="J694" s="580">
        <f>+H694+I694</f>
        <v>0</v>
      </c>
      <c r="K694" s="583">
        <f>+(D694+E694)-(J694)</f>
        <v>611</v>
      </c>
      <c r="L694" s="253"/>
      <c r="M694" s="254"/>
      <c r="N694" s="254"/>
      <c r="O694" s="255"/>
      <c r="P694" s="256" t="str">
        <f ca="1">IF(O694=0," ",IFERROR(IF(DATEDIF(TODAY(),O694,"M")&lt;=5,"ROJO",IF(DATEDIF(TODAY(),O694,"M")&gt;=12,"VERDE",IF(AND(DATEDIF(TODAY(),O694,"M")&gt;=6,DATEDIF(TODAY(),O694,"M")&lt;=11),"AMARILLO"))),Q694))</f>
        <v xml:space="preserve"> </v>
      </c>
      <c r="Q694" s="256" t="str">
        <f>IF(O694=0," ",IF(O694&lt;=$L$6,"VENCIDO","NO VENCIDO"))</f>
        <v xml:space="preserve"> </v>
      </c>
      <c r="R694" s="257"/>
      <c r="S694" s="258"/>
      <c r="T694" s="258"/>
      <c r="U694" s="259"/>
      <c r="V694" s="259"/>
      <c r="W694" s="634">
        <f>+AR694</f>
        <v>0</v>
      </c>
      <c r="X694" s="425"/>
      <c r="Y694" s="232"/>
      <c r="Z694" s="648"/>
      <c r="AA694" s="648"/>
      <c r="AB694" s="649">
        <f>+Z694+AA694</f>
        <v>0</v>
      </c>
      <c r="AC694" s="648"/>
      <c r="AD694" s="648"/>
      <c r="AE694" s="648"/>
      <c r="AF694" s="648"/>
      <c r="AG694" s="648"/>
      <c r="AH694" s="648"/>
      <c r="AI694" s="648"/>
      <c r="AJ694" s="648"/>
      <c r="AK694" s="648"/>
      <c r="AL694" s="648"/>
      <c r="AM694" s="630">
        <f>SUM(AB694:AL698)</f>
        <v>0</v>
      </c>
      <c r="AN694" s="460"/>
      <c r="AU694" s="334"/>
      <c r="AV694" s="334"/>
    </row>
    <row r="695" spans="1:48" ht="17.100000000000001" customHeight="1">
      <c r="A695" s="585"/>
      <c r="B695" s="640"/>
      <c r="C695" s="640"/>
      <c r="D695" s="642"/>
      <c r="E695" s="596"/>
      <c r="F695" s="645"/>
      <c r="G695" s="645"/>
      <c r="H695" s="575"/>
      <c r="I695" s="578"/>
      <c r="J695" s="581"/>
      <c r="K695" s="584"/>
      <c r="L695" s="253"/>
      <c r="M695" s="254"/>
      <c r="N695" s="254"/>
      <c r="O695" s="255"/>
      <c r="P695" s="256" t="str">
        <f ca="1">IF(O695=0," ",IFERROR(IF(DATEDIF(TODAY(),O695,"M")&lt;=5,"ROJO",IF(DATEDIF(TODAY(),O695,"M")&gt;=12,"VERDE",IF(AND(DATEDIF(TODAY(),O695,"M")&gt;=6,DATEDIF(TODAY(),O695,"M")&lt;=11),"AMARILLO"))),Q695))</f>
        <v xml:space="preserve"> </v>
      </c>
      <c r="Q695" s="262" t="str">
        <f>IF(O695=0," ",IF(O695&lt;=$L$6,"VENCIDO","NO VENCIDO"))</f>
        <v xml:space="preserve"> </v>
      </c>
      <c r="R695" s="257"/>
      <c r="S695" s="258"/>
      <c r="T695" s="258"/>
      <c r="U695" s="259"/>
      <c r="V695" s="259"/>
      <c r="W695" s="635"/>
      <c r="X695" s="425"/>
      <c r="Y695" s="232"/>
      <c r="Z695" s="648"/>
      <c r="AA695" s="648"/>
      <c r="AB695" s="649"/>
      <c r="AC695" s="648"/>
      <c r="AD695" s="648"/>
      <c r="AE695" s="648"/>
      <c r="AF695" s="648"/>
      <c r="AG695" s="648"/>
      <c r="AH695" s="648"/>
      <c r="AI695" s="648"/>
      <c r="AJ695" s="648"/>
      <c r="AK695" s="648"/>
      <c r="AL695" s="648"/>
      <c r="AM695" s="631"/>
      <c r="AN695" s="460"/>
      <c r="AU695" s="334"/>
      <c r="AV695" s="334"/>
    </row>
    <row r="696" spans="1:48" ht="17.100000000000001" customHeight="1">
      <c r="A696" s="585"/>
      <c r="B696" s="640"/>
      <c r="C696" s="640"/>
      <c r="D696" s="642"/>
      <c r="E696" s="596"/>
      <c r="F696" s="645"/>
      <c r="G696" s="645"/>
      <c r="H696" s="575"/>
      <c r="I696" s="578"/>
      <c r="J696" s="581"/>
      <c r="K696" s="584"/>
      <c r="L696" s="253"/>
      <c r="M696" s="254"/>
      <c r="N696" s="254"/>
      <c r="O696" s="255"/>
      <c r="P696" s="256" t="str">
        <f ca="1">IF(O696=0," ",IFERROR(IF(DATEDIF(TODAY(),O696,"M")&lt;=5,"ROJO",IF(DATEDIF(TODAY(),O696,"M")&gt;=12,"VERDE",IF(AND(DATEDIF(TODAY(),O696,"M")&gt;=6,DATEDIF(TODAY(),O696,"M")&lt;=11),"AMARILLO"))),Q696))</f>
        <v xml:space="preserve"> </v>
      </c>
      <c r="Q696" s="262" t="str">
        <f>IF(O696=0," ",IF(O696&lt;=$L$6,"VENCIDO","NO VENCIDO"))</f>
        <v xml:space="preserve"> </v>
      </c>
      <c r="R696" s="257"/>
      <c r="S696" s="258"/>
      <c r="T696" s="258"/>
      <c r="U696" s="259"/>
      <c r="V696" s="259"/>
      <c r="W696" s="635"/>
      <c r="X696" s="425"/>
      <c r="Y696" s="232"/>
      <c r="Z696" s="648"/>
      <c r="AA696" s="648"/>
      <c r="AB696" s="649"/>
      <c r="AC696" s="648"/>
      <c r="AD696" s="648"/>
      <c r="AE696" s="648"/>
      <c r="AF696" s="648"/>
      <c r="AG696" s="648"/>
      <c r="AH696" s="648"/>
      <c r="AI696" s="648"/>
      <c r="AJ696" s="648"/>
      <c r="AK696" s="648"/>
      <c r="AL696" s="648"/>
      <c r="AM696" s="631"/>
      <c r="AN696" s="460"/>
      <c r="AU696" s="334"/>
      <c r="AV696" s="334"/>
    </row>
    <row r="697" spans="1:48" ht="17.100000000000001" customHeight="1">
      <c r="A697" s="585"/>
      <c r="B697" s="640"/>
      <c r="C697" s="640"/>
      <c r="D697" s="642"/>
      <c r="E697" s="596"/>
      <c r="F697" s="645"/>
      <c r="G697" s="645"/>
      <c r="H697" s="575"/>
      <c r="I697" s="578"/>
      <c r="J697" s="581"/>
      <c r="K697" s="584"/>
      <c r="L697" s="253"/>
      <c r="M697" s="254"/>
      <c r="N697" s="254"/>
      <c r="O697" s="255"/>
      <c r="P697" s="256" t="str">
        <f ca="1">IF(O697=0," ",IFERROR(IF(DATEDIF(TODAY(),O697,"M")&lt;=5,"ROJO",IF(DATEDIF(TODAY(),O697,"M")&gt;=12,"VERDE",IF(AND(DATEDIF(TODAY(),O697,"M")&gt;=6,DATEDIF(TODAY(),O697,"M")&lt;=11),"AMARILLO"))),Q697))</f>
        <v xml:space="preserve"> </v>
      </c>
      <c r="Q697" s="262" t="str">
        <f>IF(O697=0," ",IF(O697&lt;=$L$6,"VENCIDO","NO VENCIDO"))</f>
        <v xml:space="preserve"> </v>
      </c>
      <c r="R697" s="257"/>
      <c r="S697" s="258"/>
      <c r="T697" s="258"/>
      <c r="U697" s="259"/>
      <c r="V697" s="259"/>
      <c r="W697" s="635"/>
      <c r="X697" s="425"/>
      <c r="Y697" s="232"/>
      <c r="Z697" s="648"/>
      <c r="AA697" s="648"/>
      <c r="AB697" s="649"/>
      <c r="AC697" s="648"/>
      <c r="AD697" s="648"/>
      <c r="AE697" s="648"/>
      <c r="AF697" s="648"/>
      <c r="AG697" s="648"/>
      <c r="AH697" s="648"/>
      <c r="AI697" s="648"/>
      <c r="AJ697" s="648"/>
      <c r="AK697" s="648"/>
      <c r="AL697" s="648"/>
      <c r="AM697" s="631"/>
      <c r="AN697" s="460"/>
      <c r="AU697" s="334"/>
      <c r="AV697" s="334"/>
    </row>
    <row r="698" spans="1:48" ht="17.100000000000001" customHeight="1">
      <c r="A698" s="585"/>
      <c r="B698" s="640"/>
      <c r="C698" s="640"/>
      <c r="D698" s="642"/>
      <c r="E698" s="596"/>
      <c r="F698" s="645"/>
      <c r="G698" s="645"/>
      <c r="H698" s="575"/>
      <c r="I698" s="578"/>
      <c r="J698" s="581"/>
      <c r="K698" s="633"/>
      <c r="L698" s="253"/>
      <c r="M698" s="254"/>
      <c r="N698" s="254"/>
      <c r="O698" s="255"/>
      <c r="P698" s="256" t="str">
        <f ca="1">IF(O698=0," ",IFERROR(IF(DATEDIF(TODAY(),O698,"M")&lt;=5,"ROJO",IF(DATEDIF(TODAY(),O698,"M")&gt;=12,"VERDE",IF(AND(DATEDIF(TODAY(),O698,"M")&gt;=6,DATEDIF(TODAY(),O698,"M")&lt;=11),"AMARILLO"))),Q698))</f>
        <v xml:space="preserve"> </v>
      </c>
      <c r="Q698" s="262" t="str">
        <f>IF(O698=0," ",IF(O698&lt;=$L$6,"VENCIDO","NO VENCIDO"))</f>
        <v xml:space="preserve"> </v>
      </c>
      <c r="R698" s="257"/>
      <c r="S698" s="258"/>
      <c r="T698" s="258"/>
      <c r="U698" s="259"/>
      <c r="V698" s="259"/>
      <c r="W698" s="635"/>
      <c r="X698" s="425"/>
      <c r="Y698" s="232"/>
      <c r="Z698" s="648"/>
      <c r="AA698" s="648"/>
      <c r="AB698" s="649"/>
      <c r="AC698" s="648"/>
      <c r="AD698" s="648"/>
      <c r="AE698" s="648"/>
      <c r="AF698" s="648"/>
      <c r="AG698" s="648"/>
      <c r="AH698" s="648"/>
      <c r="AI698" s="648"/>
      <c r="AJ698" s="648"/>
      <c r="AK698" s="648"/>
      <c r="AL698" s="648"/>
      <c r="AM698" s="632"/>
      <c r="AN698" s="460"/>
      <c r="AU698" s="334"/>
      <c r="AV698" s="334"/>
    </row>
    <row r="699" spans="1:48" ht="16.5" customHeight="1">
      <c r="A699" s="585"/>
      <c r="B699" s="640"/>
      <c r="C699" s="640"/>
      <c r="D699" s="643"/>
      <c r="E699" s="597"/>
      <c r="F699" s="646"/>
      <c r="G699" s="646"/>
      <c r="H699" s="576"/>
      <c r="I699" s="579"/>
      <c r="J699" s="582"/>
      <c r="K699" s="447" t="b">
        <f>K694=L699</f>
        <v>0</v>
      </c>
      <c r="L699" s="491">
        <f>SUM(L694:L698)</f>
        <v>0</v>
      </c>
      <c r="M699" s="264" t="s">
        <v>1348</v>
      </c>
      <c r="N699" s="265"/>
      <c r="O699" s="266"/>
      <c r="P699" s="266"/>
      <c r="Q699" s="266"/>
      <c r="R699" s="267">
        <f>SUM(R694:R698)</f>
        <v>0</v>
      </c>
      <c r="S699" s="492"/>
      <c r="T699" s="492"/>
      <c r="U699" s="492"/>
      <c r="V699" s="493"/>
      <c r="W699" s="636"/>
      <c r="X699" s="508"/>
      <c r="Y699" s="232"/>
      <c r="Z699" s="498"/>
      <c r="AA699" s="270"/>
      <c r="AB699" s="270"/>
      <c r="AC699" s="270"/>
      <c r="AD699" s="270"/>
      <c r="AE699" s="270"/>
      <c r="AF699" s="270"/>
      <c r="AG699" s="270"/>
      <c r="AH699" s="270"/>
      <c r="AI699" s="270"/>
      <c r="AJ699" s="270"/>
      <c r="AK699" s="270"/>
      <c r="AL699" s="270"/>
      <c r="AM699" s="515"/>
      <c r="AN699" s="460"/>
      <c r="AU699" s="334"/>
      <c r="AV699" s="334"/>
    </row>
    <row r="700" spans="1:48" ht="17.100000000000001" customHeight="1">
      <c r="A700" s="585">
        <f>A694+1</f>
        <v>12</v>
      </c>
      <c r="B700" s="640" t="s">
        <v>1537</v>
      </c>
      <c r="C700" s="640"/>
      <c r="D700" s="641">
        <f>NOVIEMBRE!K700</f>
        <v>0</v>
      </c>
      <c r="E700" s="595">
        <f>H296</f>
        <v>0</v>
      </c>
      <c r="F700" s="644"/>
      <c r="G700" s="644"/>
      <c r="H700" s="574">
        <f>+F700+G700</f>
        <v>0</v>
      </c>
      <c r="I700" s="577">
        <f>+AM700</f>
        <v>0</v>
      </c>
      <c r="J700" s="580">
        <f>+H700+I700</f>
        <v>0</v>
      </c>
      <c r="K700" s="583">
        <f>+(D700+E700)-(J700)</f>
        <v>0</v>
      </c>
      <c r="L700" s="253"/>
      <c r="M700" s="254"/>
      <c r="N700" s="254"/>
      <c r="O700" s="255"/>
      <c r="P700" s="256" t="str">
        <f ca="1">IF(O700=0," ",IFERROR(IF(DATEDIF(TODAY(),O700,"M")&lt;=5,"ROJO",IF(DATEDIF(TODAY(),O700,"M")&gt;=12,"VERDE",IF(AND(DATEDIF(TODAY(),O700,"M")&gt;=6,DATEDIF(TODAY(),O700,"M")&lt;=11),"AMARILLO"))),Q700))</f>
        <v xml:space="preserve"> </v>
      </c>
      <c r="Q700" s="256" t="str">
        <f>IF(O700=0," ",IF(O700&lt;=$L$6,"VENCIDO","NO VENCIDO"))</f>
        <v xml:space="preserve"> </v>
      </c>
      <c r="R700" s="257"/>
      <c r="S700" s="258"/>
      <c r="T700" s="258"/>
      <c r="U700" s="259"/>
      <c r="V700" s="259"/>
      <c r="W700" s="634">
        <f>+AR700</f>
        <v>0</v>
      </c>
      <c r="X700" s="425"/>
      <c r="Y700" s="232"/>
      <c r="Z700" s="648"/>
      <c r="AA700" s="648"/>
      <c r="AB700" s="649">
        <f>+Z700+AA700</f>
        <v>0</v>
      </c>
      <c r="AC700" s="648"/>
      <c r="AD700" s="648"/>
      <c r="AE700" s="648"/>
      <c r="AF700" s="648"/>
      <c r="AG700" s="648"/>
      <c r="AH700" s="648"/>
      <c r="AI700" s="648"/>
      <c r="AJ700" s="648"/>
      <c r="AK700" s="648"/>
      <c r="AL700" s="648"/>
      <c r="AM700" s="630">
        <f>SUM(AB700:AL704)</f>
        <v>0</v>
      </c>
      <c r="AN700" s="460"/>
      <c r="AU700" s="334"/>
      <c r="AV700" s="334"/>
    </row>
    <row r="701" spans="1:48" ht="17.100000000000001" customHeight="1">
      <c r="A701" s="585"/>
      <c r="B701" s="640"/>
      <c r="C701" s="640"/>
      <c r="D701" s="642"/>
      <c r="E701" s="596"/>
      <c r="F701" s="645"/>
      <c r="G701" s="645"/>
      <c r="H701" s="575"/>
      <c r="I701" s="578"/>
      <c r="J701" s="581"/>
      <c r="K701" s="584"/>
      <c r="L701" s="253"/>
      <c r="M701" s="254"/>
      <c r="N701" s="254"/>
      <c r="O701" s="255"/>
      <c r="P701" s="256" t="str">
        <f ca="1">IF(O701=0," ",IFERROR(IF(DATEDIF(TODAY(),O701,"M")&lt;=5,"ROJO",IF(DATEDIF(TODAY(),O701,"M")&gt;=12,"VERDE",IF(AND(DATEDIF(TODAY(),O701,"M")&gt;=6,DATEDIF(TODAY(),O701,"M")&lt;=11),"AMARILLO"))),Q701))</f>
        <v xml:space="preserve"> </v>
      </c>
      <c r="Q701" s="262" t="str">
        <f>IF(O701=0," ",IF(O701&lt;=$L$6,"VENCIDO","NO VENCIDO"))</f>
        <v xml:space="preserve"> </v>
      </c>
      <c r="R701" s="257"/>
      <c r="S701" s="258"/>
      <c r="T701" s="258"/>
      <c r="U701" s="259"/>
      <c r="V701" s="259"/>
      <c r="W701" s="635"/>
      <c r="X701" s="425"/>
      <c r="Y701" s="232"/>
      <c r="Z701" s="648"/>
      <c r="AA701" s="648"/>
      <c r="AB701" s="649"/>
      <c r="AC701" s="648"/>
      <c r="AD701" s="648"/>
      <c r="AE701" s="648"/>
      <c r="AF701" s="648"/>
      <c r="AG701" s="648"/>
      <c r="AH701" s="648"/>
      <c r="AI701" s="648"/>
      <c r="AJ701" s="648"/>
      <c r="AK701" s="648"/>
      <c r="AL701" s="648"/>
      <c r="AM701" s="631"/>
      <c r="AN701" s="460"/>
      <c r="AU701" s="334"/>
      <c r="AV701" s="334"/>
    </row>
    <row r="702" spans="1:48" ht="17.100000000000001" customHeight="1">
      <c r="A702" s="585"/>
      <c r="B702" s="640"/>
      <c r="C702" s="640"/>
      <c r="D702" s="642"/>
      <c r="E702" s="596"/>
      <c r="F702" s="645"/>
      <c r="G702" s="645"/>
      <c r="H702" s="575"/>
      <c r="I702" s="578"/>
      <c r="J702" s="581"/>
      <c r="K702" s="584"/>
      <c r="L702" s="253"/>
      <c r="M702" s="254"/>
      <c r="N702" s="254"/>
      <c r="O702" s="255"/>
      <c r="P702" s="256" t="str">
        <f ca="1">IF(O702=0," ",IFERROR(IF(DATEDIF(TODAY(),O702,"M")&lt;=5,"ROJO",IF(DATEDIF(TODAY(),O702,"M")&gt;=12,"VERDE",IF(AND(DATEDIF(TODAY(),O702,"M")&gt;=6,DATEDIF(TODAY(),O702,"M")&lt;=11),"AMARILLO"))),Q702))</f>
        <v xml:space="preserve"> </v>
      </c>
      <c r="Q702" s="262" t="str">
        <f>IF(O702=0," ",IF(O702&lt;=$L$6,"VENCIDO","NO VENCIDO"))</f>
        <v xml:space="preserve"> </v>
      </c>
      <c r="R702" s="257"/>
      <c r="S702" s="258"/>
      <c r="T702" s="258"/>
      <c r="U702" s="259"/>
      <c r="V702" s="259"/>
      <c r="W702" s="635"/>
      <c r="X702" s="425"/>
      <c r="Y702" s="232"/>
      <c r="Z702" s="648"/>
      <c r="AA702" s="648"/>
      <c r="AB702" s="649"/>
      <c r="AC702" s="648"/>
      <c r="AD702" s="648"/>
      <c r="AE702" s="648"/>
      <c r="AF702" s="648"/>
      <c r="AG702" s="648"/>
      <c r="AH702" s="648"/>
      <c r="AI702" s="648"/>
      <c r="AJ702" s="648"/>
      <c r="AK702" s="648"/>
      <c r="AL702" s="648"/>
      <c r="AM702" s="631"/>
      <c r="AN702" s="460"/>
      <c r="AU702" s="334"/>
      <c r="AV702" s="334"/>
    </row>
    <row r="703" spans="1:48" ht="17.100000000000001" customHeight="1">
      <c r="A703" s="585"/>
      <c r="B703" s="640"/>
      <c r="C703" s="640"/>
      <c r="D703" s="642"/>
      <c r="E703" s="596"/>
      <c r="F703" s="645"/>
      <c r="G703" s="645"/>
      <c r="H703" s="575"/>
      <c r="I703" s="578"/>
      <c r="J703" s="581"/>
      <c r="K703" s="584"/>
      <c r="L703" s="253"/>
      <c r="M703" s="254"/>
      <c r="N703" s="254"/>
      <c r="O703" s="255"/>
      <c r="P703" s="256" t="str">
        <f ca="1">IF(O703=0," ",IFERROR(IF(DATEDIF(TODAY(),O703,"M")&lt;=5,"ROJO",IF(DATEDIF(TODAY(),O703,"M")&gt;=12,"VERDE",IF(AND(DATEDIF(TODAY(),O703,"M")&gt;=6,DATEDIF(TODAY(),O703,"M")&lt;=11),"AMARILLO"))),Q703))</f>
        <v xml:space="preserve"> </v>
      </c>
      <c r="Q703" s="262" t="str">
        <f>IF(O703=0," ",IF(O703&lt;=$L$6,"VENCIDO","NO VENCIDO"))</f>
        <v xml:space="preserve"> </v>
      </c>
      <c r="R703" s="257"/>
      <c r="S703" s="258"/>
      <c r="T703" s="258"/>
      <c r="U703" s="259"/>
      <c r="V703" s="259"/>
      <c r="W703" s="635"/>
      <c r="X703" s="425"/>
      <c r="Y703" s="232"/>
      <c r="Z703" s="648"/>
      <c r="AA703" s="648"/>
      <c r="AB703" s="649"/>
      <c r="AC703" s="648"/>
      <c r="AD703" s="648"/>
      <c r="AE703" s="648"/>
      <c r="AF703" s="648"/>
      <c r="AG703" s="648"/>
      <c r="AH703" s="648"/>
      <c r="AI703" s="648"/>
      <c r="AJ703" s="648"/>
      <c r="AK703" s="648"/>
      <c r="AL703" s="648"/>
      <c r="AM703" s="631"/>
      <c r="AN703" s="460"/>
      <c r="AU703" s="334"/>
      <c r="AV703" s="334"/>
    </row>
    <row r="704" spans="1:48" ht="17.100000000000001" customHeight="1">
      <c r="A704" s="585"/>
      <c r="B704" s="640"/>
      <c r="C704" s="640"/>
      <c r="D704" s="642"/>
      <c r="E704" s="596"/>
      <c r="F704" s="645"/>
      <c r="G704" s="645"/>
      <c r="H704" s="575"/>
      <c r="I704" s="578"/>
      <c r="J704" s="581"/>
      <c r="K704" s="633"/>
      <c r="L704" s="253"/>
      <c r="M704" s="254"/>
      <c r="N704" s="254"/>
      <c r="O704" s="255"/>
      <c r="P704" s="256" t="str">
        <f ca="1">IF(O704=0," ",IFERROR(IF(DATEDIF(TODAY(),O704,"M")&lt;=5,"ROJO",IF(DATEDIF(TODAY(),O704,"M")&gt;=12,"VERDE",IF(AND(DATEDIF(TODAY(),O704,"M")&gt;=6,DATEDIF(TODAY(),O704,"M")&lt;=11),"AMARILLO"))),Q704))</f>
        <v xml:space="preserve"> </v>
      </c>
      <c r="Q704" s="262" t="str">
        <f>IF(O704=0," ",IF(O704&lt;=$L$6,"VENCIDO","NO VENCIDO"))</f>
        <v xml:space="preserve"> </v>
      </c>
      <c r="R704" s="257"/>
      <c r="S704" s="258"/>
      <c r="T704" s="258"/>
      <c r="U704" s="259"/>
      <c r="V704" s="259"/>
      <c r="W704" s="635"/>
      <c r="X704" s="425"/>
      <c r="Y704" s="232"/>
      <c r="Z704" s="648"/>
      <c r="AA704" s="648"/>
      <c r="AB704" s="649"/>
      <c r="AC704" s="648"/>
      <c r="AD704" s="648"/>
      <c r="AE704" s="648"/>
      <c r="AF704" s="648"/>
      <c r="AG704" s="648"/>
      <c r="AH704" s="648"/>
      <c r="AI704" s="648"/>
      <c r="AJ704" s="648"/>
      <c r="AK704" s="648"/>
      <c r="AL704" s="648"/>
      <c r="AM704" s="632"/>
      <c r="AN704" s="460"/>
      <c r="AU704" s="334"/>
      <c r="AV704" s="334"/>
    </row>
    <row r="705" spans="1:48" ht="16.5" customHeight="1">
      <c r="A705" s="585"/>
      <c r="B705" s="640"/>
      <c r="C705" s="640"/>
      <c r="D705" s="643"/>
      <c r="E705" s="597"/>
      <c r="F705" s="646"/>
      <c r="G705" s="646"/>
      <c r="H705" s="576"/>
      <c r="I705" s="579"/>
      <c r="J705" s="582"/>
      <c r="K705" s="447" t="b">
        <f>K700=L705</f>
        <v>1</v>
      </c>
      <c r="L705" s="491">
        <f>SUM(L700:L704)</f>
        <v>0</v>
      </c>
      <c r="M705" s="264" t="s">
        <v>1348</v>
      </c>
      <c r="N705" s="265"/>
      <c r="O705" s="266"/>
      <c r="P705" s="266"/>
      <c r="Q705" s="266"/>
      <c r="R705" s="267">
        <f>SUM(R700:R704)</f>
        <v>0</v>
      </c>
      <c r="S705" s="492"/>
      <c r="T705" s="492"/>
      <c r="U705" s="492"/>
      <c r="V705" s="493"/>
      <c r="W705" s="636"/>
      <c r="X705" s="508"/>
      <c r="Y705" s="232"/>
      <c r="Z705" s="498"/>
      <c r="AA705" s="270"/>
      <c r="AB705" s="270"/>
      <c r="AC705" s="270"/>
      <c r="AD705" s="270"/>
      <c r="AE705" s="270"/>
      <c r="AF705" s="270"/>
      <c r="AG705" s="270"/>
      <c r="AH705" s="270"/>
      <c r="AI705" s="270"/>
      <c r="AJ705" s="270"/>
      <c r="AK705" s="270"/>
      <c r="AL705" s="270"/>
      <c r="AM705" s="515"/>
      <c r="AN705" s="460"/>
      <c r="AU705" s="334"/>
      <c r="AV705" s="334"/>
    </row>
    <row r="706" spans="1:48" ht="29.25" customHeight="1">
      <c r="A706" s="647" t="s">
        <v>140</v>
      </c>
      <c r="B706" s="647"/>
      <c r="C706" s="647"/>
      <c r="D706" s="346"/>
      <c r="E706" s="346"/>
      <c r="F706" s="347"/>
      <c r="G706" s="347"/>
      <c r="H706" s="346"/>
      <c r="I706" s="346"/>
      <c r="J706" s="346"/>
      <c r="K706" s="346"/>
      <c r="L706" s="346"/>
      <c r="M706" s="346"/>
      <c r="N706" s="346"/>
      <c r="O706" s="346"/>
      <c r="P706" s="346"/>
      <c r="Q706" s="346"/>
      <c r="R706" s="346"/>
      <c r="S706" s="346"/>
      <c r="T706" s="346"/>
      <c r="U706" s="346"/>
      <c r="V706" s="346"/>
      <c r="W706" s="346"/>
      <c r="X706" s="348"/>
      <c r="Y706" s="232"/>
      <c r="Z706" s="390"/>
      <c r="AA706" s="349"/>
      <c r="AB706" s="349"/>
      <c r="AC706" s="349"/>
      <c r="AD706" s="349"/>
      <c r="AE706" s="349"/>
      <c r="AF706" s="349"/>
      <c r="AG706" s="349"/>
      <c r="AH706" s="349"/>
      <c r="AI706" s="349"/>
      <c r="AJ706" s="349"/>
      <c r="AK706" s="349"/>
      <c r="AL706" s="349"/>
      <c r="AM706" s="349"/>
      <c r="AN706" s="350"/>
      <c r="AU706" s="334"/>
      <c r="AV706" s="334"/>
    </row>
    <row r="707" spans="1:48" ht="17.100000000000001" customHeight="1">
      <c r="A707" s="585">
        <v>1</v>
      </c>
      <c r="B707" s="640" t="s">
        <v>1540</v>
      </c>
      <c r="C707" s="640"/>
      <c r="D707" s="641">
        <f>NOVIEMBRE!K707</f>
        <v>0</v>
      </c>
      <c r="E707" s="595">
        <f>H303</f>
        <v>0</v>
      </c>
      <c r="F707" s="644"/>
      <c r="G707" s="644"/>
      <c r="H707" s="574">
        <f>+F707+G707</f>
        <v>0</v>
      </c>
      <c r="I707" s="577">
        <f>+AM707</f>
        <v>0</v>
      </c>
      <c r="J707" s="580">
        <f>+H707+I707</f>
        <v>0</v>
      </c>
      <c r="K707" s="583">
        <f>+(D707+E707)-(J707)</f>
        <v>0</v>
      </c>
      <c r="L707" s="253"/>
      <c r="M707" s="254"/>
      <c r="N707" s="254"/>
      <c r="O707" s="255"/>
      <c r="P707" s="256" t="str">
        <f ca="1">IF(O707=0," ",IFERROR(IF(DATEDIF(TODAY(),O707,"M")&lt;=5,"ROJO",IF(DATEDIF(TODAY(),O707,"M")&gt;=12,"VERDE",IF(AND(DATEDIF(TODAY(),O707,"M")&gt;=6,DATEDIF(TODAY(),O707,"M")&lt;=11),"AMARILLO"))),Q707))</f>
        <v xml:space="preserve"> </v>
      </c>
      <c r="Q707" s="256" t="str">
        <f t="shared" ref="Q707:Q712" si="80">IF(O707=0," ",IF(O707&lt;=$L$6,"VENCIDO","NO VENCIDO"))</f>
        <v xml:space="preserve"> </v>
      </c>
      <c r="R707" s="257"/>
      <c r="S707" s="258"/>
      <c r="T707" s="258"/>
      <c r="U707" s="259"/>
      <c r="V707" s="259"/>
      <c r="W707" s="634">
        <f>+AR707</f>
        <v>0</v>
      </c>
      <c r="X707" s="425"/>
      <c r="Y707" s="232"/>
      <c r="Z707" s="570"/>
      <c r="AA707" s="570"/>
      <c r="AB707" s="637">
        <f>+Z707+AA707</f>
        <v>0</v>
      </c>
      <c r="AC707" s="570"/>
      <c r="AD707" s="570"/>
      <c r="AE707" s="570"/>
      <c r="AF707" s="570"/>
      <c r="AG707" s="570"/>
      <c r="AH707" s="570"/>
      <c r="AI707" s="570"/>
      <c r="AJ707" s="570"/>
      <c r="AK707" s="570"/>
      <c r="AL707" s="570"/>
      <c r="AM707" s="630">
        <f>SUM(AB707:AL712)</f>
        <v>0</v>
      </c>
      <c r="AN707" s="460"/>
      <c r="AU707" s="334"/>
      <c r="AV707" s="334"/>
    </row>
    <row r="708" spans="1:48" ht="17.100000000000001" customHeight="1">
      <c r="A708" s="585"/>
      <c r="B708" s="640"/>
      <c r="C708" s="640"/>
      <c r="D708" s="642"/>
      <c r="E708" s="596"/>
      <c r="F708" s="645"/>
      <c r="G708" s="645"/>
      <c r="H708" s="575"/>
      <c r="I708" s="578"/>
      <c r="J708" s="581"/>
      <c r="K708" s="584"/>
      <c r="L708" s="253"/>
      <c r="M708" s="254"/>
      <c r="N708" s="254"/>
      <c r="O708" s="255"/>
      <c r="P708" s="256" t="str">
        <f t="shared" ref="P708:P712" ca="1" si="81">IF(O708=0," ",IFERROR(IF(DATEDIF(TODAY(),O708,"M")&lt;=5,"ROJO",IF(DATEDIF(TODAY(),O708,"M")&gt;=12,"VERDE",IF(AND(DATEDIF(TODAY(),O708,"M")&gt;=6,DATEDIF(TODAY(),O708,"M")&lt;=11),"AMARILLO"))),Q708))</f>
        <v xml:space="preserve"> </v>
      </c>
      <c r="Q708" s="256" t="str">
        <f t="shared" si="80"/>
        <v xml:space="preserve"> </v>
      </c>
      <c r="R708" s="257"/>
      <c r="S708" s="258"/>
      <c r="T708" s="258"/>
      <c r="U708" s="259"/>
      <c r="V708" s="259"/>
      <c r="W708" s="635"/>
      <c r="X708" s="425"/>
      <c r="Y708" s="232"/>
      <c r="Z708" s="571"/>
      <c r="AA708" s="571"/>
      <c r="AB708" s="638"/>
      <c r="AC708" s="571"/>
      <c r="AD708" s="571"/>
      <c r="AE708" s="571"/>
      <c r="AF708" s="571"/>
      <c r="AG708" s="571"/>
      <c r="AH708" s="571"/>
      <c r="AI708" s="571"/>
      <c r="AJ708" s="571"/>
      <c r="AK708" s="571"/>
      <c r="AL708" s="571"/>
      <c r="AM708" s="631"/>
      <c r="AN708" s="460"/>
      <c r="AU708" s="334"/>
      <c r="AV708" s="334"/>
    </row>
    <row r="709" spans="1:48" ht="17.100000000000001" customHeight="1">
      <c r="A709" s="585"/>
      <c r="B709" s="640"/>
      <c r="C709" s="640"/>
      <c r="D709" s="642"/>
      <c r="E709" s="596"/>
      <c r="F709" s="645"/>
      <c r="G709" s="645"/>
      <c r="H709" s="575"/>
      <c r="I709" s="578"/>
      <c r="J709" s="581"/>
      <c r="K709" s="584"/>
      <c r="L709" s="253"/>
      <c r="M709" s="254"/>
      <c r="N709" s="254"/>
      <c r="O709" s="255"/>
      <c r="P709" s="256" t="str">
        <f t="shared" ca="1" si="81"/>
        <v xml:space="preserve"> </v>
      </c>
      <c r="Q709" s="256" t="str">
        <f t="shared" si="80"/>
        <v xml:space="preserve"> </v>
      </c>
      <c r="R709" s="257"/>
      <c r="S709" s="258"/>
      <c r="T709" s="258"/>
      <c r="U709" s="259"/>
      <c r="V709" s="259"/>
      <c r="W709" s="635"/>
      <c r="X709" s="425"/>
      <c r="Y709" s="232"/>
      <c r="Z709" s="571"/>
      <c r="AA709" s="571"/>
      <c r="AB709" s="638"/>
      <c r="AC709" s="571"/>
      <c r="AD709" s="571"/>
      <c r="AE709" s="571"/>
      <c r="AF709" s="571"/>
      <c r="AG709" s="571"/>
      <c r="AH709" s="571"/>
      <c r="AI709" s="571"/>
      <c r="AJ709" s="571"/>
      <c r="AK709" s="571"/>
      <c r="AL709" s="571"/>
      <c r="AM709" s="631"/>
      <c r="AN709" s="460"/>
      <c r="AU709" s="334"/>
      <c r="AV709" s="334"/>
    </row>
    <row r="710" spans="1:48" ht="17.100000000000001" customHeight="1">
      <c r="A710" s="585"/>
      <c r="B710" s="640"/>
      <c r="C710" s="640"/>
      <c r="D710" s="642"/>
      <c r="E710" s="596"/>
      <c r="F710" s="645"/>
      <c r="G710" s="645"/>
      <c r="H710" s="575"/>
      <c r="I710" s="578"/>
      <c r="J710" s="581"/>
      <c r="K710" s="584"/>
      <c r="L710" s="253"/>
      <c r="M710" s="254"/>
      <c r="N710" s="254"/>
      <c r="O710" s="255"/>
      <c r="P710" s="256" t="str">
        <f t="shared" ca="1" si="81"/>
        <v xml:space="preserve"> </v>
      </c>
      <c r="Q710" s="256" t="str">
        <f t="shared" si="80"/>
        <v xml:space="preserve"> </v>
      </c>
      <c r="R710" s="257"/>
      <c r="S710" s="258"/>
      <c r="T710" s="258"/>
      <c r="U710" s="259"/>
      <c r="V710" s="259"/>
      <c r="W710" s="635"/>
      <c r="X710" s="425"/>
      <c r="Y710" s="232"/>
      <c r="Z710" s="571"/>
      <c r="AA710" s="571"/>
      <c r="AB710" s="638"/>
      <c r="AC710" s="571"/>
      <c r="AD710" s="571"/>
      <c r="AE710" s="571"/>
      <c r="AF710" s="571"/>
      <c r="AG710" s="571"/>
      <c r="AH710" s="571"/>
      <c r="AI710" s="571"/>
      <c r="AJ710" s="571"/>
      <c r="AK710" s="571"/>
      <c r="AL710" s="571"/>
      <c r="AM710" s="631"/>
      <c r="AN710" s="460"/>
      <c r="AU710" s="334"/>
      <c r="AV710" s="334"/>
    </row>
    <row r="711" spans="1:48" ht="17.100000000000001" customHeight="1">
      <c r="A711" s="585"/>
      <c r="B711" s="640"/>
      <c r="C711" s="640"/>
      <c r="D711" s="642"/>
      <c r="E711" s="596"/>
      <c r="F711" s="645"/>
      <c r="G711" s="645"/>
      <c r="H711" s="575"/>
      <c r="I711" s="578"/>
      <c r="J711" s="581"/>
      <c r="K711" s="584"/>
      <c r="L711" s="253"/>
      <c r="M711" s="254"/>
      <c r="N711" s="254"/>
      <c r="O711" s="255"/>
      <c r="P711" s="256" t="str">
        <f t="shared" ca="1" si="81"/>
        <v xml:space="preserve"> </v>
      </c>
      <c r="Q711" s="256" t="str">
        <f t="shared" si="80"/>
        <v xml:space="preserve"> </v>
      </c>
      <c r="R711" s="257"/>
      <c r="S711" s="258"/>
      <c r="T711" s="258"/>
      <c r="U711" s="259"/>
      <c r="V711" s="259"/>
      <c r="W711" s="635"/>
      <c r="X711" s="425"/>
      <c r="Y711" s="232"/>
      <c r="Z711" s="571"/>
      <c r="AA711" s="571"/>
      <c r="AB711" s="638"/>
      <c r="AC711" s="571"/>
      <c r="AD711" s="571"/>
      <c r="AE711" s="571"/>
      <c r="AF711" s="571"/>
      <c r="AG711" s="571"/>
      <c r="AH711" s="571"/>
      <c r="AI711" s="571"/>
      <c r="AJ711" s="571"/>
      <c r="AK711" s="571"/>
      <c r="AL711" s="571"/>
      <c r="AM711" s="631"/>
      <c r="AN711" s="460"/>
      <c r="AU711" s="334"/>
      <c r="AV711" s="334"/>
    </row>
    <row r="712" spans="1:48" ht="17.100000000000001" customHeight="1">
      <c r="A712" s="585"/>
      <c r="B712" s="640"/>
      <c r="C712" s="640"/>
      <c r="D712" s="642"/>
      <c r="E712" s="596"/>
      <c r="F712" s="645"/>
      <c r="G712" s="645"/>
      <c r="H712" s="575"/>
      <c r="I712" s="578"/>
      <c r="J712" s="581"/>
      <c r="K712" s="633"/>
      <c r="L712" s="253"/>
      <c r="M712" s="254"/>
      <c r="N712" s="254"/>
      <c r="O712" s="255"/>
      <c r="P712" s="256" t="str">
        <f t="shared" ca="1" si="81"/>
        <v xml:space="preserve"> </v>
      </c>
      <c r="Q712" s="256" t="str">
        <f t="shared" si="80"/>
        <v xml:space="preserve"> </v>
      </c>
      <c r="R712" s="257"/>
      <c r="S712" s="258"/>
      <c r="T712" s="258"/>
      <c r="U712" s="259"/>
      <c r="V712" s="259"/>
      <c r="W712" s="635"/>
      <c r="X712" s="425"/>
      <c r="Y712" s="232"/>
      <c r="Z712" s="572"/>
      <c r="AA712" s="572"/>
      <c r="AB712" s="639"/>
      <c r="AC712" s="572"/>
      <c r="AD712" s="572"/>
      <c r="AE712" s="572"/>
      <c r="AF712" s="572"/>
      <c r="AG712" s="572"/>
      <c r="AH712" s="572"/>
      <c r="AI712" s="572"/>
      <c r="AJ712" s="572"/>
      <c r="AK712" s="572"/>
      <c r="AL712" s="572"/>
      <c r="AM712" s="632"/>
      <c r="AN712" s="460"/>
      <c r="AU712" s="334"/>
      <c r="AV712" s="334"/>
    </row>
    <row r="713" spans="1:48" ht="17.100000000000001" customHeight="1">
      <c r="A713" s="585"/>
      <c r="B713" s="640"/>
      <c r="C713" s="640"/>
      <c r="D713" s="643"/>
      <c r="E713" s="597"/>
      <c r="F713" s="646"/>
      <c r="G713" s="646"/>
      <c r="H713" s="576"/>
      <c r="I713" s="579"/>
      <c r="J713" s="582"/>
      <c r="K713" s="447" t="b">
        <f>K707=L713</f>
        <v>1</v>
      </c>
      <c r="L713" s="263">
        <f>SUM(L707:L712)</f>
        <v>0</v>
      </c>
      <c r="M713" s="264" t="s">
        <v>1348</v>
      </c>
      <c r="N713" s="265"/>
      <c r="O713" s="266"/>
      <c r="P713" s="266"/>
      <c r="Q713" s="266"/>
      <c r="R713" s="267">
        <f>SUM(R707:R712)</f>
        <v>0</v>
      </c>
      <c r="S713" s="492"/>
      <c r="T713" s="492"/>
      <c r="U713" s="492"/>
      <c r="V713" s="493"/>
      <c r="W713" s="636"/>
      <c r="X713" s="306"/>
      <c r="Y713" s="232"/>
      <c r="Z713" s="498"/>
      <c r="AA713" s="270"/>
      <c r="AB713" s="267"/>
      <c r="AC713" s="270"/>
      <c r="AD713" s="270"/>
      <c r="AE713" s="270"/>
      <c r="AF713" s="270"/>
      <c r="AG713" s="270"/>
      <c r="AH713" s="270"/>
      <c r="AI713" s="270"/>
      <c r="AJ713" s="270"/>
      <c r="AK713" s="270"/>
      <c r="AL713" s="270"/>
      <c r="AM713" s="515"/>
      <c r="AN713" s="460"/>
      <c r="AU713" s="334"/>
      <c r="AV713" s="334"/>
    </row>
    <row r="714" spans="1:48" ht="17.100000000000001" customHeight="1">
      <c r="A714" s="585">
        <f>+A707+1</f>
        <v>2</v>
      </c>
      <c r="B714" s="640" t="s">
        <v>1622</v>
      </c>
      <c r="C714" s="640"/>
      <c r="D714" s="641">
        <f>NOVIEMBRE!K714</f>
        <v>0</v>
      </c>
      <c r="E714" s="595">
        <f>H310</f>
        <v>0</v>
      </c>
      <c r="F714" s="644"/>
      <c r="G714" s="644"/>
      <c r="H714" s="574">
        <f>+F714+G714</f>
        <v>0</v>
      </c>
      <c r="I714" s="577">
        <f>+AM714</f>
        <v>0</v>
      </c>
      <c r="J714" s="580">
        <f>+H714+I714</f>
        <v>0</v>
      </c>
      <c r="K714" s="583">
        <f>+(D714+E714)-(J714)</f>
        <v>0</v>
      </c>
      <c r="L714" s="253"/>
      <c r="M714" s="254"/>
      <c r="N714" s="254"/>
      <c r="O714" s="255"/>
      <c r="P714" s="256" t="str">
        <f ca="1">IF(O714=0," ",IFERROR(IF(DATEDIF(TODAY(),O714,"M")&lt;=5,"ROJO",IF(DATEDIF(TODAY(),O714,"M")&gt;=12,"VERDE",IF(AND(DATEDIF(TODAY(),O714,"M")&gt;=6,DATEDIF(TODAY(),O714,"M")&lt;=11),"AMARILLO"))),Q714))</f>
        <v xml:space="preserve"> </v>
      </c>
      <c r="Q714" s="256" t="str">
        <f t="shared" ref="Q714:Q719" si="82">IF(O714=0," ",IF(O714&lt;=$L$6,"VENCIDO","NO VENCIDO"))</f>
        <v xml:space="preserve"> </v>
      </c>
      <c r="R714" s="257"/>
      <c r="S714" s="258"/>
      <c r="T714" s="258"/>
      <c r="U714" s="259"/>
      <c r="V714" s="259"/>
      <c r="W714" s="634">
        <f>+AR714</f>
        <v>0</v>
      </c>
      <c r="X714" s="425"/>
      <c r="Y714" s="232"/>
      <c r="Z714" s="570"/>
      <c r="AA714" s="570"/>
      <c r="AB714" s="637">
        <f t="shared" ref="AB714" si="83">+Z714+AA714</f>
        <v>0</v>
      </c>
      <c r="AC714" s="570"/>
      <c r="AD714" s="570"/>
      <c r="AE714" s="570"/>
      <c r="AF714" s="570"/>
      <c r="AG714" s="570"/>
      <c r="AH714" s="570"/>
      <c r="AI714" s="570"/>
      <c r="AJ714" s="570"/>
      <c r="AK714" s="570"/>
      <c r="AL714" s="570"/>
      <c r="AM714" s="630">
        <f t="shared" ref="AM714" si="84">SUM(AB714:AL719)</f>
        <v>0</v>
      </c>
      <c r="AN714" s="460"/>
      <c r="AU714" s="334"/>
      <c r="AV714" s="334"/>
    </row>
    <row r="715" spans="1:48" ht="17.100000000000001" customHeight="1">
      <c r="A715" s="585"/>
      <c r="B715" s="640"/>
      <c r="C715" s="640"/>
      <c r="D715" s="642"/>
      <c r="E715" s="596"/>
      <c r="F715" s="645"/>
      <c r="G715" s="645"/>
      <c r="H715" s="575"/>
      <c r="I715" s="578"/>
      <c r="J715" s="581"/>
      <c r="K715" s="584"/>
      <c r="L715" s="253"/>
      <c r="M715" s="254"/>
      <c r="N715" s="254"/>
      <c r="O715" s="255"/>
      <c r="P715" s="256" t="str">
        <f t="shared" ref="P715:P719" ca="1" si="85">IF(O715=0," ",IFERROR(IF(DATEDIF(TODAY(),O715,"M")&lt;=5,"ROJO",IF(DATEDIF(TODAY(),O715,"M")&gt;=12,"VERDE",IF(AND(DATEDIF(TODAY(),O715,"M")&gt;=6,DATEDIF(TODAY(),O715,"M")&lt;=11),"AMARILLO"))),Q715))</f>
        <v xml:space="preserve"> </v>
      </c>
      <c r="Q715" s="256" t="str">
        <f t="shared" si="82"/>
        <v xml:space="preserve"> </v>
      </c>
      <c r="R715" s="257"/>
      <c r="S715" s="258"/>
      <c r="T715" s="258"/>
      <c r="U715" s="259"/>
      <c r="V715" s="259"/>
      <c r="W715" s="635"/>
      <c r="X715" s="425"/>
      <c r="Y715" s="232"/>
      <c r="Z715" s="571"/>
      <c r="AA715" s="571"/>
      <c r="AB715" s="638"/>
      <c r="AC715" s="571"/>
      <c r="AD715" s="571"/>
      <c r="AE715" s="571"/>
      <c r="AF715" s="571"/>
      <c r="AG715" s="571"/>
      <c r="AH715" s="571"/>
      <c r="AI715" s="571"/>
      <c r="AJ715" s="571"/>
      <c r="AK715" s="571"/>
      <c r="AL715" s="571"/>
      <c r="AM715" s="631"/>
      <c r="AN715" s="460"/>
      <c r="AU715" s="334"/>
      <c r="AV715" s="334"/>
    </row>
    <row r="716" spans="1:48" ht="16.5" customHeight="1">
      <c r="A716" s="585"/>
      <c r="B716" s="640"/>
      <c r="C716" s="640"/>
      <c r="D716" s="642"/>
      <c r="E716" s="596"/>
      <c r="F716" s="645"/>
      <c r="G716" s="645"/>
      <c r="H716" s="575"/>
      <c r="I716" s="578"/>
      <c r="J716" s="581"/>
      <c r="K716" s="584"/>
      <c r="L716" s="253"/>
      <c r="M716" s="254"/>
      <c r="N716" s="254"/>
      <c r="O716" s="255"/>
      <c r="P716" s="256" t="str">
        <f t="shared" ca="1" si="85"/>
        <v xml:space="preserve"> </v>
      </c>
      <c r="Q716" s="256" t="str">
        <f t="shared" si="82"/>
        <v xml:space="preserve"> </v>
      </c>
      <c r="R716" s="257"/>
      <c r="S716" s="258"/>
      <c r="T716" s="258"/>
      <c r="U716" s="259"/>
      <c r="V716" s="259"/>
      <c r="W716" s="635"/>
      <c r="X716" s="425"/>
      <c r="Y716" s="232"/>
      <c r="Z716" s="571"/>
      <c r="AA716" s="571"/>
      <c r="AB716" s="638"/>
      <c r="AC716" s="571"/>
      <c r="AD716" s="571"/>
      <c r="AE716" s="571"/>
      <c r="AF716" s="571"/>
      <c r="AG716" s="571"/>
      <c r="AH716" s="571"/>
      <c r="AI716" s="571"/>
      <c r="AJ716" s="571"/>
      <c r="AK716" s="571"/>
      <c r="AL716" s="571"/>
      <c r="AM716" s="631"/>
      <c r="AN716" s="460"/>
      <c r="AU716" s="334"/>
      <c r="AV716" s="334"/>
    </row>
    <row r="717" spans="1:48" ht="16.5" customHeight="1">
      <c r="A717" s="585"/>
      <c r="B717" s="640"/>
      <c r="C717" s="640"/>
      <c r="D717" s="642"/>
      <c r="E717" s="596"/>
      <c r="F717" s="645"/>
      <c r="G717" s="645"/>
      <c r="H717" s="575"/>
      <c r="I717" s="578"/>
      <c r="J717" s="581"/>
      <c r="K717" s="584"/>
      <c r="L717" s="253"/>
      <c r="M717" s="254"/>
      <c r="N717" s="254"/>
      <c r="O717" s="255"/>
      <c r="P717" s="256" t="str">
        <f t="shared" ca="1" si="85"/>
        <v xml:space="preserve"> </v>
      </c>
      <c r="Q717" s="256" t="str">
        <f t="shared" si="82"/>
        <v xml:space="preserve"> </v>
      </c>
      <c r="R717" s="257"/>
      <c r="S717" s="258"/>
      <c r="T717" s="258"/>
      <c r="U717" s="259"/>
      <c r="V717" s="259"/>
      <c r="W717" s="635"/>
      <c r="X717" s="425"/>
      <c r="Y717" s="232"/>
      <c r="Z717" s="571"/>
      <c r="AA717" s="571"/>
      <c r="AB717" s="638"/>
      <c r="AC717" s="571"/>
      <c r="AD717" s="571"/>
      <c r="AE717" s="571"/>
      <c r="AF717" s="571"/>
      <c r="AG717" s="571"/>
      <c r="AH717" s="571"/>
      <c r="AI717" s="571"/>
      <c r="AJ717" s="571"/>
      <c r="AK717" s="571"/>
      <c r="AL717" s="571"/>
      <c r="AM717" s="631"/>
      <c r="AN717" s="460"/>
      <c r="AU717" s="334"/>
      <c r="AV717" s="334"/>
    </row>
    <row r="718" spans="1:48" ht="17.100000000000001" customHeight="1">
      <c r="A718" s="585"/>
      <c r="B718" s="640"/>
      <c r="C718" s="640"/>
      <c r="D718" s="642"/>
      <c r="E718" s="596"/>
      <c r="F718" s="645"/>
      <c r="G718" s="645"/>
      <c r="H718" s="575"/>
      <c r="I718" s="578"/>
      <c r="J718" s="581"/>
      <c r="K718" s="584"/>
      <c r="L718" s="253"/>
      <c r="M718" s="254"/>
      <c r="N718" s="254"/>
      <c r="O718" s="255"/>
      <c r="P718" s="256" t="str">
        <f t="shared" ca="1" si="85"/>
        <v xml:space="preserve"> </v>
      </c>
      <c r="Q718" s="256" t="str">
        <f t="shared" si="82"/>
        <v xml:space="preserve"> </v>
      </c>
      <c r="R718" s="257"/>
      <c r="S718" s="258"/>
      <c r="T718" s="258"/>
      <c r="U718" s="259"/>
      <c r="V718" s="259"/>
      <c r="W718" s="635"/>
      <c r="X718" s="425"/>
      <c r="Y718" s="232"/>
      <c r="Z718" s="571"/>
      <c r="AA718" s="571"/>
      <c r="AB718" s="638"/>
      <c r="AC718" s="571"/>
      <c r="AD718" s="571"/>
      <c r="AE718" s="571"/>
      <c r="AF718" s="571"/>
      <c r="AG718" s="571"/>
      <c r="AH718" s="571"/>
      <c r="AI718" s="571"/>
      <c r="AJ718" s="571"/>
      <c r="AK718" s="571"/>
      <c r="AL718" s="571"/>
      <c r="AM718" s="631"/>
      <c r="AN718" s="460"/>
      <c r="AU718" s="334"/>
      <c r="AV718" s="334"/>
    </row>
    <row r="719" spans="1:48" ht="17.100000000000001" customHeight="1">
      <c r="A719" s="585"/>
      <c r="B719" s="640"/>
      <c r="C719" s="640"/>
      <c r="D719" s="642"/>
      <c r="E719" s="596"/>
      <c r="F719" s="645"/>
      <c r="G719" s="645"/>
      <c r="H719" s="575"/>
      <c r="I719" s="578"/>
      <c r="J719" s="581"/>
      <c r="K719" s="633"/>
      <c r="L719" s="253"/>
      <c r="M719" s="254"/>
      <c r="N719" s="254"/>
      <c r="O719" s="255"/>
      <c r="P719" s="256" t="str">
        <f t="shared" ca="1" si="85"/>
        <v xml:space="preserve"> </v>
      </c>
      <c r="Q719" s="256" t="str">
        <f t="shared" si="82"/>
        <v xml:space="preserve"> </v>
      </c>
      <c r="R719" s="257"/>
      <c r="S719" s="258"/>
      <c r="T719" s="258"/>
      <c r="U719" s="259"/>
      <c r="V719" s="259"/>
      <c r="W719" s="635"/>
      <c r="X719" s="425"/>
      <c r="Y719" s="232"/>
      <c r="Z719" s="572"/>
      <c r="AA719" s="572"/>
      <c r="AB719" s="639"/>
      <c r="AC719" s="572"/>
      <c r="AD719" s="572"/>
      <c r="AE719" s="572"/>
      <c r="AF719" s="572"/>
      <c r="AG719" s="572"/>
      <c r="AH719" s="572"/>
      <c r="AI719" s="572"/>
      <c r="AJ719" s="572"/>
      <c r="AK719" s="572"/>
      <c r="AL719" s="572"/>
      <c r="AM719" s="632"/>
      <c r="AN719" s="460"/>
      <c r="AU719" s="334"/>
      <c r="AV719" s="334"/>
    </row>
    <row r="720" spans="1:48" ht="17.100000000000001" customHeight="1">
      <c r="A720" s="585"/>
      <c r="B720" s="640"/>
      <c r="C720" s="640"/>
      <c r="D720" s="643"/>
      <c r="E720" s="597"/>
      <c r="F720" s="646"/>
      <c r="G720" s="646"/>
      <c r="H720" s="576"/>
      <c r="I720" s="579"/>
      <c r="J720" s="582"/>
      <c r="K720" s="447" t="b">
        <f>K714=L720</f>
        <v>1</v>
      </c>
      <c r="L720" s="263">
        <f>SUM(L714:L719)</f>
        <v>0</v>
      </c>
      <c r="M720" s="264" t="s">
        <v>1348</v>
      </c>
      <c r="N720" s="265"/>
      <c r="O720" s="266"/>
      <c r="P720" s="266"/>
      <c r="Q720" s="266"/>
      <c r="R720" s="267">
        <f>SUM(R714:R719)</f>
        <v>0</v>
      </c>
      <c r="S720" s="492"/>
      <c r="T720" s="492"/>
      <c r="U720" s="492"/>
      <c r="V720" s="493"/>
      <c r="W720" s="636"/>
      <c r="X720" s="306"/>
      <c r="Y720" s="232"/>
      <c r="Z720" s="498"/>
      <c r="AA720" s="270"/>
      <c r="AB720" s="267"/>
      <c r="AC720" s="270"/>
      <c r="AD720" s="270"/>
      <c r="AE720" s="270"/>
      <c r="AF720" s="270"/>
      <c r="AG720" s="270"/>
      <c r="AH720" s="270"/>
      <c r="AI720" s="270"/>
      <c r="AJ720" s="270"/>
      <c r="AK720" s="270"/>
      <c r="AL720" s="270"/>
      <c r="AM720" s="515"/>
      <c r="AN720" s="460"/>
      <c r="AU720" s="334"/>
      <c r="AV720" s="334"/>
    </row>
    <row r="721" spans="1:48" ht="17.100000000000001" customHeight="1">
      <c r="A721" s="585">
        <f>+A714+1</f>
        <v>3</v>
      </c>
      <c r="B721" s="640" t="s">
        <v>1541</v>
      </c>
      <c r="C721" s="640"/>
      <c r="D721" s="641">
        <f>NOVIEMBRE!K721</f>
        <v>19328</v>
      </c>
      <c r="E721" s="595">
        <f>H317</f>
        <v>0</v>
      </c>
      <c r="F721" s="644"/>
      <c r="G721" s="644"/>
      <c r="H721" s="574">
        <f>+F721+G721</f>
        <v>0</v>
      </c>
      <c r="I721" s="577">
        <f>+AM721</f>
        <v>0</v>
      </c>
      <c r="J721" s="580">
        <f>+H721+I721</f>
        <v>0</v>
      </c>
      <c r="K721" s="583">
        <f>+(D721+E721)-(J721)</f>
        <v>19328</v>
      </c>
      <c r="L721" s="253"/>
      <c r="M721" s="254"/>
      <c r="N721" s="254"/>
      <c r="O721" s="255"/>
      <c r="P721" s="256" t="str">
        <f ca="1">IF(O721=0," ",IFERROR(IF(DATEDIF(TODAY(),O721,"M")&lt;=5,"ROJO",IF(DATEDIF(TODAY(),O721,"M")&gt;=12,"VERDE",IF(AND(DATEDIF(TODAY(),O721,"M")&gt;=6,DATEDIF(TODAY(),O721,"M")&lt;=11),"AMARILLO"))),Q721))</f>
        <v xml:space="preserve"> </v>
      </c>
      <c r="Q721" s="256" t="str">
        <f t="shared" ref="Q721:Q726" si="86">IF(O721=0," ",IF(O721&lt;=$L$6,"VENCIDO","NO VENCIDO"))</f>
        <v xml:space="preserve"> </v>
      </c>
      <c r="R721" s="257"/>
      <c r="S721" s="258"/>
      <c r="T721" s="258"/>
      <c r="U721" s="259"/>
      <c r="V721" s="259"/>
      <c r="W721" s="634">
        <f>+AR721</f>
        <v>0</v>
      </c>
      <c r="X721" s="425"/>
      <c r="Y721" s="232"/>
      <c r="Z721" s="570"/>
      <c r="AA721" s="570"/>
      <c r="AB721" s="637">
        <f t="shared" ref="AB721" si="87">+Z721+AA721</f>
        <v>0</v>
      </c>
      <c r="AC721" s="570"/>
      <c r="AD721" s="570"/>
      <c r="AE721" s="570"/>
      <c r="AF721" s="570"/>
      <c r="AG721" s="570"/>
      <c r="AH721" s="570"/>
      <c r="AI721" s="570"/>
      <c r="AJ721" s="570"/>
      <c r="AK721" s="570"/>
      <c r="AL721" s="570"/>
      <c r="AM721" s="630">
        <f t="shared" ref="AM721" si="88">SUM(AB721:AL726)</f>
        <v>0</v>
      </c>
      <c r="AN721" s="460"/>
      <c r="AU721" s="334"/>
      <c r="AV721" s="334"/>
    </row>
    <row r="722" spans="1:48" ht="17.100000000000001" customHeight="1">
      <c r="A722" s="585"/>
      <c r="B722" s="640"/>
      <c r="C722" s="640"/>
      <c r="D722" s="642"/>
      <c r="E722" s="596"/>
      <c r="F722" s="645"/>
      <c r="G722" s="645"/>
      <c r="H722" s="575"/>
      <c r="I722" s="578"/>
      <c r="J722" s="581"/>
      <c r="K722" s="584"/>
      <c r="L722" s="253"/>
      <c r="M722" s="254"/>
      <c r="N722" s="254"/>
      <c r="O722" s="255"/>
      <c r="P722" s="256" t="str">
        <f t="shared" ref="P722:P726" ca="1" si="89">IF(O722=0," ",IFERROR(IF(DATEDIF(TODAY(),O722,"M")&lt;=5,"ROJO",IF(DATEDIF(TODAY(),O722,"M")&gt;=12,"VERDE",IF(AND(DATEDIF(TODAY(),O722,"M")&gt;=6,DATEDIF(TODAY(),O722,"M")&lt;=11),"AMARILLO"))),Q722))</f>
        <v xml:space="preserve"> </v>
      </c>
      <c r="Q722" s="256" t="str">
        <f t="shared" si="86"/>
        <v xml:space="preserve"> </v>
      </c>
      <c r="R722" s="257"/>
      <c r="S722" s="258"/>
      <c r="T722" s="258"/>
      <c r="U722" s="259"/>
      <c r="V722" s="259"/>
      <c r="W722" s="635"/>
      <c r="X722" s="425"/>
      <c r="Y722" s="232"/>
      <c r="Z722" s="571"/>
      <c r="AA722" s="571"/>
      <c r="AB722" s="638"/>
      <c r="AC722" s="571"/>
      <c r="AD722" s="571"/>
      <c r="AE722" s="571"/>
      <c r="AF722" s="571"/>
      <c r="AG722" s="571"/>
      <c r="AH722" s="571"/>
      <c r="AI722" s="571"/>
      <c r="AJ722" s="571"/>
      <c r="AK722" s="571"/>
      <c r="AL722" s="571"/>
      <c r="AM722" s="631"/>
      <c r="AN722" s="460"/>
      <c r="AU722" s="334"/>
      <c r="AV722" s="334"/>
    </row>
    <row r="723" spans="1:48" ht="17.100000000000001" customHeight="1">
      <c r="A723" s="585"/>
      <c r="B723" s="640"/>
      <c r="C723" s="640"/>
      <c r="D723" s="642"/>
      <c r="E723" s="596"/>
      <c r="F723" s="645"/>
      <c r="G723" s="645"/>
      <c r="H723" s="575"/>
      <c r="I723" s="578"/>
      <c r="J723" s="581"/>
      <c r="K723" s="584"/>
      <c r="L723" s="253"/>
      <c r="M723" s="254"/>
      <c r="N723" s="254"/>
      <c r="O723" s="255"/>
      <c r="P723" s="256" t="str">
        <f t="shared" ca="1" si="89"/>
        <v xml:space="preserve"> </v>
      </c>
      <c r="Q723" s="256" t="str">
        <f t="shared" si="86"/>
        <v xml:space="preserve"> </v>
      </c>
      <c r="R723" s="257"/>
      <c r="S723" s="258"/>
      <c r="T723" s="258"/>
      <c r="U723" s="259"/>
      <c r="V723" s="259"/>
      <c r="W723" s="635"/>
      <c r="X723" s="425"/>
      <c r="Y723" s="232"/>
      <c r="Z723" s="571"/>
      <c r="AA723" s="571"/>
      <c r="AB723" s="638"/>
      <c r="AC723" s="571"/>
      <c r="AD723" s="571"/>
      <c r="AE723" s="571"/>
      <c r="AF723" s="571"/>
      <c r="AG723" s="571"/>
      <c r="AH723" s="571"/>
      <c r="AI723" s="571"/>
      <c r="AJ723" s="571"/>
      <c r="AK723" s="571"/>
      <c r="AL723" s="571"/>
      <c r="AM723" s="631"/>
      <c r="AN723" s="460"/>
      <c r="AU723" s="334"/>
      <c r="AV723" s="334"/>
    </row>
    <row r="724" spans="1:48" ht="17.100000000000001" customHeight="1">
      <c r="A724" s="585"/>
      <c r="B724" s="640"/>
      <c r="C724" s="640"/>
      <c r="D724" s="642"/>
      <c r="E724" s="596"/>
      <c r="F724" s="645"/>
      <c r="G724" s="645"/>
      <c r="H724" s="575"/>
      <c r="I724" s="578"/>
      <c r="J724" s="581"/>
      <c r="K724" s="584"/>
      <c r="L724" s="253"/>
      <c r="M724" s="254"/>
      <c r="N724" s="254"/>
      <c r="O724" s="255"/>
      <c r="P724" s="256" t="str">
        <f t="shared" ca="1" si="89"/>
        <v xml:space="preserve"> </v>
      </c>
      <c r="Q724" s="256" t="str">
        <f t="shared" si="86"/>
        <v xml:space="preserve"> </v>
      </c>
      <c r="R724" s="257"/>
      <c r="S724" s="258"/>
      <c r="T724" s="258"/>
      <c r="U724" s="259"/>
      <c r="V724" s="259"/>
      <c r="W724" s="635"/>
      <c r="X724" s="425"/>
      <c r="Y724" s="232"/>
      <c r="Z724" s="571"/>
      <c r="AA724" s="571"/>
      <c r="AB724" s="638"/>
      <c r="AC724" s="571"/>
      <c r="AD724" s="571"/>
      <c r="AE724" s="571"/>
      <c r="AF724" s="571"/>
      <c r="AG724" s="571"/>
      <c r="AH724" s="571"/>
      <c r="AI724" s="571"/>
      <c r="AJ724" s="571"/>
      <c r="AK724" s="571"/>
      <c r="AL724" s="571"/>
      <c r="AM724" s="631"/>
      <c r="AN724" s="460"/>
      <c r="AU724" s="334"/>
      <c r="AV724" s="334"/>
    </row>
    <row r="725" spans="1:48" ht="17.100000000000001" customHeight="1">
      <c r="A725" s="585"/>
      <c r="B725" s="640"/>
      <c r="C725" s="640"/>
      <c r="D725" s="642"/>
      <c r="E725" s="596"/>
      <c r="F725" s="645"/>
      <c r="G725" s="645"/>
      <c r="H725" s="575"/>
      <c r="I725" s="578"/>
      <c r="J725" s="581"/>
      <c r="K725" s="584"/>
      <c r="L725" s="253"/>
      <c r="M725" s="254"/>
      <c r="N725" s="254"/>
      <c r="O725" s="255"/>
      <c r="P725" s="256" t="str">
        <f t="shared" ca="1" si="89"/>
        <v xml:space="preserve"> </v>
      </c>
      <c r="Q725" s="256" t="str">
        <f t="shared" si="86"/>
        <v xml:space="preserve"> </v>
      </c>
      <c r="R725" s="257"/>
      <c r="S725" s="258"/>
      <c r="T725" s="258"/>
      <c r="U725" s="259"/>
      <c r="V725" s="259"/>
      <c r="W725" s="635"/>
      <c r="X725" s="425"/>
      <c r="Y725" s="232"/>
      <c r="Z725" s="571"/>
      <c r="AA725" s="571"/>
      <c r="AB725" s="638"/>
      <c r="AC725" s="571"/>
      <c r="AD725" s="571"/>
      <c r="AE725" s="571"/>
      <c r="AF725" s="571"/>
      <c r="AG725" s="571"/>
      <c r="AH725" s="571"/>
      <c r="AI725" s="571"/>
      <c r="AJ725" s="571"/>
      <c r="AK725" s="571"/>
      <c r="AL725" s="571"/>
      <c r="AM725" s="631"/>
      <c r="AN725" s="460"/>
      <c r="AU725" s="334"/>
      <c r="AV725" s="334"/>
    </row>
    <row r="726" spans="1:48" ht="17.100000000000001" customHeight="1">
      <c r="A726" s="585"/>
      <c r="B726" s="640"/>
      <c r="C726" s="640"/>
      <c r="D726" s="642"/>
      <c r="E726" s="596"/>
      <c r="F726" s="645"/>
      <c r="G726" s="645"/>
      <c r="H726" s="575"/>
      <c r="I726" s="578"/>
      <c r="J726" s="581"/>
      <c r="K726" s="633"/>
      <c r="L726" s="253"/>
      <c r="M726" s="254"/>
      <c r="N726" s="254"/>
      <c r="O726" s="255"/>
      <c r="P726" s="256" t="str">
        <f t="shared" ca="1" si="89"/>
        <v xml:space="preserve"> </v>
      </c>
      <c r="Q726" s="256" t="str">
        <f t="shared" si="86"/>
        <v xml:space="preserve"> </v>
      </c>
      <c r="R726" s="257"/>
      <c r="S726" s="258"/>
      <c r="T726" s="258"/>
      <c r="U726" s="259"/>
      <c r="V726" s="259"/>
      <c r="W726" s="635"/>
      <c r="X726" s="425"/>
      <c r="Y726" s="232"/>
      <c r="Z726" s="572"/>
      <c r="AA726" s="572"/>
      <c r="AB726" s="639"/>
      <c r="AC726" s="572"/>
      <c r="AD726" s="572"/>
      <c r="AE726" s="572"/>
      <c r="AF726" s="572"/>
      <c r="AG726" s="572"/>
      <c r="AH726" s="572"/>
      <c r="AI726" s="572"/>
      <c r="AJ726" s="572"/>
      <c r="AK726" s="572"/>
      <c r="AL726" s="572"/>
      <c r="AM726" s="632"/>
      <c r="AN726" s="460"/>
      <c r="AU726" s="334"/>
      <c r="AV726" s="334"/>
    </row>
    <row r="727" spans="1:48" ht="17.100000000000001" customHeight="1">
      <c r="A727" s="585"/>
      <c r="B727" s="640"/>
      <c r="C727" s="640"/>
      <c r="D727" s="643"/>
      <c r="E727" s="597"/>
      <c r="F727" s="646"/>
      <c r="G727" s="646"/>
      <c r="H727" s="576"/>
      <c r="I727" s="579"/>
      <c r="J727" s="582"/>
      <c r="K727" s="447" t="b">
        <f>K721=L727</f>
        <v>0</v>
      </c>
      <c r="L727" s="263">
        <f>SUM(L721:L726)</f>
        <v>0</v>
      </c>
      <c r="M727" s="264" t="s">
        <v>1348</v>
      </c>
      <c r="N727" s="265"/>
      <c r="O727" s="266"/>
      <c r="P727" s="266"/>
      <c r="Q727" s="266"/>
      <c r="R727" s="267">
        <f>SUM(R721:R726)</f>
        <v>0</v>
      </c>
      <c r="S727" s="492"/>
      <c r="T727" s="492"/>
      <c r="U727" s="492"/>
      <c r="V727" s="493"/>
      <c r="W727" s="636"/>
      <c r="X727" s="306"/>
      <c r="Y727" s="232"/>
      <c r="Z727" s="498"/>
      <c r="AA727" s="270"/>
      <c r="AB727" s="267"/>
      <c r="AC727" s="270"/>
      <c r="AD727" s="270"/>
      <c r="AE727" s="270"/>
      <c r="AF727" s="270"/>
      <c r="AG727" s="270"/>
      <c r="AH727" s="270"/>
      <c r="AI727" s="270"/>
      <c r="AJ727" s="270"/>
      <c r="AK727" s="270"/>
      <c r="AL727" s="270"/>
      <c r="AM727" s="515"/>
      <c r="AN727" s="460"/>
      <c r="AU727" s="334"/>
      <c r="AV727" s="334"/>
    </row>
    <row r="728" spans="1:48" ht="17.100000000000001" customHeight="1">
      <c r="A728" s="585">
        <f>+A721+1</f>
        <v>4</v>
      </c>
      <c r="B728" s="640" t="s">
        <v>1542</v>
      </c>
      <c r="C728" s="640"/>
      <c r="D728" s="641">
        <f>NOVIEMBRE!K728</f>
        <v>0</v>
      </c>
      <c r="E728" s="595">
        <f>H324</f>
        <v>0</v>
      </c>
      <c r="F728" s="644"/>
      <c r="G728" s="644"/>
      <c r="H728" s="574">
        <f>+F728+G728</f>
        <v>0</v>
      </c>
      <c r="I728" s="577">
        <f>+AM728</f>
        <v>0</v>
      </c>
      <c r="J728" s="580">
        <f>+H728+I728</f>
        <v>0</v>
      </c>
      <c r="K728" s="583">
        <f>+(D728+E728)-(J728)</f>
        <v>0</v>
      </c>
      <c r="L728" s="253"/>
      <c r="M728" s="254"/>
      <c r="N728" s="254"/>
      <c r="O728" s="255"/>
      <c r="P728" s="256" t="str">
        <f ca="1">IF(O728=0," ",IFERROR(IF(DATEDIF(TODAY(),O728,"M")&lt;=5,"ROJO",IF(DATEDIF(TODAY(),O728,"M")&gt;=12,"VERDE",IF(AND(DATEDIF(TODAY(),O728,"M")&gt;=6,DATEDIF(TODAY(),O728,"M")&lt;=11),"AMARILLO"))),Q728))</f>
        <v xml:space="preserve"> </v>
      </c>
      <c r="Q728" s="256" t="str">
        <f t="shared" ref="Q728:Q733" si="90">IF(O728=0," ",IF(O728&lt;=$L$6,"VENCIDO","NO VENCIDO"))</f>
        <v xml:space="preserve"> </v>
      </c>
      <c r="R728" s="257"/>
      <c r="S728" s="258"/>
      <c r="T728" s="258"/>
      <c r="U728" s="259"/>
      <c r="V728" s="259"/>
      <c r="W728" s="634">
        <f>+AR728</f>
        <v>0</v>
      </c>
      <c r="X728" s="425"/>
      <c r="Y728" s="232"/>
      <c r="Z728" s="570"/>
      <c r="AA728" s="570"/>
      <c r="AB728" s="637">
        <f t="shared" ref="AB728" si="91">+Z728+AA728</f>
        <v>0</v>
      </c>
      <c r="AC728" s="570"/>
      <c r="AD728" s="570"/>
      <c r="AE728" s="570"/>
      <c r="AF728" s="570"/>
      <c r="AG728" s="570"/>
      <c r="AH728" s="570"/>
      <c r="AI728" s="570"/>
      <c r="AJ728" s="570"/>
      <c r="AK728" s="570"/>
      <c r="AL728" s="570"/>
      <c r="AM728" s="630">
        <f t="shared" ref="AM728" si="92">SUM(AB728:AL733)</f>
        <v>0</v>
      </c>
      <c r="AN728" s="460"/>
      <c r="AU728" s="334"/>
      <c r="AV728" s="334"/>
    </row>
    <row r="729" spans="1:48" ht="17.100000000000001" customHeight="1">
      <c r="A729" s="585"/>
      <c r="B729" s="640"/>
      <c r="C729" s="640"/>
      <c r="D729" s="642"/>
      <c r="E729" s="596"/>
      <c r="F729" s="645"/>
      <c r="G729" s="645"/>
      <c r="H729" s="575"/>
      <c r="I729" s="578"/>
      <c r="J729" s="581"/>
      <c r="K729" s="584"/>
      <c r="L729" s="253"/>
      <c r="M729" s="254"/>
      <c r="N729" s="254"/>
      <c r="O729" s="255"/>
      <c r="P729" s="256" t="str">
        <f t="shared" ref="P729:P733" ca="1" si="93">IF(O729=0," ",IFERROR(IF(DATEDIF(TODAY(),O729,"M")&lt;=5,"ROJO",IF(DATEDIF(TODAY(),O729,"M")&gt;=12,"VERDE",IF(AND(DATEDIF(TODAY(),O729,"M")&gt;=6,DATEDIF(TODAY(),O729,"M")&lt;=11),"AMARILLO"))),Q729))</f>
        <v xml:space="preserve"> </v>
      </c>
      <c r="Q729" s="256" t="str">
        <f t="shared" si="90"/>
        <v xml:space="preserve"> </v>
      </c>
      <c r="R729" s="257"/>
      <c r="S729" s="258"/>
      <c r="T729" s="258"/>
      <c r="U729" s="259"/>
      <c r="V729" s="259"/>
      <c r="W729" s="635"/>
      <c r="X729" s="425"/>
      <c r="Y729" s="232"/>
      <c r="Z729" s="571"/>
      <c r="AA729" s="571"/>
      <c r="AB729" s="638"/>
      <c r="AC729" s="571"/>
      <c r="AD729" s="571"/>
      <c r="AE729" s="571"/>
      <c r="AF729" s="571"/>
      <c r="AG729" s="571"/>
      <c r="AH729" s="571"/>
      <c r="AI729" s="571"/>
      <c r="AJ729" s="571"/>
      <c r="AK729" s="571"/>
      <c r="AL729" s="571"/>
      <c r="AM729" s="631"/>
      <c r="AN729" s="460"/>
      <c r="AU729" s="334"/>
      <c r="AV729" s="334"/>
    </row>
    <row r="730" spans="1:48" ht="17.100000000000001" customHeight="1">
      <c r="A730" s="585"/>
      <c r="B730" s="640"/>
      <c r="C730" s="640"/>
      <c r="D730" s="642"/>
      <c r="E730" s="596"/>
      <c r="F730" s="645"/>
      <c r="G730" s="645"/>
      <c r="H730" s="575"/>
      <c r="I730" s="578"/>
      <c r="J730" s="581"/>
      <c r="K730" s="584"/>
      <c r="L730" s="253"/>
      <c r="M730" s="254"/>
      <c r="N730" s="254"/>
      <c r="O730" s="255"/>
      <c r="P730" s="256" t="str">
        <f t="shared" ca="1" si="93"/>
        <v xml:space="preserve"> </v>
      </c>
      <c r="Q730" s="256" t="str">
        <f t="shared" si="90"/>
        <v xml:space="preserve"> </v>
      </c>
      <c r="R730" s="257"/>
      <c r="S730" s="258"/>
      <c r="T730" s="258"/>
      <c r="U730" s="259"/>
      <c r="V730" s="259"/>
      <c r="W730" s="635"/>
      <c r="X730" s="425"/>
      <c r="Y730" s="232"/>
      <c r="Z730" s="571"/>
      <c r="AA730" s="571"/>
      <c r="AB730" s="638"/>
      <c r="AC730" s="571"/>
      <c r="AD730" s="571"/>
      <c r="AE730" s="571"/>
      <c r="AF730" s="571"/>
      <c r="AG730" s="571"/>
      <c r="AH730" s="571"/>
      <c r="AI730" s="571"/>
      <c r="AJ730" s="571"/>
      <c r="AK730" s="571"/>
      <c r="AL730" s="571"/>
      <c r="AM730" s="631"/>
      <c r="AN730" s="460"/>
      <c r="AU730" s="334"/>
      <c r="AV730" s="334"/>
    </row>
    <row r="731" spans="1:48" ht="17.100000000000001" customHeight="1">
      <c r="A731" s="585"/>
      <c r="B731" s="640"/>
      <c r="C731" s="640"/>
      <c r="D731" s="642"/>
      <c r="E731" s="596"/>
      <c r="F731" s="645"/>
      <c r="G731" s="645"/>
      <c r="H731" s="575"/>
      <c r="I731" s="578"/>
      <c r="J731" s="581"/>
      <c r="K731" s="584"/>
      <c r="L731" s="253"/>
      <c r="M731" s="254"/>
      <c r="N731" s="254"/>
      <c r="O731" s="255"/>
      <c r="P731" s="256" t="str">
        <f t="shared" ca="1" si="93"/>
        <v xml:space="preserve"> </v>
      </c>
      <c r="Q731" s="256" t="str">
        <f t="shared" si="90"/>
        <v xml:space="preserve"> </v>
      </c>
      <c r="R731" s="257"/>
      <c r="S731" s="258"/>
      <c r="T731" s="258"/>
      <c r="U731" s="259"/>
      <c r="V731" s="259"/>
      <c r="W731" s="635"/>
      <c r="X731" s="425"/>
      <c r="Y731" s="232"/>
      <c r="Z731" s="571"/>
      <c r="AA731" s="571"/>
      <c r="AB731" s="638"/>
      <c r="AC731" s="571"/>
      <c r="AD731" s="571"/>
      <c r="AE731" s="571"/>
      <c r="AF731" s="571"/>
      <c r="AG731" s="571"/>
      <c r="AH731" s="571"/>
      <c r="AI731" s="571"/>
      <c r="AJ731" s="571"/>
      <c r="AK731" s="571"/>
      <c r="AL731" s="571"/>
      <c r="AM731" s="631"/>
      <c r="AN731" s="460"/>
      <c r="AU731" s="334"/>
      <c r="AV731" s="334"/>
    </row>
    <row r="732" spans="1:48" ht="17.100000000000001" customHeight="1">
      <c r="A732" s="585"/>
      <c r="B732" s="640"/>
      <c r="C732" s="640"/>
      <c r="D732" s="642"/>
      <c r="E732" s="596"/>
      <c r="F732" s="645"/>
      <c r="G732" s="645"/>
      <c r="H732" s="575"/>
      <c r="I732" s="578"/>
      <c r="J732" s="581"/>
      <c r="K732" s="584"/>
      <c r="L732" s="253"/>
      <c r="M732" s="254"/>
      <c r="N732" s="254"/>
      <c r="O732" s="255"/>
      <c r="P732" s="256" t="str">
        <f t="shared" ca="1" si="93"/>
        <v xml:space="preserve"> </v>
      </c>
      <c r="Q732" s="256" t="str">
        <f t="shared" si="90"/>
        <v xml:space="preserve"> </v>
      </c>
      <c r="R732" s="257"/>
      <c r="S732" s="258"/>
      <c r="T732" s="258"/>
      <c r="U732" s="259"/>
      <c r="V732" s="259"/>
      <c r="W732" s="635"/>
      <c r="X732" s="425"/>
      <c r="Y732" s="232"/>
      <c r="Z732" s="571"/>
      <c r="AA732" s="571"/>
      <c r="AB732" s="638"/>
      <c r="AC732" s="571"/>
      <c r="AD732" s="571"/>
      <c r="AE732" s="571"/>
      <c r="AF732" s="571"/>
      <c r="AG732" s="571"/>
      <c r="AH732" s="571"/>
      <c r="AI732" s="571"/>
      <c r="AJ732" s="571"/>
      <c r="AK732" s="571"/>
      <c r="AL732" s="571"/>
      <c r="AM732" s="631"/>
      <c r="AN732" s="460"/>
      <c r="AU732" s="334"/>
      <c r="AV732" s="334"/>
    </row>
    <row r="733" spans="1:48" ht="17.100000000000001" customHeight="1">
      <c r="A733" s="585"/>
      <c r="B733" s="640"/>
      <c r="C733" s="640"/>
      <c r="D733" s="642"/>
      <c r="E733" s="596"/>
      <c r="F733" s="645"/>
      <c r="G733" s="645"/>
      <c r="H733" s="575"/>
      <c r="I733" s="578"/>
      <c r="J733" s="581"/>
      <c r="K733" s="633"/>
      <c r="L733" s="253"/>
      <c r="M733" s="254"/>
      <c r="N733" s="254"/>
      <c r="O733" s="255"/>
      <c r="P733" s="256" t="str">
        <f t="shared" ca="1" si="93"/>
        <v xml:space="preserve"> </v>
      </c>
      <c r="Q733" s="256" t="str">
        <f t="shared" si="90"/>
        <v xml:space="preserve"> </v>
      </c>
      <c r="R733" s="257"/>
      <c r="S733" s="258"/>
      <c r="T733" s="258"/>
      <c r="U733" s="259"/>
      <c r="V733" s="259"/>
      <c r="W733" s="635"/>
      <c r="X733" s="425"/>
      <c r="Y733" s="232"/>
      <c r="Z733" s="572"/>
      <c r="AA733" s="572"/>
      <c r="AB733" s="639"/>
      <c r="AC733" s="572"/>
      <c r="AD733" s="572"/>
      <c r="AE733" s="572"/>
      <c r="AF733" s="572"/>
      <c r="AG733" s="572"/>
      <c r="AH733" s="572"/>
      <c r="AI733" s="572"/>
      <c r="AJ733" s="572"/>
      <c r="AK733" s="572"/>
      <c r="AL733" s="572"/>
      <c r="AM733" s="632"/>
      <c r="AN733" s="460"/>
      <c r="AU733" s="334"/>
      <c r="AV733" s="334"/>
    </row>
    <row r="734" spans="1:48" ht="17.100000000000001" customHeight="1">
      <c r="A734" s="585"/>
      <c r="B734" s="640"/>
      <c r="C734" s="640"/>
      <c r="D734" s="643"/>
      <c r="E734" s="597"/>
      <c r="F734" s="646"/>
      <c r="G734" s="646"/>
      <c r="H734" s="576"/>
      <c r="I734" s="579"/>
      <c r="J734" s="582"/>
      <c r="K734" s="447" t="b">
        <f>K728=L734</f>
        <v>1</v>
      </c>
      <c r="L734" s="263">
        <f>SUM(L728:L733)</f>
        <v>0</v>
      </c>
      <c r="M734" s="264" t="s">
        <v>1348</v>
      </c>
      <c r="N734" s="265"/>
      <c r="O734" s="266"/>
      <c r="P734" s="266"/>
      <c r="Q734" s="266"/>
      <c r="R734" s="267">
        <f>SUM(R728:R733)</f>
        <v>0</v>
      </c>
      <c r="S734" s="492"/>
      <c r="T734" s="492"/>
      <c r="U734" s="492"/>
      <c r="V734" s="493"/>
      <c r="W734" s="636"/>
      <c r="X734" s="306"/>
      <c r="Y734" s="232"/>
      <c r="Z734" s="498"/>
      <c r="AA734" s="270"/>
      <c r="AB734" s="267"/>
      <c r="AC734" s="270"/>
      <c r="AD734" s="270"/>
      <c r="AE734" s="270"/>
      <c r="AF734" s="270"/>
      <c r="AG734" s="270"/>
      <c r="AH734" s="270"/>
      <c r="AI734" s="270"/>
      <c r="AJ734" s="270"/>
      <c r="AK734" s="270"/>
      <c r="AL734" s="270"/>
      <c r="AM734" s="515"/>
      <c r="AN734" s="460"/>
      <c r="AU734" s="334"/>
      <c r="AV734" s="334"/>
    </row>
    <row r="735" spans="1:48" ht="17.100000000000001" customHeight="1">
      <c r="A735" s="585">
        <f>+A728+1</f>
        <v>5</v>
      </c>
      <c r="B735" s="640" t="s">
        <v>1623</v>
      </c>
      <c r="C735" s="640"/>
      <c r="D735" s="641">
        <f>NOVIEMBRE!K735</f>
        <v>0</v>
      </c>
      <c r="E735" s="595">
        <f>H331</f>
        <v>0</v>
      </c>
      <c r="F735" s="644"/>
      <c r="G735" s="644"/>
      <c r="H735" s="574">
        <f>+F735+G735</f>
        <v>0</v>
      </c>
      <c r="I735" s="577">
        <f>+AM735</f>
        <v>0</v>
      </c>
      <c r="J735" s="580">
        <f>+H735+I735</f>
        <v>0</v>
      </c>
      <c r="K735" s="583">
        <f>+(D735+E735)-(J735)</f>
        <v>0</v>
      </c>
      <c r="L735" s="253"/>
      <c r="M735" s="254"/>
      <c r="N735" s="254"/>
      <c r="O735" s="255"/>
      <c r="P735" s="256" t="str">
        <f ca="1">IF(O735=0," ",IFERROR(IF(DATEDIF(TODAY(),O735,"M")&lt;=5,"ROJO",IF(DATEDIF(TODAY(),O735,"M")&gt;=12,"VERDE",IF(AND(DATEDIF(TODAY(),O735,"M")&gt;=6,DATEDIF(TODAY(),O735,"M")&lt;=11),"AMARILLO"))),Q735))</f>
        <v xml:space="preserve"> </v>
      </c>
      <c r="Q735" s="256" t="str">
        <f t="shared" ref="Q735:Q740" si="94">IF(O735=0," ",IF(O735&lt;=$L$6,"VENCIDO","NO VENCIDO"))</f>
        <v xml:space="preserve"> </v>
      </c>
      <c r="R735" s="257"/>
      <c r="S735" s="258"/>
      <c r="T735" s="258"/>
      <c r="U735" s="259"/>
      <c r="V735" s="259"/>
      <c r="W735" s="634">
        <f>+AR735</f>
        <v>0</v>
      </c>
      <c r="X735" s="425"/>
      <c r="Y735" s="232"/>
      <c r="Z735" s="570"/>
      <c r="AA735" s="570"/>
      <c r="AB735" s="637">
        <f t="shared" ref="AB735" si="95">+Z735+AA735</f>
        <v>0</v>
      </c>
      <c r="AC735" s="570"/>
      <c r="AD735" s="570"/>
      <c r="AE735" s="570"/>
      <c r="AF735" s="570"/>
      <c r="AG735" s="570"/>
      <c r="AH735" s="570"/>
      <c r="AI735" s="570"/>
      <c r="AJ735" s="570"/>
      <c r="AK735" s="570"/>
      <c r="AL735" s="570"/>
      <c r="AM735" s="630">
        <f t="shared" ref="AM735" si="96">SUM(AB735:AL740)</f>
        <v>0</v>
      </c>
      <c r="AN735" s="460"/>
      <c r="AU735" s="334"/>
      <c r="AV735" s="334"/>
    </row>
    <row r="736" spans="1:48" ht="17.100000000000001" customHeight="1">
      <c r="A736" s="585"/>
      <c r="B736" s="640"/>
      <c r="C736" s="640"/>
      <c r="D736" s="642"/>
      <c r="E736" s="596"/>
      <c r="F736" s="645"/>
      <c r="G736" s="645"/>
      <c r="H736" s="575"/>
      <c r="I736" s="578"/>
      <c r="J736" s="581"/>
      <c r="K736" s="584"/>
      <c r="L736" s="253"/>
      <c r="M736" s="254"/>
      <c r="N736" s="254"/>
      <c r="O736" s="255"/>
      <c r="P736" s="256" t="str">
        <f t="shared" ref="P736:P740" ca="1" si="97">IF(O736=0," ",IFERROR(IF(DATEDIF(TODAY(),O736,"M")&lt;=5,"ROJO",IF(DATEDIF(TODAY(),O736,"M")&gt;=12,"VERDE",IF(AND(DATEDIF(TODAY(),O736,"M")&gt;=6,DATEDIF(TODAY(),O736,"M")&lt;=11),"AMARILLO"))),Q736))</f>
        <v xml:space="preserve"> </v>
      </c>
      <c r="Q736" s="256" t="str">
        <f t="shared" si="94"/>
        <v xml:space="preserve"> </v>
      </c>
      <c r="R736" s="257"/>
      <c r="S736" s="258"/>
      <c r="T736" s="258"/>
      <c r="U736" s="259"/>
      <c r="V736" s="259"/>
      <c r="W736" s="635"/>
      <c r="X736" s="425"/>
      <c r="Y736" s="232"/>
      <c r="Z736" s="571"/>
      <c r="AA736" s="571"/>
      <c r="AB736" s="638"/>
      <c r="AC736" s="571"/>
      <c r="AD736" s="571"/>
      <c r="AE736" s="571"/>
      <c r="AF736" s="571"/>
      <c r="AG736" s="571"/>
      <c r="AH736" s="571"/>
      <c r="AI736" s="571"/>
      <c r="AJ736" s="571"/>
      <c r="AK736" s="571"/>
      <c r="AL736" s="571"/>
      <c r="AM736" s="631"/>
      <c r="AN736" s="460"/>
      <c r="AU736" s="334"/>
      <c r="AV736" s="334"/>
    </row>
    <row r="737" spans="1:48" ht="17.100000000000001" customHeight="1">
      <c r="A737" s="585"/>
      <c r="B737" s="640"/>
      <c r="C737" s="640"/>
      <c r="D737" s="642"/>
      <c r="E737" s="596"/>
      <c r="F737" s="645"/>
      <c r="G737" s="645"/>
      <c r="H737" s="575"/>
      <c r="I737" s="578"/>
      <c r="J737" s="581"/>
      <c r="K737" s="584"/>
      <c r="L737" s="253"/>
      <c r="M737" s="254"/>
      <c r="N737" s="254"/>
      <c r="O737" s="255"/>
      <c r="P737" s="256" t="str">
        <f t="shared" ca="1" si="97"/>
        <v xml:space="preserve"> </v>
      </c>
      <c r="Q737" s="256" t="str">
        <f t="shared" si="94"/>
        <v xml:space="preserve"> </v>
      </c>
      <c r="R737" s="257"/>
      <c r="S737" s="258"/>
      <c r="T737" s="258"/>
      <c r="U737" s="259"/>
      <c r="V737" s="259"/>
      <c r="W737" s="635"/>
      <c r="X737" s="425"/>
      <c r="Y737" s="232"/>
      <c r="Z737" s="571"/>
      <c r="AA737" s="571"/>
      <c r="AB737" s="638"/>
      <c r="AC737" s="571"/>
      <c r="AD737" s="571"/>
      <c r="AE737" s="571"/>
      <c r="AF737" s="571"/>
      <c r="AG737" s="571"/>
      <c r="AH737" s="571"/>
      <c r="AI737" s="571"/>
      <c r="AJ737" s="571"/>
      <c r="AK737" s="571"/>
      <c r="AL737" s="571"/>
      <c r="AM737" s="631"/>
      <c r="AN737" s="460"/>
      <c r="AU737" s="334"/>
      <c r="AV737" s="334"/>
    </row>
    <row r="738" spans="1:48" ht="17.100000000000001" customHeight="1">
      <c r="A738" s="585"/>
      <c r="B738" s="640"/>
      <c r="C738" s="640"/>
      <c r="D738" s="642"/>
      <c r="E738" s="596"/>
      <c r="F738" s="645"/>
      <c r="G738" s="645"/>
      <c r="H738" s="575"/>
      <c r="I738" s="578"/>
      <c r="J738" s="581"/>
      <c r="K738" s="584"/>
      <c r="L738" s="253"/>
      <c r="M738" s="254"/>
      <c r="N738" s="254"/>
      <c r="O738" s="255"/>
      <c r="P738" s="256" t="str">
        <f t="shared" ca="1" si="97"/>
        <v xml:space="preserve"> </v>
      </c>
      <c r="Q738" s="256" t="str">
        <f t="shared" si="94"/>
        <v xml:space="preserve"> </v>
      </c>
      <c r="R738" s="257"/>
      <c r="S738" s="258"/>
      <c r="T738" s="258"/>
      <c r="U738" s="259"/>
      <c r="V738" s="259"/>
      <c r="W738" s="635"/>
      <c r="X738" s="425"/>
      <c r="Y738" s="232"/>
      <c r="Z738" s="571"/>
      <c r="AA738" s="571"/>
      <c r="AB738" s="638"/>
      <c r="AC738" s="571"/>
      <c r="AD738" s="571"/>
      <c r="AE738" s="571"/>
      <c r="AF738" s="571"/>
      <c r="AG738" s="571"/>
      <c r="AH738" s="571"/>
      <c r="AI738" s="571"/>
      <c r="AJ738" s="571"/>
      <c r="AK738" s="571"/>
      <c r="AL738" s="571"/>
      <c r="AM738" s="631"/>
      <c r="AN738" s="460"/>
      <c r="AU738" s="334"/>
      <c r="AV738" s="334"/>
    </row>
    <row r="739" spans="1:48" ht="17.100000000000001" customHeight="1">
      <c r="A739" s="585"/>
      <c r="B739" s="640"/>
      <c r="C739" s="640"/>
      <c r="D739" s="642"/>
      <c r="E739" s="596"/>
      <c r="F739" s="645"/>
      <c r="G739" s="645"/>
      <c r="H739" s="575"/>
      <c r="I739" s="578"/>
      <c r="J739" s="581"/>
      <c r="K739" s="584"/>
      <c r="L739" s="253"/>
      <c r="M739" s="254"/>
      <c r="N739" s="254"/>
      <c r="O739" s="255"/>
      <c r="P739" s="256" t="str">
        <f t="shared" ca="1" si="97"/>
        <v xml:space="preserve"> </v>
      </c>
      <c r="Q739" s="256" t="str">
        <f t="shared" si="94"/>
        <v xml:space="preserve"> </v>
      </c>
      <c r="R739" s="257"/>
      <c r="S739" s="258"/>
      <c r="T739" s="258"/>
      <c r="U739" s="259"/>
      <c r="V739" s="259"/>
      <c r="W739" s="635"/>
      <c r="X739" s="425"/>
      <c r="Y739" s="232"/>
      <c r="Z739" s="571"/>
      <c r="AA739" s="571"/>
      <c r="AB739" s="638"/>
      <c r="AC739" s="571"/>
      <c r="AD739" s="571"/>
      <c r="AE739" s="571"/>
      <c r="AF739" s="571"/>
      <c r="AG739" s="571"/>
      <c r="AH739" s="571"/>
      <c r="AI739" s="571"/>
      <c r="AJ739" s="571"/>
      <c r="AK739" s="571"/>
      <c r="AL739" s="571"/>
      <c r="AM739" s="631"/>
      <c r="AN739" s="460"/>
      <c r="AU739" s="334"/>
      <c r="AV739" s="334"/>
    </row>
    <row r="740" spans="1:48" ht="17.100000000000001" customHeight="1">
      <c r="A740" s="585"/>
      <c r="B740" s="640"/>
      <c r="C740" s="640"/>
      <c r="D740" s="642"/>
      <c r="E740" s="596"/>
      <c r="F740" s="645"/>
      <c r="G740" s="645"/>
      <c r="H740" s="575"/>
      <c r="I740" s="578"/>
      <c r="J740" s="581"/>
      <c r="K740" s="633"/>
      <c r="L740" s="253"/>
      <c r="M740" s="254"/>
      <c r="N740" s="254"/>
      <c r="O740" s="255"/>
      <c r="P740" s="256" t="str">
        <f t="shared" ca="1" si="97"/>
        <v xml:space="preserve"> </v>
      </c>
      <c r="Q740" s="256" t="str">
        <f t="shared" si="94"/>
        <v xml:space="preserve"> </v>
      </c>
      <c r="R740" s="257"/>
      <c r="S740" s="258"/>
      <c r="T740" s="258"/>
      <c r="U740" s="259"/>
      <c r="V740" s="259"/>
      <c r="W740" s="635"/>
      <c r="X740" s="425"/>
      <c r="Y740" s="232"/>
      <c r="Z740" s="572"/>
      <c r="AA740" s="572"/>
      <c r="AB740" s="639"/>
      <c r="AC740" s="572"/>
      <c r="AD740" s="572"/>
      <c r="AE740" s="572"/>
      <c r="AF740" s="572"/>
      <c r="AG740" s="572"/>
      <c r="AH740" s="572"/>
      <c r="AI740" s="572"/>
      <c r="AJ740" s="572"/>
      <c r="AK740" s="572"/>
      <c r="AL740" s="572"/>
      <c r="AM740" s="632"/>
      <c r="AN740" s="460"/>
      <c r="AU740" s="334"/>
      <c r="AV740" s="334"/>
    </row>
    <row r="741" spans="1:48" ht="17.100000000000001" customHeight="1">
      <c r="A741" s="585"/>
      <c r="B741" s="640"/>
      <c r="C741" s="640"/>
      <c r="D741" s="643"/>
      <c r="E741" s="597"/>
      <c r="F741" s="646"/>
      <c r="G741" s="646"/>
      <c r="H741" s="576"/>
      <c r="I741" s="579"/>
      <c r="J741" s="582"/>
      <c r="K741" s="447" t="b">
        <f>K735=L741</f>
        <v>1</v>
      </c>
      <c r="L741" s="263">
        <f>SUM(L735:L740)</f>
        <v>0</v>
      </c>
      <c r="M741" s="264" t="s">
        <v>1348</v>
      </c>
      <c r="N741" s="265"/>
      <c r="O741" s="266"/>
      <c r="P741" s="266"/>
      <c r="Q741" s="266"/>
      <c r="R741" s="267">
        <f>SUM(R735:R740)</f>
        <v>0</v>
      </c>
      <c r="S741" s="492"/>
      <c r="T741" s="492"/>
      <c r="U741" s="492"/>
      <c r="V741" s="493"/>
      <c r="W741" s="636"/>
      <c r="X741" s="306"/>
      <c r="Y741" s="232"/>
      <c r="Z741" s="498"/>
      <c r="AA741" s="270"/>
      <c r="AB741" s="267"/>
      <c r="AC741" s="270"/>
      <c r="AD741" s="270"/>
      <c r="AE741" s="270"/>
      <c r="AF741" s="270"/>
      <c r="AG741" s="270"/>
      <c r="AH741" s="270"/>
      <c r="AI741" s="270"/>
      <c r="AJ741" s="270"/>
      <c r="AK741" s="270"/>
      <c r="AL741" s="270"/>
      <c r="AM741" s="515"/>
      <c r="AN741" s="460"/>
      <c r="AU741" s="334"/>
      <c r="AV741" s="334"/>
    </row>
    <row r="742" spans="1:48" ht="17.100000000000001" customHeight="1">
      <c r="A742" s="585">
        <f>+A735+1</f>
        <v>6</v>
      </c>
      <c r="B742" s="640" t="s">
        <v>1543</v>
      </c>
      <c r="C742" s="640"/>
      <c r="D742" s="641">
        <f>NOVIEMBRE!K742</f>
        <v>12805</v>
      </c>
      <c r="E742" s="595">
        <f>H338</f>
        <v>0</v>
      </c>
      <c r="F742" s="644"/>
      <c r="G742" s="644"/>
      <c r="H742" s="574">
        <f>+F742+G742</f>
        <v>0</v>
      </c>
      <c r="I742" s="577">
        <f>+AM742</f>
        <v>0</v>
      </c>
      <c r="J742" s="580">
        <f>+H742+I742</f>
        <v>0</v>
      </c>
      <c r="K742" s="583">
        <f>+(D742+E742)-(J742)</f>
        <v>12805</v>
      </c>
      <c r="L742" s="253"/>
      <c r="M742" s="254"/>
      <c r="N742" s="254"/>
      <c r="O742" s="255"/>
      <c r="P742" s="256" t="str">
        <f ca="1">IF(O742=0," ",IFERROR(IF(DATEDIF(TODAY(),O742,"M")&lt;=5,"ROJO",IF(DATEDIF(TODAY(),O742,"M")&gt;=12,"VERDE",IF(AND(DATEDIF(TODAY(),O742,"M")&gt;=6,DATEDIF(TODAY(),O742,"M")&lt;=11),"AMARILLO"))),Q742))</f>
        <v xml:space="preserve"> </v>
      </c>
      <c r="Q742" s="256" t="str">
        <f t="shared" ref="Q742:Q747" si="98">IF(O742=0," ",IF(O742&lt;=$L$6,"VENCIDO","NO VENCIDO"))</f>
        <v xml:space="preserve"> </v>
      </c>
      <c r="R742" s="257"/>
      <c r="S742" s="258"/>
      <c r="T742" s="258"/>
      <c r="U742" s="259"/>
      <c r="V742" s="259"/>
      <c r="W742" s="634">
        <f>+AR742</f>
        <v>0</v>
      </c>
      <c r="X742" s="425"/>
      <c r="Y742" s="232"/>
      <c r="Z742" s="570"/>
      <c r="AA742" s="570"/>
      <c r="AB742" s="637">
        <f t="shared" ref="AB742" si="99">+Z742+AA742</f>
        <v>0</v>
      </c>
      <c r="AC742" s="570"/>
      <c r="AD742" s="570"/>
      <c r="AE742" s="570"/>
      <c r="AF742" s="570"/>
      <c r="AG742" s="570"/>
      <c r="AH742" s="570"/>
      <c r="AI742" s="570"/>
      <c r="AJ742" s="570"/>
      <c r="AK742" s="570"/>
      <c r="AL742" s="570"/>
      <c r="AM742" s="630">
        <f t="shared" ref="AM742" si="100">SUM(AB742:AL747)</f>
        <v>0</v>
      </c>
      <c r="AN742" s="460"/>
      <c r="AU742" s="334"/>
      <c r="AV742" s="334"/>
    </row>
    <row r="743" spans="1:48" ht="17.100000000000001" customHeight="1">
      <c r="A743" s="585"/>
      <c r="B743" s="640"/>
      <c r="C743" s="640"/>
      <c r="D743" s="642"/>
      <c r="E743" s="596"/>
      <c r="F743" s="645"/>
      <c r="G743" s="645"/>
      <c r="H743" s="575"/>
      <c r="I743" s="578"/>
      <c r="J743" s="581"/>
      <c r="K743" s="584"/>
      <c r="L743" s="253"/>
      <c r="M743" s="254"/>
      <c r="N743" s="254"/>
      <c r="O743" s="255"/>
      <c r="P743" s="256" t="str">
        <f t="shared" ref="P743:P747" ca="1" si="101">IF(O743=0," ",IFERROR(IF(DATEDIF(TODAY(),O743,"M")&lt;=5,"ROJO",IF(DATEDIF(TODAY(),O743,"M")&gt;=12,"VERDE",IF(AND(DATEDIF(TODAY(),O743,"M")&gt;=6,DATEDIF(TODAY(),O743,"M")&lt;=11),"AMARILLO"))),Q743))</f>
        <v xml:space="preserve"> </v>
      </c>
      <c r="Q743" s="256" t="str">
        <f t="shared" si="98"/>
        <v xml:space="preserve"> </v>
      </c>
      <c r="R743" s="257"/>
      <c r="S743" s="258"/>
      <c r="T743" s="258"/>
      <c r="U743" s="259"/>
      <c r="V743" s="259"/>
      <c r="W743" s="635"/>
      <c r="X743" s="425"/>
      <c r="Y743" s="232"/>
      <c r="Z743" s="571"/>
      <c r="AA743" s="571"/>
      <c r="AB743" s="638"/>
      <c r="AC743" s="571"/>
      <c r="AD743" s="571"/>
      <c r="AE743" s="571"/>
      <c r="AF743" s="571"/>
      <c r="AG743" s="571"/>
      <c r="AH743" s="571"/>
      <c r="AI743" s="571"/>
      <c r="AJ743" s="571"/>
      <c r="AK743" s="571"/>
      <c r="AL743" s="571"/>
      <c r="AM743" s="631"/>
      <c r="AN743" s="460"/>
      <c r="AU743" s="334"/>
      <c r="AV743" s="334"/>
    </row>
    <row r="744" spans="1:48" ht="17.100000000000001" customHeight="1">
      <c r="A744" s="585"/>
      <c r="B744" s="640"/>
      <c r="C744" s="640"/>
      <c r="D744" s="642"/>
      <c r="E744" s="596"/>
      <c r="F744" s="645"/>
      <c r="G744" s="645"/>
      <c r="H744" s="575"/>
      <c r="I744" s="578"/>
      <c r="J744" s="581"/>
      <c r="K744" s="584"/>
      <c r="L744" s="253"/>
      <c r="M744" s="254"/>
      <c r="N744" s="254"/>
      <c r="O744" s="255"/>
      <c r="P744" s="256" t="str">
        <f t="shared" ca="1" si="101"/>
        <v xml:space="preserve"> </v>
      </c>
      <c r="Q744" s="256" t="str">
        <f t="shared" si="98"/>
        <v xml:space="preserve"> </v>
      </c>
      <c r="R744" s="257"/>
      <c r="S744" s="258"/>
      <c r="T744" s="258"/>
      <c r="U744" s="259"/>
      <c r="V744" s="259"/>
      <c r="W744" s="635"/>
      <c r="X744" s="425"/>
      <c r="Y744" s="232"/>
      <c r="Z744" s="571"/>
      <c r="AA744" s="571"/>
      <c r="AB744" s="638"/>
      <c r="AC744" s="571"/>
      <c r="AD744" s="571"/>
      <c r="AE744" s="571"/>
      <c r="AF744" s="571"/>
      <c r="AG744" s="571"/>
      <c r="AH744" s="571"/>
      <c r="AI744" s="571"/>
      <c r="AJ744" s="571"/>
      <c r="AK744" s="571"/>
      <c r="AL744" s="571"/>
      <c r="AM744" s="631"/>
      <c r="AN744" s="460"/>
      <c r="AU744" s="334"/>
      <c r="AV744" s="334"/>
    </row>
    <row r="745" spans="1:48" ht="17.100000000000001" customHeight="1">
      <c r="A745" s="585"/>
      <c r="B745" s="640"/>
      <c r="C745" s="640"/>
      <c r="D745" s="642"/>
      <c r="E745" s="596"/>
      <c r="F745" s="645"/>
      <c r="G745" s="645"/>
      <c r="H745" s="575"/>
      <c r="I745" s="578"/>
      <c r="J745" s="581"/>
      <c r="K745" s="584"/>
      <c r="L745" s="253"/>
      <c r="M745" s="254"/>
      <c r="N745" s="254"/>
      <c r="O745" s="255"/>
      <c r="P745" s="256" t="str">
        <f t="shared" ca="1" si="101"/>
        <v xml:space="preserve"> </v>
      </c>
      <c r="Q745" s="256" t="str">
        <f t="shared" si="98"/>
        <v xml:space="preserve"> </v>
      </c>
      <c r="R745" s="257"/>
      <c r="S745" s="258"/>
      <c r="T745" s="258"/>
      <c r="U745" s="259"/>
      <c r="V745" s="259"/>
      <c r="W745" s="635"/>
      <c r="X745" s="425"/>
      <c r="Y745" s="232"/>
      <c r="Z745" s="571"/>
      <c r="AA745" s="571"/>
      <c r="AB745" s="638"/>
      <c r="AC745" s="571"/>
      <c r="AD745" s="571"/>
      <c r="AE745" s="571"/>
      <c r="AF745" s="571"/>
      <c r="AG745" s="571"/>
      <c r="AH745" s="571"/>
      <c r="AI745" s="571"/>
      <c r="AJ745" s="571"/>
      <c r="AK745" s="571"/>
      <c r="AL745" s="571"/>
      <c r="AM745" s="631"/>
      <c r="AN745" s="460"/>
      <c r="AU745" s="334"/>
      <c r="AV745" s="334"/>
    </row>
    <row r="746" spans="1:48" ht="17.100000000000001" customHeight="1">
      <c r="A746" s="585"/>
      <c r="B746" s="640"/>
      <c r="C746" s="640"/>
      <c r="D746" s="642"/>
      <c r="E746" s="596"/>
      <c r="F746" s="645"/>
      <c r="G746" s="645"/>
      <c r="H746" s="575"/>
      <c r="I746" s="578"/>
      <c r="J746" s="581"/>
      <c r="K746" s="584"/>
      <c r="L746" s="253"/>
      <c r="M746" s="254"/>
      <c r="N746" s="254"/>
      <c r="O746" s="255"/>
      <c r="P746" s="256" t="str">
        <f t="shared" ca="1" si="101"/>
        <v xml:space="preserve"> </v>
      </c>
      <c r="Q746" s="256" t="str">
        <f t="shared" si="98"/>
        <v xml:space="preserve"> </v>
      </c>
      <c r="R746" s="257"/>
      <c r="S746" s="258"/>
      <c r="T746" s="258"/>
      <c r="U746" s="259"/>
      <c r="V746" s="259"/>
      <c r="W746" s="635"/>
      <c r="X746" s="425"/>
      <c r="Y746" s="232"/>
      <c r="Z746" s="571"/>
      <c r="AA746" s="571"/>
      <c r="AB746" s="638"/>
      <c r="AC746" s="571"/>
      <c r="AD746" s="571"/>
      <c r="AE746" s="571"/>
      <c r="AF746" s="571"/>
      <c r="AG746" s="571"/>
      <c r="AH746" s="571"/>
      <c r="AI746" s="571"/>
      <c r="AJ746" s="571"/>
      <c r="AK746" s="571"/>
      <c r="AL746" s="571"/>
      <c r="AM746" s="631"/>
      <c r="AN746" s="460"/>
      <c r="AU746" s="334"/>
      <c r="AV746" s="334"/>
    </row>
    <row r="747" spans="1:48" ht="17.100000000000001" customHeight="1">
      <c r="A747" s="585"/>
      <c r="B747" s="640"/>
      <c r="C747" s="640"/>
      <c r="D747" s="642"/>
      <c r="E747" s="596"/>
      <c r="F747" s="645"/>
      <c r="G747" s="645"/>
      <c r="H747" s="575"/>
      <c r="I747" s="578"/>
      <c r="J747" s="581"/>
      <c r="K747" s="633"/>
      <c r="L747" s="253"/>
      <c r="M747" s="254"/>
      <c r="N747" s="254"/>
      <c r="O747" s="255"/>
      <c r="P747" s="256" t="str">
        <f t="shared" ca="1" si="101"/>
        <v xml:space="preserve"> </v>
      </c>
      <c r="Q747" s="256" t="str">
        <f t="shared" si="98"/>
        <v xml:space="preserve"> </v>
      </c>
      <c r="R747" s="257"/>
      <c r="S747" s="258"/>
      <c r="T747" s="258"/>
      <c r="U747" s="259"/>
      <c r="V747" s="259"/>
      <c r="W747" s="635"/>
      <c r="X747" s="425"/>
      <c r="Y747" s="232"/>
      <c r="Z747" s="572"/>
      <c r="AA747" s="572"/>
      <c r="AB747" s="639"/>
      <c r="AC747" s="572"/>
      <c r="AD747" s="572"/>
      <c r="AE747" s="572"/>
      <c r="AF747" s="572"/>
      <c r="AG747" s="572"/>
      <c r="AH747" s="572"/>
      <c r="AI747" s="572"/>
      <c r="AJ747" s="572"/>
      <c r="AK747" s="572"/>
      <c r="AL747" s="572"/>
      <c r="AM747" s="632"/>
      <c r="AN747" s="460"/>
      <c r="AU747" s="334"/>
      <c r="AV747" s="334"/>
    </row>
    <row r="748" spans="1:48" ht="17.100000000000001" customHeight="1">
      <c r="A748" s="585"/>
      <c r="B748" s="640"/>
      <c r="C748" s="640"/>
      <c r="D748" s="643"/>
      <c r="E748" s="597"/>
      <c r="F748" s="646"/>
      <c r="G748" s="646"/>
      <c r="H748" s="576"/>
      <c r="I748" s="579"/>
      <c r="J748" s="582"/>
      <c r="K748" s="447" t="b">
        <f>K742=L748</f>
        <v>0</v>
      </c>
      <c r="L748" s="263">
        <f>SUM(L742:L747)</f>
        <v>0</v>
      </c>
      <c r="M748" s="264" t="s">
        <v>1348</v>
      </c>
      <c r="N748" s="265"/>
      <c r="O748" s="266"/>
      <c r="P748" s="266"/>
      <c r="Q748" s="266"/>
      <c r="R748" s="267">
        <f>SUM(R742:R747)</f>
        <v>0</v>
      </c>
      <c r="S748" s="492"/>
      <c r="T748" s="492"/>
      <c r="U748" s="492"/>
      <c r="V748" s="493"/>
      <c r="W748" s="636"/>
      <c r="X748" s="306"/>
      <c r="Y748" s="232"/>
      <c r="Z748" s="498"/>
      <c r="AA748" s="270"/>
      <c r="AB748" s="267"/>
      <c r="AC748" s="270"/>
      <c r="AD748" s="270"/>
      <c r="AE748" s="270"/>
      <c r="AF748" s="270"/>
      <c r="AG748" s="270"/>
      <c r="AH748" s="270"/>
      <c r="AI748" s="270"/>
      <c r="AJ748" s="270"/>
      <c r="AK748" s="270"/>
      <c r="AL748" s="270"/>
      <c r="AM748" s="515"/>
      <c r="AN748" s="460"/>
      <c r="AU748" s="334"/>
      <c r="AV748" s="334"/>
    </row>
    <row r="749" spans="1:48" ht="17.100000000000001" customHeight="1">
      <c r="A749" s="585">
        <f>+A742+1</f>
        <v>7</v>
      </c>
      <c r="B749" s="640" t="s">
        <v>1624</v>
      </c>
      <c r="C749" s="640"/>
      <c r="D749" s="641">
        <f>NOVIEMBRE!K749</f>
        <v>0</v>
      </c>
      <c r="E749" s="595">
        <f>H345</f>
        <v>0</v>
      </c>
      <c r="F749" s="644"/>
      <c r="G749" s="644"/>
      <c r="H749" s="574">
        <f>+F749+G749</f>
        <v>0</v>
      </c>
      <c r="I749" s="577">
        <f>+AM749</f>
        <v>0</v>
      </c>
      <c r="J749" s="580">
        <f>+H749+I749</f>
        <v>0</v>
      </c>
      <c r="K749" s="583">
        <f>+(D749+E749)-(J749)</f>
        <v>0</v>
      </c>
      <c r="L749" s="253"/>
      <c r="M749" s="254"/>
      <c r="N749" s="254"/>
      <c r="O749" s="255"/>
      <c r="P749" s="256" t="str">
        <f ca="1">IF(O749=0," ",IFERROR(IF(DATEDIF(TODAY(),O749,"M")&lt;=5,"ROJO",IF(DATEDIF(TODAY(),O749,"M")&gt;=12,"VERDE",IF(AND(DATEDIF(TODAY(),O749,"M")&gt;=6,DATEDIF(TODAY(),O749,"M")&lt;=11),"AMARILLO"))),Q749))</f>
        <v xml:space="preserve"> </v>
      </c>
      <c r="Q749" s="256" t="str">
        <f t="shared" ref="Q749:Q754" si="102">IF(O749=0," ",IF(O749&lt;=$L$6,"VENCIDO","NO VENCIDO"))</f>
        <v xml:space="preserve"> </v>
      </c>
      <c r="R749" s="257"/>
      <c r="S749" s="258"/>
      <c r="T749" s="258"/>
      <c r="U749" s="259"/>
      <c r="V749" s="259"/>
      <c r="W749" s="634">
        <f>+AR749</f>
        <v>0</v>
      </c>
      <c r="X749" s="425"/>
      <c r="Y749" s="232"/>
      <c r="Z749" s="570"/>
      <c r="AA749" s="570"/>
      <c r="AB749" s="637">
        <f t="shared" ref="AB749" si="103">+Z749+AA749</f>
        <v>0</v>
      </c>
      <c r="AC749" s="570"/>
      <c r="AD749" s="570"/>
      <c r="AE749" s="570"/>
      <c r="AF749" s="570"/>
      <c r="AG749" s="570"/>
      <c r="AH749" s="570"/>
      <c r="AI749" s="570"/>
      <c r="AJ749" s="570"/>
      <c r="AK749" s="570"/>
      <c r="AL749" s="570"/>
      <c r="AM749" s="630">
        <f t="shared" ref="AM749" si="104">SUM(AB749:AL754)</f>
        <v>0</v>
      </c>
      <c r="AN749" s="460"/>
      <c r="AU749" s="334"/>
      <c r="AV749" s="334"/>
    </row>
    <row r="750" spans="1:48" ht="17.100000000000001" customHeight="1">
      <c r="A750" s="585"/>
      <c r="B750" s="640"/>
      <c r="C750" s="640"/>
      <c r="D750" s="642"/>
      <c r="E750" s="596"/>
      <c r="F750" s="645"/>
      <c r="G750" s="645"/>
      <c r="H750" s="575"/>
      <c r="I750" s="578"/>
      <c r="J750" s="581"/>
      <c r="K750" s="584"/>
      <c r="L750" s="253"/>
      <c r="M750" s="254"/>
      <c r="N750" s="254"/>
      <c r="O750" s="255"/>
      <c r="P750" s="256" t="str">
        <f t="shared" ref="P750:P754" ca="1" si="105">IF(O750=0," ",IFERROR(IF(DATEDIF(TODAY(),O750,"M")&lt;=5,"ROJO",IF(DATEDIF(TODAY(),O750,"M")&gt;=12,"VERDE",IF(AND(DATEDIF(TODAY(),O750,"M")&gt;=6,DATEDIF(TODAY(),O750,"M")&lt;=11),"AMARILLO"))),Q750))</f>
        <v xml:space="preserve"> </v>
      </c>
      <c r="Q750" s="256" t="str">
        <f t="shared" si="102"/>
        <v xml:space="preserve"> </v>
      </c>
      <c r="R750" s="257"/>
      <c r="S750" s="258"/>
      <c r="T750" s="258"/>
      <c r="U750" s="259"/>
      <c r="V750" s="259"/>
      <c r="W750" s="635"/>
      <c r="X750" s="425"/>
      <c r="Y750" s="232"/>
      <c r="Z750" s="571"/>
      <c r="AA750" s="571"/>
      <c r="AB750" s="638"/>
      <c r="AC750" s="571"/>
      <c r="AD750" s="571"/>
      <c r="AE750" s="571"/>
      <c r="AF750" s="571"/>
      <c r="AG750" s="571"/>
      <c r="AH750" s="571"/>
      <c r="AI750" s="571"/>
      <c r="AJ750" s="571"/>
      <c r="AK750" s="571"/>
      <c r="AL750" s="571"/>
      <c r="AM750" s="631"/>
      <c r="AN750" s="460"/>
      <c r="AU750" s="334"/>
      <c r="AV750" s="334"/>
    </row>
    <row r="751" spans="1:48" ht="17.100000000000001" customHeight="1">
      <c r="A751" s="585"/>
      <c r="B751" s="640"/>
      <c r="C751" s="640"/>
      <c r="D751" s="642"/>
      <c r="E751" s="596"/>
      <c r="F751" s="645"/>
      <c r="G751" s="645"/>
      <c r="H751" s="575"/>
      <c r="I751" s="578"/>
      <c r="J751" s="581"/>
      <c r="K751" s="584"/>
      <c r="L751" s="253"/>
      <c r="M751" s="254"/>
      <c r="N751" s="254"/>
      <c r="O751" s="255"/>
      <c r="P751" s="256" t="str">
        <f t="shared" ca="1" si="105"/>
        <v xml:space="preserve"> </v>
      </c>
      <c r="Q751" s="256" t="str">
        <f t="shared" si="102"/>
        <v xml:space="preserve"> </v>
      </c>
      <c r="R751" s="257"/>
      <c r="S751" s="258"/>
      <c r="T751" s="258"/>
      <c r="U751" s="259"/>
      <c r="V751" s="259"/>
      <c r="W751" s="635"/>
      <c r="X751" s="425"/>
      <c r="Y751" s="232"/>
      <c r="Z751" s="571"/>
      <c r="AA751" s="571"/>
      <c r="AB751" s="638"/>
      <c r="AC751" s="571"/>
      <c r="AD751" s="571"/>
      <c r="AE751" s="571"/>
      <c r="AF751" s="571"/>
      <c r="AG751" s="571"/>
      <c r="AH751" s="571"/>
      <c r="AI751" s="571"/>
      <c r="AJ751" s="571"/>
      <c r="AK751" s="571"/>
      <c r="AL751" s="571"/>
      <c r="AM751" s="631"/>
      <c r="AN751" s="460"/>
      <c r="AU751" s="334"/>
      <c r="AV751" s="334"/>
    </row>
    <row r="752" spans="1:48" ht="17.100000000000001" customHeight="1">
      <c r="A752" s="585"/>
      <c r="B752" s="640"/>
      <c r="C752" s="640"/>
      <c r="D752" s="642"/>
      <c r="E752" s="596"/>
      <c r="F752" s="645"/>
      <c r="G752" s="645"/>
      <c r="H752" s="575"/>
      <c r="I752" s="578"/>
      <c r="J752" s="581"/>
      <c r="K752" s="584"/>
      <c r="L752" s="253"/>
      <c r="M752" s="254"/>
      <c r="N752" s="254"/>
      <c r="O752" s="255"/>
      <c r="P752" s="256" t="str">
        <f t="shared" ca="1" si="105"/>
        <v xml:space="preserve"> </v>
      </c>
      <c r="Q752" s="256" t="str">
        <f t="shared" si="102"/>
        <v xml:space="preserve"> </v>
      </c>
      <c r="R752" s="257"/>
      <c r="S752" s="258"/>
      <c r="T752" s="258"/>
      <c r="U752" s="259"/>
      <c r="V752" s="259"/>
      <c r="W752" s="635"/>
      <c r="X752" s="425"/>
      <c r="Y752" s="232"/>
      <c r="Z752" s="571"/>
      <c r="AA752" s="571"/>
      <c r="AB752" s="638"/>
      <c r="AC752" s="571"/>
      <c r="AD752" s="571"/>
      <c r="AE752" s="571"/>
      <c r="AF752" s="571"/>
      <c r="AG752" s="571"/>
      <c r="AH752" s="571"/>
      <c r="AI752" s="571"/>
      <c r="AJ752" s="571"/>
      <c r="AK752" s="571"/>
      <c r="AL752" s="571"/>
      <c r="AM752" s="631"/>
      <c r="AN752" s="460"/>
      <c r="AU752" s="334"/>
      <c r="AV752" s="334"/>
    </row>
    <row r="753" spans="1:48" ht="17.100000000000001" customHeight="1">
      <c r="A753" s="585"/>
      <c r="B753" s="640"/>
      <c r="C753" s="640"/>
      <c r="D753" s="642"/>
      <c r="E753" s="596"/>
      <c r="F753" s="645"/>
      <c r="G753" s="645"/>
      <c r="H753" s="575"/>
      <c r="I753" s="578"/>
      <c r="J753" s="581"/>
      <c r="K753" s="584"/>
      <c r="L753" s="253"/>
      <c r="M753" s="254"/>
      <c r="N753" s="254"/>
      <c r="O753" s="255"/>
      <c r="P753" s="256" t="str">
        <f t="shared" ca="1" si="105"/>
        <v xml:space="preserve"> </v>
      </c>
      <c r="Q753" s="256" t="str">
        <f t="shared" si="102"/>
        <v xml:space="preserve"> </v>
      </c>
      <c r="R753" s="257"/>
      <c r="S753" s="258"/>
      <c r="T753" s="258"/>
      <c r="U753" s="259"/>
      <c r="V753" s="259"/>
      <c r="W753" s="635"/>
      <c r="X753" s="425"/>
      <c r="Y753" s="232"/>
      <c r="Z753" s="571"/>
      <c r="AA753" s="571"/>
      <c r="AB753" s="638"/>
      <c r="AC753" s="571"/>
      <c r="AD753" s="571"/>
      <c r="AE753" s="571"/>
      <c r="AF753" s="571"/>
      <c r="AG753" s="571"/>
      <c r="AH753" s="571"/>
      <c r="AI753" s="571"/>
      <c r="AJ753" s="571"/>
      <c r="AK753" s="571"/>
      <c r="AL753" s="571"/>
      <c r="AM753" s="631"/>
      <c r="AN753" s="460"/>
      <c r="AU753" s="334"/>
      <c r="AV753" s="334"/>
    </row>
    <row r="754" spans="1:48" ht="17.100000000000001" customHeight="1">
      <c r="A754" s="585"/>
      <c r="B754" s="640"/>
      <c r="C754" s="640"/>
      <c r="D754" s="642"/>
      <c r="E754" s="596"/>
      <c r="F754" s="645"/>
      <c r="G754" s="645"/>
      <c r="H754" s="575"/>
      <c r="I754" s="578"/>
      <c r="J754" s="581"/>
      <c r="K754" s="633"/>
      <c r="L754" s="253"/>
      <c r="M754" s="254"/>
      <c r="N754" s="254"/>
      <c r="O754" s="255"/>
      <c r="P754" s="256" t="str">
        <f t="shared" ca="1" si="105"/>
        <v xml:space="preserve"> </v>
      </c>
      <c r="Q754" s="256" t="str">
        <f t="shared" si="102"/>
        <v xml:space="preserve"> </v>
      </c>
      <c r="R754" s="257"/>
      <c r="S754" s="258"/>
      <c r="T754" s="258"/>
      <c r="U754" s="259"/>
      <c r="V754" s="259"/>
      <c r="W754" s="635"/>
      <c r="X754" s="425"/>
      <c r="Y754" s="232"/>
      <c r="Z754" s="572"/>
      <c r="AA754" s="572"/>
      <c r="AB754" s="639"/>
      <c r="AC754" s="572"/>
      <c r="AD754" s="572"/>
      <c r="AE754" s="572"/>
      <c r="AF754" s="572"/>
      <c r="AG754" s="572"/>
      <c r="AH754" s="572"/>
      <c r="AI754" s="572"/>
      <c r="AJ754" s="572"/>
      <c r="AK754" s="572"/>
      <c r="AL754" s="572"/>
      <c r="AM754" s="632"/>
      <c r="AN754" s="460"/>
      <c r="AU754" s="334"/>
      <c r="AV754" s="334"/>
    </row>
    <row r="755" spans="1:48" ht="17.100000000000001" customHeight="1">
      <c r="A755" s="585"/>
      <c r="B755" s="640"/>
      <c r="C755" s="640"/>
      <c r="D755" s="643"/>
      <c r="E755" s="597"/>
      <c r="F755" s="646"/>
      <c r="G755" s="646"/>
      <c r="H755" s="576"/>
      <c r="I755" s="579"/>
      <c r="J755" s="582"/>
      <c r="K755" s="447" t="b">
        <f>K749=L755</f>
        <v>1</v>
      </c>
      <c r="L755" s="263">
        <f>SUM(L749:L754)</f>
        <v>0</v>
      </c>
      <c r="M755" s="264" t="s">
        <v>1348</v>
      </c>
      <c r="N755" s="265"/>
      <c r="O755" s="266"/>
      <c r="P755" s="266"/>
      <c r="Q755" s="266"/>
      <c r="R755" s="267">
        <f>SUM(R749:R754)</f>
        <v>0</v>
      </c>
      <c r="S755" s="492"/>
      <c r="T755" s="492"/>
      <c r="U755" s="492"/>
      <c r="V755" s="493"/>
      <c r="W755" s="636"/>
      <c r="X755" s="306"/>
      <c r="Y755" s="232"/>
      <c r="Z755" s="498"/>
      <c r="AA755" s="270"/>
      <c r="AB755" s="267"/>
      <c r="AC755" s="270"/>
      <c r="AD755" s="270"/>
      <c r="AE755" s="270"/>
      <c r="AF755" s="270"/>
      <c r="AG755" s="270"/>
      <c r="AH755" s="270"/>
      <c r="AI755" s="270"/>
      <c r="AJ755" s="270"/>
      <c r="AK755" s="270"/>
      <c r="AL755" s="270"/>
      <c r="AM755" s="515"/>
      <c r="AN755" s="460"/>
      <c r="AU755" s="334"/>
      <c r="AV755" s="334"/>
    </row>
    <row r="756" spans="1:48" ht="17.100000000000001" customHeight="1">
      <c r="A756" s="585">
        <f>+A749+1</f>
        <v>8</v>
      </c>
      <c r="B756" s="640" t="s">
        <v>1544</v>
      </c>
      <c r="C756" s="640"/>
      <c r="D756" s="641">
        <f>NOVIEMBRE!K756</f>
        <v>15665</v>
      </c>
      <c r="E756" s="595">
        <f>H352</f>
        <v>0</v>
      </c>
      <c r="F756" s="644"/>
      <c r="G756" s="644"/>
      <c r="H756" s="574">
        <f>+F756+G756</f>
        <v>0</v>
      </c>
      <c r="I756" s="577">
        <f>+AM756</f>
        <v>0</v>
      </c>
      <c r="J756" s="580">
        <f>+H756+I756</f>
        <v>0</v>
      </c>
      <c r="K756" s="583">
        <f>+(D756+E756)-(J756)</f>
        <v>15665</v>
      </c>
      <c r="L756" s="253"/>
      <c r="M756" s="254"/>
      <c r="N756" s="254"/>
      <c r="O756" s="255"/>
      <c r="P756" s="256" t="str">
        <f ca="1">IF(O756=0," ",IFERROR(IF(DATEDIF(TODAY(),O756,"M")&lt;=5,"ROJO",IF(DATEDIF(TODAY(),O756,"M")&gt;=12,"VERDE",IF(AND(DATEDIF(TODAY(),O756,"M")&gt;=6,DATEDIF(TODAY(),O756,"M")&lt;=11),"AMARILLO"))),Q756))</f>
        <v xml:space="preserve"> </v>
      </c>
      <c r="Q756" s="256" t="str">
        <f t="shared" ref="Q756:Q761" si="106">IF(O756=0," ",IF(O756&lt;=$L$6,"VENCIDO","NO VENCIDO"))</f>
        <v xml:space="preserve"> </v>
      </c>
      <c r="R756" s="257"/>
      <c r="S756" s="258"/>
      <c r="T756" s="258"/>
      <c r="U756" s="259"/>
      <c r="V756" s="259"/>
      <c r="W756" s="634">
        <f>+AR756</f>
        <v>0</v>
      </c>
      <c r="X756" s="425"/>
      <c r="Y756" s="232"/>
      <c r="Z756" s="570"/>
      <c r="AA756" s="570"/>
      <c r="AB756" s="637">
        <f t="shared" ref="AB756" si="107">+Z756+AA756</f>
        <v>0</v>
      </c>
      <c r="AC756" s="570"/>
      <c r="AD756" s="570"/>
      <c r="AE756" s="570"/>
      <c r="AF756" s="570"/>
      <c r="AG756" s="570"/>
      <c r="AH756" s="570"/>
      <c r="AI756" s="570"/>
      <c r="AJ756" s="570"/>
      <c r="AK756" s="570"/>
      <c r="AL756" s="570"/>
      <c r="AM756" s="630">
        <f t="shared" ref="AM756" si="108">SUM(AB756:AL761)</f>
        <v>0</v>
      </c>
      <c r="AN756" s="460"/>
      <c r="AU756" s="334"/>
      <c r="AV756" s="334"/>
    </row>
    <row r="757" spans="1:48" ht="17.100000000000001" customHeight="1">
      <c r="A757" s="585"/>
      <c r="B757" s="640"/>
      <c r="C757" s="640"/>
      <c r="D757" s="642"/>
      <c r="E757" s="596"/>
      <c r="F757" s="645"/>
      <c r="G757" s="645"/>
      <c r="H757" s="575"/>
      <c r="I757" s="578"/>
      <c r="J757" s="581"/>
      <c r="K757" s="584"/>
      <c r="L757" s="253"/>
      <c r="M757" s="254"/>
      <c r="N757" s="254"/>
      <c r="O757" s="255"/>
      <c r="P757" s="256" t="str">
        <f t="shared" ref="P757:P761" ca="1" si="109">IF(O757=0," ",IFERROR(IF(DATEDIF(TODAY(),O757,"M")&lt;=5,"ROJO",IF(DATEDIF(TODAY(),O757,"M")&gt;=12,"VERDE",IF(AND(DATEDIF(TODAY(),O757,"M")&gt;=6,DATEDIF(TODAY(),O757,"M")&lt;=11),"AMARILLO"))),Q757))</f>
        <v xml:space="preserve"> </v>
      </c>
      <c r="Q757" s="256" t="str">
        <f t="shared" si="106"/>
        <v xml:space="preserve"> </v>
      </c>
      <c r="R757" s="257"/>
      <c r="S757" s="258"/>
      <c r="T757" s="258"/>
      <c r="U757" s="259"/>
      <c r="V757" s="259"/>
      <c r="W757" s="635"/>
      <c r="X757" s="425"/>
      <c r="Y757" s="232"/>
      <c r="Z757" s="571"/>
      <c r="AA757" s="571"/>
      <c r="AB757" s="638"/>
      <c r="AC757" s="571"/>
      <c r="AD757" s="571"/>
      <c r="AE757" s="571"/>
      <c r="AF757" s="571"/>
      <c r="AG757" s="571"/>
      <c r="AH757" s="571"/>
      <c r="AI757" s="571"/>
      <c r="AJ757" s="571"/>
      <c r="AK757" s="571"/>
      <c r="AL757" s="571"/>
      <c r="AM757" s="631"/>
      <c r="AN757" s="460"/>
      <c r="AU757" s="334"/>
      <c r="AV757" s="334"/>
    </row>
    <row r="758" spans="1:48" ht="17.100000000000001" customHeight="1">
      <c r="A758" s="585"/>
      <c r="B758" s="640"/>
      <c r="C758" s="640"/>
      <c r="D758" s="642"/>
      <c r="E758" s="596"/>
      <c r="F758" s="645"/>
      <c r="G758" s="645"/>
      <c r="H758" s="575"/>
      <c r="I758" s="578"/>
      <c r="J758" s="581"/>
      <c r="K758" s="584"/>
      <c r="L758" s="253"/>
      <c r="M758" s="254"/>
      <c r="N758" s="254"/>
      <c r="O758" s="255"/>
      <c r="P758" s="256" t="str">
        <f t="shared" ca="1" si="109"/>
        <v xml:space="preserve"> </v>
      </c>
      <c r="Q758" s="256" t="str">
        <f t="shared" si="106"/>
        <v xml:space="preserve"> </v>
      </c>
      <c r="R758" s="257"/>
      <c r="S758" s="258"/>
      <c r="T758" s="258"/>
      <c r="U758" s="259"/>
      <c r="V758" s="259"/>
      <c r="W758" s="635"/>
      <c r="X758" s="425"/>
      <c r="Y758" s="232"/>
      <c r="Z758" s="571"/>
      <c r="AA758" s="571"/>
      <c r="AB758" s="638"/>
      <c r="AC758" s="571"/>
      <c r="AD758" s="571"/>
      <c r="AE758" s="571"/>
      <c r="AF758" s="571"/>
      <c r="AG758" s="571"/>
      <c r="AH758" s="571"/>
      <c r="AI758" s="571"/>
      <c r="AJ758" s="571"/>
      <c r="AK758" s="571"/>
      <c r="AL758" s="571"/>
      <c r="AM758" s="631"/>
      <c r="AN758" s="460"/>
      <c r="AU758" s="334"/>
      <c r="AV758" s="334"/>
    </row>
    <row r="759" spans="1:48" ht="17.100000000000001" customHeight="1">
      <c r="A759" s="585"/>
      <c r="B759" s="640"/>
      <c r="C759" s="640"/>
      <c r="D759" s="642"/>
      <c r="E759" s="596"/>
      <c r="F759" s="645"/>
      <c r="G759" s="645"/>
      <c r="H759" s="575"/>
      <c r="I759" s="578"/>
      <c r="J759" s="581"/>
      <c r="K759" s="584"/>
      <c r="L759" s="253"/>
      <c r="M759" s="254"/>
      <c r="N759" s="254"/>
      <c r="O759" s="255"/>
      <c r="P759" s="256" t="str">
        <f t="shared" ca="1" si="109"/>
        <v xml:space="preserve"> </v>
      </c>
      <c r="Q759" s="256" t="str">
        <f t="shared" si="106"/>
        <v xml:space="preserve"> </v>
      </c>
      <c r="R759" s="257"/>
      <c r="S759" s="258"/>
      <c r="T759" s="258"/>
      <c r="U759" s="259"/>
      <c r="V759" s="259"/>
      <c r="W759" s="635"/>
      <c r="X759" s="425"/>
      <c r="Y759" s="232"/>
      <c r="Z759" s="571"/>
      <c r="AA759" s="571"/>
      <c r="AB759" s="638"/>
      <c r="AC759" s="571"/>
      <c r="AD759" s="571"/>
      <c r="AE759" s="571"/>
      <c r="AF759" s="571"/>
      <c r="AG759" s="571"/>
      <c r="AH759" s="571"/>
      <c r="AI759" s="571"/>
      <c r="AJ759" s="571"/>
      <c r="AK759" s="571"/>
      <c r="AL759" s="571"/>
      <c r="AM759" s="631"/>
      <c r="AN759" s="460"/>
      <c r="AU759" s="334"/>
      <c r="AV759" s="334"/>
    </row>
    <row r="760" spans="1:48" ht="17.100000000000001" customHeight="1">
      <c r="A760" s="585"/>
      <c r="B760" s="640"/>
      <c r="C760" s="640"/>
      <c r="D760" s="642"/>
      <c r="E760" s="596"/>
      <c r="F760" s="645"/>
      <c r="G760" s="645"/>
      <c r="H760" s="575"/>
      <c r="I760" s="578"/>
      <c r="J760" s="581"/>
      <c r="K760" s="584"/>
      <c r="L760" s="253"/>
      <c r="M760" s="254"/>
      <c r="N760" s="254"/>
      <c r="O760" s="255"/>
      <c r="P760" s="256" t="str">
        <f t="shared" ca="1" si="109"/>
        <v xml:space="preserve"> </v>
      </c>
      <c r="Q760" s="256" t="str">
        <f t="shared" si="106"/>
        <v xml:space="preserve"> </v>
      </c>
      <c r="R760" s="257"/>
      <c r="S760" s="258"/>
      <c r="T760" s="258"/>
      <c r="U760" s="259"/>
      <c r="V760" s="259"/>
      <c r="W760" s="635"/>
      <c r="X760" s="425"/>
      <c r="Y760" s="232"/>
      <c r="Z760" s="571"/>
      <c r="AA760" s="571"/>
      <c r="AB760" s="638"/>
      <c r="AC760" s="571"/>
      <c r="AD760" s="571"/>
      <c r="AE760" s="571"/>
      <c r="AF760" s="571"/>
      <c r="AG760" s="571"/>
      <c r="AH760" s="571"/>
      <c r="AI760" s="571"/>
      <c r="AJ760" s="571"/>
      <c r="AK760" s="571"/>
      <c r="AL760" s="571"/>
      <c r="AM760" s="631"/>
      <c r="AN760" s="460"/>
      <c r="AU760" s="334"/>
      <c r="AV760" s="334"/>
    </row>
    <row r="761" spans="1:48" ht="17.100000000000001" customHeight="1">
      <c r="A761" s="585"/>
      <c r="B761" s="640"/>
      <c r="C761" s="640"/>
      <c r="D761" s="642"/>
      <c r="E761" s="596"/>
      <c r="F761" s="645"/>
      <c r="G761" s="645"/>
      <c r="H761" s="575"/>
      <c r="I761" s="578"/>
      <c r="J761" s="581"/>
      <c r="K761" s="633"/>
      <c r="L761" s="253"/>
      <c r="M761" s="254"/>
      <c r="N761" s="254"/>
      <c r="O761" s="255"/>
      <c r="P761" s="256" t="str">
        <f t="shared" ca="1" si="109"/>
        <v xml:space="preserve"> </v>
      </c>
      <c r="Q761" s="256" t="str">
        <f t="shared" si="106"/>
        <v xml:space="preserve"> </v>
      </c>
      <c r="R761" s="257"/>
      <c r="S761" s="258"/>
      <c r="T761" s="258"/>
      <c r="U761" s="259"/>
      <c r="V761" s="259"/>
      <c r="W761" s="635"/>
      <c r="X761" s="425"/>
      <c r="Y761" s="232"/>
      <c r="Z761" s="572"/>
      <c r="AA761" s="572"/>
      <c r="AB761" s="639"/>
      <c r="AC761" s="572"/>
      <c r="AD761" s="572"/>
      <c r="AE761" s="572"/>
      <c r="AF761" s="572"/>
      <c r="AG761" s="572"/>
      <c r="AH761" s="572"/>
      <c r="AI761" s="572"/>
      <c r="AJ761" s="572"/>
      <c r="AK761" s="572"/>
      <c r="AL761" s="572"/>
      <c r="AM761" s="632"/>
      <c r="AN761" s="460"/>
      <c r="AU761" s="334"/>
      <c r="AV761" s="334"/>
    </row>
    <row r="762" spans="1:48" ht="17.100000000000001" customHeight="1">
      <c r="A762" s="585"/>
      <c r="B762" s="640"/>
      <c r="C762" s="640"/>
      <c r="D762" s="643"/>
      <c r="E762" s="597"/>
      <c r="F762" s="646"/>
      <c r="G762" s="646"/>
      <c r="H762" s="576"/>
      <c r="I762" s="579"/>
      <c r="J762" s="582"/>
      <c r="K762" s="447" t="b">
        <f>K756=L762</f>
        <v>0</v>
      </c>
      <c r="L762" s="263">
        <f>SUM(L756:L761)</f>
        <v>0</v>
      </c>
      <c r="M762" s="264" t="s">
        <v>1348</v>
      </c>
      <c r="N762" s="265"/>
      <c r="O762" s="266"/>
      <c r="P762" s="266"/>
      <c r="Q762" s="266"/>
      <c r="R762" s="267">
        <f>SUM(R756:R761)</f>
        <v>0</v>
      </c>
      <c r="S762" s="492"/>
      <c r="T762" s="492"/>
      <c r="U762" s="492"/>
      <c r="V762" s="493"/>
      <c r="W762" s="636"/>
      <c r="X762" s="306"/>
      <c r="Y762" s="232"/>
      <c r="Z762" s="498"/>
      <c r="AA762" s="270"/>
      <c r="AB762" s="267"/>
      <c r="AC762" s="270"/>
      <c r="AD762" s="270"/>
      <c r="AE762" s="270"/>
      <c r="AF762" s="270"/>
      <c r="AG762" s="270"/>
      <c r="AH762" s="270"/>
      <c r="AI762" s="270"/>
      <c r="AJ762" s="270"/>
      <c r="AK762" s="270"/>
      <c r="AL762" s="270"/>
      <c r="AM762" s="515"/>
      <c r="AN762" s="460"/>
      <c r="AU762" s="334"/>
      <c r="AV762" s="334"/>
    </row>
    <row r="763" spans="1:48" ht="17.100000000000001" customHeight="1">
      <c r="A763" s="585">
        <f>+A756+1</f>
        <v>9</v>
      </c>
      <c r="B763" s="640" t="s">
        <v>1545</v>
      </c>
      <c r="C763" s="640"/>
      <c r="D763" s="641">
        <f>NOVIEMBRE!K763</f>
        <v>4517</v>
      </c>
      <c r="E763" s="595">
        <f>H359</f>
        <v>0</v>
      </c>
      <c r="F763" s="644"/>
      <c r="G763" s="644"/>
      <c r="H763" s="574">
        <f>+F763+G763</f>
        <v>0</v>
      </c>
      <c r="I763" s="577">
        <f>+AM763</f>
        <v>0</v>
      </c>
      <c r="J763" s="580">
        <f>+H763+I763</f>
        <v>0</v>
      </c>
      <c r="K763" s="583">
        <f>+(D763+E763)-(J763)</f>
        <v>4517</v>
      </c>
      <c r="L763" s="253"/>
      <c r="M763" s="254"/>
      <c r="N763" s="254"/>
      <c r="O763" s="255"/>
      <c r="P763" s="256" t="str">
        <f ca="1">IF(O763=0," ",IFERROR(IF(DATEDIF(TODAY(),O763,"M")&lt;=5,"ROJO",IF(DATEDIF(TODAY(),O763,"M")&gt;=12,"VERDE",IF(AND(DATEDIF(TODAY(),O763,"M")&gt;=6,DATEDIF(TODAY(),O763,"M")&lt;=11),"AMARILLO"))),Q763))</f>
        <v xml:space="preserve"> </v>
      </c>
      <c r="Q763" s="256" t="str">
        <f t="shared" ref="Q763:Q768" si="110">IF(O763=0," ",IF(O763&lt;=$L$6,"VENCIDO","NO VENCIDO"))</f>
        <v xml:space="preserve"> </v>
      </c>
      <c r="R763" s="257"/>
      <c r="S763" s="258"/>
      <c r="T763" s="258"/>
      <c r="U763" s="259"/>
      <c r="V763" s="259"/>
      <c r="W763" s="634">
        <f>+AR763</f>
        <v>0</v>
      </c>
      <c r="X763" s="425"/>
      <c r="Y763" s="232"/>
      <c r="Z763" s="570"/>
      <c r="AA763" s="570"/>
      <c r="AB763" s="637">
        <f t="shared" ref="AB763" si="111">+Z763+AA763</f>
        <v>0</v>
      </c>
      <c r="AC763" s="570"/>
      <c r="AD763" s="570"/>
      <c r="AE763" s="570"/>
      <c r="AF763" s="570"/>
      <c r="AG763" s="570"/>
      <c r="AH763" s="570"/>
      <c r="AI763" s="570"/>
      <c r="AJ763" s="570"/>
      <c r="AK763" s="570"/>
      <c r="AL763" s="570"/>
      <c r="AM763" s="630">
        <f t="shared" ref="AM763" si="112">SUM(AB763:AL768)</f>
        <v>0</v>
      </c>
      <c r="AN763" s="460"/>
      <c r="AU763" s="334"/>
      <c r="AV763" s="334"/>
    </row>
    <row r="764" spans="1:48" ht="17.100000000000001" customHeight="1">
      <c r="A764" s="585"/>
      <c r="B764" s="640"/>
      <c r="C764" s="640"/>
      <c r="D764" s="642"/>
      <c r="E764" s="596"/>
      <c r="F764" s="645"/>
      <c r="G764" s="645"/>
      <c r="H764" s="575"/>
      <c r="I764" s="578"/>
      <c r="J764" s="581"/>
      <c r="K764" s="584"/>
      <c r="L764" s="253"/>
      <c r="M764" s="254"/>
      <c r="N764" s="254"/>
      <c r="O764" s="255"/>
      <c r="P764" s="256" t="str">
        <f t="shared" ref="P764:P768" ca="1" si="113">IF(O764=0," ",IFERROR(IF(DATEDIF(TODAY(),O764,"M")&lt;=5,"ROJO",IF(DATEDIF(TODAY(),O764,"M")&gt;=12,"VERDE",IF(AND(DATEDIF(TODAY(),O764,"M")&gt;=6,DATEDIF(TODAY(),O764,"M")&lt;=11),"AMARILLO"))),Q764))</f>
        <v xml:space="preserve"> </v>
      </c>
      <c r="Q764" s="256" t="str">
        <f t="shared" si="110"/>
        <v xml:space="preserve"> </v>
      </c>
      <c r="R764" s="257"/>
      <c r="S764" s="258"/>
      <c r="T764" s="258"/>
      <c r="U764" s="259"/>
      <c r="V764" s="259"/>
      <c r="W764" s="635"/>
      <c r="X764" s="425"/>
      <c r="Y764" s="232"/>
      <c r="Z764" s="571"/>
      <c r="AA764" s="571"/>
      <c r="AB764" s="638"/>
      <c r="AC764" s="571"/>
      <c r="AD764" s="571"/>
      <c r="AE764" s="571"/>
      <c r="AF764" s="571"/>
      <c r="AG764" s="571"/>
      <c r="AH764" s="571"/>
      <c r="AI764" s="571"/>
      <c r="AJ764" s="571"/>
      <c r="AK764" s="571"/>
      <c r="AL764" s="571"/>
      <c r="AM764" s="631"/>
      <c r="AN764" s="460"/>
      <c r="AU764" s="334"/>
      <c r="AV764" s="334"/>
    </row>
    <row r="765" spans="1:48" ht="17.100000000000001" customHeight="1">
      <c r="A765" s="585"/>
      <c r="B765" s="640"/>
      <c r="C765" s="640"/>
      <c r="D765" s="642"/>
      <c r="E765" s="596"/>
      <c r="F765" s="645"/>
      <c r="G765" s="645"/>
      <c r="H765" s="575"/>
      <c r="I765" s="578"/>
      <c r="J765" s="581"/>
      <c r="K765" s="584"/>
      <c r="L765" s="253"/>
      <c r="M765" s="254"/>
      <c r="N765" s="254"/>
      <c r="O765" s="255"/>
      <c r="P765" s="256" t="str">
        <f t="shared" ca="1" si="113"/>
        <v xml:space="preserve"> </v>
      </c>
      <c r="Q765" s="256" t="str">
        <f t="shared" si="110"/>
        <v xml:space="preserve"> </v>
      </c>
      <c r="R765" s="257"/>
      <c r="S765" s="258"/>
      <c r="T765" s="258"/>
      <c r="U765" s="259"/>
      <c r="V765" s="259"/>
      <c r="W765" s="635"/>
      <c r="X765" s="425"/>
      <c r="Y765" s="232"/>
      <c r="Z765" s="571"/>
      <c r="AA765" s="571"/>
      <c r="AB765" s="638"/>
      <c r="AC765" s="571"/>
      <c r="AD765" s="571"/>
      <c r="AE765" s="571"/>
      <c r="AF765" s="571"/>
      <c r="AG765" s="571"/>
      <c r="AH765" s="571"/>
      <c r="AI765" s="571"/>
      <c r="AJ765" s="571"/>
      <c r="AK765" s="571"/>
      <c r="AL765" s="571"/>
      <c r="AM765" s="631"/>
      <c r="AN765" s="460"/>
      <c r="AU765" s="334"/>
      <c r="AV765" s="334"/>
    </row>
    <row r="766" spans="1:48" ht="17.100000000000001" customHeight="1">
      <c r="A766" s="585"/>
      <c r="B766" s="640"/>
      <c r="C766" s="640"/>
      <c r="D766" s="642"/>
      <c r="E766" s="596"/>
      <c r="F766" s="645"/>
      <c r="G766" s="645"/>
      <c r="H766" s="575"/>
      <c r="I766" s="578"/>
      <c r="J766" s="581"/>
      <c r="K766" s="584"/>
      <c r="L766" s="253"/>
      <c r="M766" s="254"/>
      <c r="N766" s="254"/>
      <c r="O766" s="255"/>
      <c r="P766" s="256" t="str">
        <f t="shared" ca="1" si="113"/>
        <v xml:space="preserve"> </v>
      </c>
      <c r="Q766" s="256" t="str">
        <f t="shared" si="110"/>
        <v xml:space="preserve"> </v>
      </c>
      <c r="R766" s="257"/>
      <c r="S766" s="258"/>
      <c r="T766" s="258"/>
      <c r="U766" s="259"/>
      <c r="V766" s="259"/>
      <c r="W766" s="635"/>
      <c r="X766" s="425"/>
      <c r="Y766" s="232"/>
      <c r="Z766" s="571"/>
      <c r="AA766" s="571"/>
      <c r="AB766" s="638"/>
      <c r="AC766" s="571"/>
      <c r="AD766" s="571"/>
      <c r="AE766" s="571"/>
      <c r="AF766" s="571"/>
      <c r="AG766" s="571"/>
      <c r="AH766" s="571"/>
      <c r="AI766" s="571"/>
      <c r="AJ766" s="571"/>
      <c r="AK766" s="571"/>
      <c r="AL766" s="571"/>
      <c r="AM766" s="631"/>
      <c r="AN766" s="460"/>
      <c r="AU766" s="334"/>
      <c r="AV766" s="334"/>
    </row>
    <row r="767" spans="1:48" ht="17.100000000000001" customHeight="1">
      <c r="A767" s="585"/>
      <c r="B767" s="640"/>
      <c r="C767" s="640"/>
      <c r="D767" s="642"/>
      <c r="E767" s="596"/>
      <c r="F767" s="645"/>
      <c r="G767" s="645"/>
      <c r="H767" s="575"/>
      <c r="I767" s="578"/>
      <c r="J767" s="581"/>
      <c r="K767" s="584"/>
      <c r="L767" s="253"/>
      <c r="M767" s="254"/>
      <c r="N767" s="254"/>
      <c r="O767" s="255"/>
      <c r="P767" s="256" t="str">
        <f t="shared" ca="1" si="113"/>
        <v xml:space="preserve"> </v>
      </c>
      <c r="Q767" s="256" t="str">
        <f t="shared" si="110"/>
        <v xml:space="preserve"> </v>
      </c>
      <c r="R767" s="257"/>
      <c r="S767" s="258"/>
      <c r="T767" s="258"/>
      <c r="U767" s="259"/>
      <c r="V767" s="259"/>
      <c r="W767" s="635"/>
      <c r="X767" s="425"/>
      <c r="Y767" s="232"/>
      <c r="Z767" s="571"/>
      <c r="AA767" s="571"/>
      <c r="AB767" s="638"/>
      <c r="AC767" s="571"/>
      <c r="AD767" s="571"/>
      <c r="AE767" s="571"/>
      <c r="AF767" s="571"/>
      <c r="AG767" s="571"/>
      <c r="AH767" s="571"/>
      <c r="AI767" s="571"/>
      <c r="AJ767" s="571"/>
      <c r="AK767" s="571"/>
      <c r="AL767" s="571"/>
      <c r="AM767" s="631"/>
      <c r="AN767" s="460"/>
      <c r="AU767" s="334"/>
      <c r="AV767" s="334"/>
    </row>
    <row r="768" spans="1:48" ht="17.100000000000001" customHeight="1">
      <c r="A768" s="585"/>
      <c r="B768" s="640"/>
      <c r="C768" s="640"/>
      <c r="D768" s="642"/>
      <c r="E768" s="596"/>
      <c r="F768" s="645"/>
      <c r="G768" s="645"/>
      <c r="H768" s="575"/>
      <c r="I768" s="578"/>
      <c r="J768" s="581"/>
      <c r="K768" s="633"/>
      <c r="L768" s="253"/>
      <c r="M768" s="254"/>
      <c r="N768" s="254"/>
      <c r="O768" s="255"/>
      <c r="P768" s="256" t="str">
        <f t="shared" ca="1" si="113"/>
        <v xml:space="preserve"> </v>
      </c>
      <c r="Q768" s="256" t="str">
        <f t="shared" si="110"/>
        <v xml:space="preserve"> </v>
      </c>
      <c r="R768" s="257"/>
      <c r="S768" s="258"/>
      <c r="T768" s="258"/>
      <c r="U768" s="259"/>
      <c r="V768" s="259"/>
      <c r="W768" s="635"/>
      <c r="X768" s="425"/>
      <c r="Y768" s="232"/>
      <c r="Z768" s="572"/>
      <c r="AA768" s="572"/>
      <c r="AB768" s="639"/>
      <c r="AC768" s="572"/>
      <c r="AD768" s="572"/>
      <c r="AE768" s="572"/>
      <c r="AF768" s="572"/>
      <c r="AG768" s="572"/>
      <c r="AH768" s="572"/>
      <c r="AI768" s="572"/>
      <c r="AJ768" s="572"/>
      <c r="AK768" s="572"/>
      <c r="AL768" s="572"/>
      <c r="AM768" s="632"/>
      <c r="AN768" s="460"/>
      <c r="AU768" s="334"/>
      <c r="AV768" s="334"/>
    </row>
    <row r="769" spans="1:48" ht="17.100000000000001" customHeight="1">
      <c r="A769" s="585"/>
      <c r="B769" s="640"/>
      <c r="C769" s="640"/>
      <c r="D769" s="643"/>
      <c r="E769" s="597"/>
      <c r="F769" s="646"/>
      <c r="G769" s="646"/>
      <c r="H769" s="576"/>
      <c r="I769" s="579"/>
      <c r="J769" s="582"/>
      <c r="K769" s="447" t="b">
        <f>K763=L769</f>
        <v>0</v>
      </c>
      <c r="L769" s="263">
        <f>SUM(L763:L768)</f>
        <v>0</v>
      </c>
      <c r="M769" s="264" t="s">
        <v>1348</v>
      </c>
      <c r="N769" s="265"/>
      <c r="O769" s="266"/>
      <c r="P769" s="266"/>
      <c r="Q769" s="266"/>
      <c r="R769" s="267">
        <f>SUM(R763:R768)</f>
        <v>0</v>
      </c>
      <c r="S769" s="492"/>
      <c r="T769" s="492"/>
      <c r="U769" s="492"/>
      <c r="V769" s="493"/>
      <c r="W769" s="636"/>
      <c r="X769" s="306"/>
      <c r="Y769" s="232"/>
      <c r="Z769" s="498"/>
      <c r="AA769" s="270"/>
      <c r="AB769" s="267"/>
      <c r="AC769" s="270"/>
      <c r="AD769" s="270"/>
      <c r="AE769" s="270"/>
      <c r="AF769" s="270"/>
      <c r="AG769" s="270"/>
      <c r="AH769" s="270"/>
      <c r="AI769" s="270"/>
      <c r="AJ769" s="270"/>
      <c r="AK769" s="270"/>
      <c r="AL769" s="270"/>
      <c r="AM769" s="515"/>
      <c r="AN769" s="460"/>
      <c r="AU769" s="334"/>
      <c r="AV769" s="334"/>
    </row>
    <row r="770" spans="1:48" ht="17.100000000000001" customHeight="1">
      <c r="A770" s="585">
        <f>+A763+1</f>
        <v>10</v>
      </c>
      <c r="B770" s="640" t="s">
        <v>1356</v>
      </c>
      <c r="C770" s="640"/>
      <c r="D770" s="641">
        <f>NOVIEMBRE!K770</f>
        <v>0</v>
      </c>
      <c r="E770" s="595">
        <f>H366</f>
        <v>0</v>
      </c>
      <c r="F770" s="644"/>
      <c r="G770" s="644"/>
      <c r="H770" s="574">
        <f>+F770+G770</f>
        <v>0</v>
      </c>
      <c r="I770" s="577">
        <f>+AM770</f>
        <v>0</v>
      </c>
      <c r="J770" s="580">
        <f>+H770+I770</f>
        <v>0</v>
      </c>
      <c r="K770" s="583">
        <f>+(D770+E770)-(J770)</f>
        <v>0</v>
      </c>
      <c r="L770" s="253"/>
      <c r="M770" s="254"/>
      <c r="N770" s="254"/>
      <c r="O770" s="255"/>
      <c r="P770" s="256" t="str">
        <f ca="1">IF(O770=0," ",IFERROR(IF(DATEDIF(TODAY(),O770,"M")&lt;=5,"ROJO",IF(DATEDIF(TODAY(),O770,"M")&gt;=12,"VERDE",IF(AND(DATEDIF(TODAY(),O770,"M")&gt;=6,DATEDIF(TODAY(),O770,"M")&lt;=11),"AMARILLO"))),Q770))</f>
        <v xml:space="preserve"> </v>
      </c>
      <c r="Q770" s="256" t="str">
        <f t="shared" ref="Q770:Q775" si="114">IF(O770=0," ",IF(O770&lt;=$L$6,"VENCIDO","NO VENCIDO"))</f>
        <v xml:space="preserve"> </v>
      </c>
      <c r="R770" s="257"/>
      <c r="S770" s="258"/>
      <c r="T770" s="258"/>
      <c r="U770" s="259"/>
      <c r="V770" s="259"/>
      <c r="W770" s="634">
        <f>+AR770</f>
        <v>0</v>
      </c>
      <c r="X770" s="425"/>
      <c r="Y770" s="232"/>
      <c r="Z770" s="570"/>
      <c r="AA770" s="570"/>
      <c r="AB770" s="637">
        <f>+Z770+AA770</f>
        <v>0</v>
      </c>
      <c r="AC770" s="570"/>
      <c r="AD770" s="570"/>
      <c r="AE770" s="570"/>
      <c r="AF770" s="570"/>
      <c r="AG770" s="570"/>
      <c r="AH770" s="570"/>
      <c r="AI770" s="570"/>
      <c r="AJ770" s="570"/>
      <c r="AK770" s="570"/>
      <c r="AL770" s="570"/>
      <c r="AM770" s="630">
        <f t="shared" ref="AM770" si="115">SUM(AB770:AL775)</f>
        <v>0</v>
      </c>
      <c r="AN770" s="460"/>
      <c r="AU770" s="334"/>
      <c r="AV770" s="334"/>
    </row>
    <row r="771" spans="1:48" ht="17.100000000000001" customHeight="1">
      <c r="A771" s="585"/>
      <c r="B771" s="640"/>
      <c r="C771" s="640"/>
      <c r="D771" s="642"/>
      <c r="E771" s="596"/>
      <c r="F771" s="645"/>
      <c r="G771" s="645"/>
      <c r="H771" s="575"/>
      <c r="I771" s="578"/>
      <c r="J771" s="581"/>
      <c r="K771" s="584"/>
      <c r="L771" s="253"/>
      <c r="M771" s="254"/>
      <c r="N771" s="254"/>
      <c r="O771" s="255"/>
      <c r="P771" s="256" t="str">
        <f t="shared" ref="P771:P775" ca="1" si="116">IF(O771=0," ",IFERROR(IF(DATEDIF(TODAY(),O771,"M")&lt;=5,"ROJO",IF(DATEDIF(TODAY(),O771,"M")&gt;=12,"VERDE",IF(AND(DATEDIF(TODAY(),O771,"M")&gt;=6,DATEDIF(TODAY(),O771,"M")&lt;=11),"AMARILLO"))),Q771))</f>
        <v xml:space="preserve"> </v>
      </c>
      <c r="Q771" s="256" t="str">
        <f t="shared" si="114"/>
        <v xml:space="preserve"> </v>
      </c>
      <c r="R771" s="257"/>
      <c r="S771" s="258"/>
      <c r="T771" s="258"/>
      <c r="U771" s="259"/>
      <c r="V771" s="259"/>
      <c r="W771" s="635"/>
      <c r="X771" s="425"/>
      <c r="Y771" s="232"/>
      <c r="Z771" s="571"/>
      <c r="AA771" s="571"/>
      <c r="AB771" s="638"/>
      <c r="AC771" s="571"/>
      <c r="AD771" s="571"/>
      <c r="AE771" s="571"/>
      <c r="AF771" s="571"/>
      <c r="AG771" s="571"/>
      <c r="AH771" s="571"/>
      <c r="AI771" s="571"/>
      <c r="AJ771" s="571"/>
      <c r="AK771" s="571"/>
      <c r="AL771" s="571"/>
      <c r="AM771" s="631"/>
      <c r="AN771" s="460"/>
      <c r="AU771" s="334"/>
      <c r="AV771" s="334"/>
    </row>
    <row r="772" spans="1:48" ht="17.100000000000001" customHeight="1">
      <c r="A772" s="585"/>
      <c r="B772" s="640"/>
      <c r="C772" s="640"/>
      <c r="D772" s="642"/>
      <c r="E772" s="596"/>
      <c r="F772" s="645"/>
      <c r="G772" s="645"/>
      <c r="H772" s="575"/>
      <c r="I772" s="578"/>
      <c r="J772" s="581"/>
      <c r="K772" s="584"/>
      <c r="L772" s="253"/>
      <c r="M772" s="254"/>
      <c r="N772" s="254"/>
      <c r="O772" s="255"/>
      <c r="P772" s="256" t="str">
        <f t="shared" ca="1" si="116"/>
        <v xml:space="preserve"> </v>
      </c>
      <c r="Q772" s="256" t="str">
        <f t="shared" si="114"/>
        <v xml:space="preserve"> </v>
      </c>
      <c r="R772" s="257"/>
      <c r="S772" s="258"/>
      <c r="T772" s="258"/>
      <c r="U772" s="259"/>
      <c r="V772" s="259"/>
      <c r="W772" s="635"/>
      <c r="X772" s="425"/>
      <c r="Y772" s="232"/>
      <c r="Z772" s="571"/>
      <c r="AA772" s="571"/>
      <c r="AB772" s="638"/>
      <c r="AC772" s="571"/>
      <c r="AD772" s="571"/>
      <c r="AE772" s="571"/>
      <c r="AF772" s="571"/>
      <c r="AG772" s="571"/>
      <c r="AH772" s="571"/>
      <c r="AI772" s="571"/>
      <c r="AJ772" s="571"/>
      <c r="AK772" s="571"/>
      <c r="AL772" s="571"/>
      <c r="AM772" s="631"/>
      <c r="AN772" s="460"/>
      <c r="AU772" s="334"/>
      <c r="AV772" s="334"/>
    </row>
    <row r="773" spans="1:48" ht="17.100000000000001" customHeight="1">
      <c r="A773" s="585"/>
      <c r="B773" s="640"/>
      <c r="C773" s="640"/>
      <c r="D773" s="642"/>
      <c r="E773" s="596"/>
      <c r="F773" s="645"/>
      <c r="G773" s="645"/>
      <c r="H773" s="575"/>
      <c r="I773" s="578"/>
      <c r="J773" s="581"/>
      <c r="K773" s="584"/>
      <c r="L773" s="253"/>
      <c r="M773" s="254"/>
      <c r="N773" s="254"/>
      <c r="O773" s="255"/>
      <c r="P773" s="256" t="str">
        <f t="shared" ca="1" si="116"/>
        <v xml:space="preserve"> </v>
      </c>
      <c r="Q773" s="256" t="str">
        <f t="shared" si="114"/>
        <v xml:space="preserve"> </v>
      </c>
      <c r="R773" s="257"/>
      <c r="S773" s="258"/>
      <c r="T773" s="258"/>
      <c r="U773" s="259"/>
      <c r="V773" s="259"/>
      <c r="W773" s="635"/>
      <c r="X773" s="425"/>
      <c r="Y773" s="232"/>
      <c r="Z773" s="571"/>
      <c r="AA773" s="571"/>
      <c r="AB773" s="638"/>
      <c r="AC773" s="571"/>
      <c r="AD773" s="571"/>
      <c r="AE773" s="571"/>
      <c r="AF773" s="571"/>
      <c r="AG773" s="571"/>
      <c r="AH773" s="571"/>
      <c r="AI773" s="571"/>
      <c r="AJ773" s="571"/>
      <c r="AK773" s="571"/>
      <c r="AL773" s="571"/>
      <c r="AM773" s="631"/>
      <c r="AN773" s="460"/>
      <c r="AU773" s="334"/>
      <c r="AV773" s="334"/>
    </row>
    <row r="774" spans="1:48" ht="17.100000000000001" customHeight="1">
      <c r="A774" s="585"/>
      <c r="B774" s="640"/>
      <c r="C774" s="640"/>
      <c r="D774" s="642"/>
      <c r="E774" s="596"/>
      <c r="F774" s="645"/>
      <c r="G774" s="645"/>
      <c r="H774" s="575"/>
      <c r="I774" s="578"/>
      <c r="J774" s="581"/>
      <c r="K774" s="584"/>
      <c r="L774" s="253"/>
      <c r="M774" s="254"/>
      <c r="N774" s="254"/>
      <c r="O774" s="255"/>
      <c r="P774" s="256" t="str">
        <f t="shared" ca="1" si="116"/>
        <v xml:space="preserve"> </v>
      </c>
      <c r="Q774" s="256" t="str">
        <f t="shared" si="114"/>
        <v xml:space="preserve"> </v>
      </c>
      <c r="R774" s="257"/>
      <c r="S774" s="258"/>
      <c r="T774" s="258"/>
      <c r="U774" s="259"/>
      <c r="V774" s="259"/>
      <c r="W774" s="635"/>
      <c r="X774" s="425"/>
      <c r="Y774" s="232"/>
      <c r="Z774" s="571"/>
      <c r="AA774" s="571"/>
      <c r="AB774" s="638"/>
      <c r="AC774" s="571"/>
      <c r="AD774" s="571"/>
      <c r="AE774" s="571"/>
      <c r="AF774" s="571"/>
      <c r="AG774" s="571"/>
      <c r="AH774" s="571"/>
      <c r="AI774" s="571"/>
      <c r="AJ774" s="571"/>
      <c r="AK774" s="571"/>
      <c r="AL774" s="571"/>
      <c r="AM774" s="631"/>
      <c r="AN774" s="460"/>
      <c r="AU774" s="334"/>
      <c r="AV774" s="334"/>
    </row>
    <row r="775" spans="1:48" ht="17.100000000000001" customHeight="1">
      <c r="A775" s="585"/>
      <c r="B775" s="640"/>
      <c r="C775" s="640"/>
      <c r="D775" s="642"/>
      <c r="E775" s="596"/>
      <c r="F775" s="645"/>
      <c r="G775" s="645"/>
      <c r="H775" s="575"/>
      <c r="I775" s="578"/>
      <c r="J775" s="581"/>
      <c r="K775" s="633"/>
      <c r="L775" s="253"/>
      <c r="M775" s="254"/>
      <c r="N775" s="254"/>
      <c r="O775" s="255"/>
      <c r="P775" s="256" t="str">
        <f t="shared" ca="1" si="116"/>
        <v xml:space="preserve"> </v>
      </c>
      <c r="Q775" s="256" t="str">
        <f t="shared" si="114"/>
        <v xml:space="preserve"> </v>
      </c>
      <c r="R775" s="257"/>
      <c r="S775" s="258"/>
      <c r="T775" s="258"/>
      <c r="U775" s="259"/>
      <c r="V775" s="259"/>
      <c r="W775" s="635"/>
      <c r="X775" s="425"/>
      <c r="Y775" s="232"/>
      <c r="Z775" s="572"/>
      <c r="AA775" s="572"/>
      <c r="AB775" s="639"/>
      <c r="AC775" s="572"/>
      <c r="AD775" s="572"/>
      <c r="AE775" s="572"/>
      <c r="AF775" s="572"/>
      <c r="AG775" s="572"/>
      <c r="AH775" s="572"/>
      <c r="AI775" s="572"/>
      <c r="AJ775" s="572"/>
      <c r="AK775" s="572"/>
      <c r="AL775" s="572"/>
      <c r="AM775" s="632"/>
      <c r="AN775" s="460"/>
      <c r="AU775" s="334"/>
      <c r="AV775" s="334"/>
    </row>
    <row r="776" spans="1:48" ht="17.100000000000001" customHeight="1">
      <c r="A776" s="585"/>
      <c r="B776" s="640"/>
      <c r="C776" s="640"/>
      <c r="D776" s="643"/>
      <c r="E776" s="597"/>
      <c r="F776" s="646"/>
      <c r="G776" s="646"/>
      <c r="H776" s="576"/>
      <c r="I776" s="579"/>
      <c r="J776" s="582"/>
      <c r="K776" s="447" t="b">
        <f>K770=L776</f>
        <v>1</v>
      </c>
      <c r="L776" s="263">
        <f>SUM(L770:L775)</f>
        <v>0</v>
      </c>
      <c r="M776" s="264" t="s">
        <v>1348</v>
      </c>
      <c r="N776" s="265"/>
      <c r="O776" s="266"/>
      <c r="P776" s="266"/>
      <c r="Q776" s="266"/>
      <c r="R776" s="267">
        <f>SUM(R770:R775)</f>
        <v>0</v>
      </c>
      <c r="S776" s="492"/>
      <c r="T776" s="492"/>
      <c r="U776" s="492"/>
      <c r="V776" s="493"/>
      <c r="W776" s="636"/>
      <c r="X776" s="306"/>
      <c r="Y776" s="232"/>
      <c r="Z776" s="498"/>
      <c r="AA776" s="270"/>
      <c r="AB776" s="267"/>
      <c r="AC776" s="270"/>
      <c r="AD776" s="270"/>
      <c r="AE776" s="270"/>
      <c r="AF776" s="270"/>
      <c r="AG776" s="270"/>
      <c r="AH776" s="270"/>
      <c r="AI776" s="270"/>
      <c r="AJ776" s="270"/>
      <c r="AK776" s="270"/>
      <c r="AL776" s="270"/>
      <c r="AM776" s="515"/>
      <c r="AN776" s="460"/>
      <c r="AU776" s="334"/>
      <c r="AV776" s="334"/>
    </row>
    <row r="777" spans="1:48" ht="30" customHeight="1">
      <c r="A777" s="293">
        <f>+A770+1</f>
        <v>11</v>
      </c>
      <c r="B777" s="629" t="s">
        <v>1396</v>
      </c>
      <c r="C777" s="629"/>
      <c r="D777" s="381">
        <f>NOVIEMBRE!K777</f>
        <v>2242</v>
      </c>
      <c r="E777" s="339">
        <f t="shared" ref="E777:E783" si="117">H373</f>
        <v>0</v>
      </c>
      <c r="F777" s="338"/>
      <c r="G777" s="338"/>
      <c r="H777" s="456">
        <f t="shared" ref="H777:H783" si="118">+F777+G777</f>
        <v>0</v>
      </c>
      <c r="I777" s="340">
        <f t="shared" ref="I777:I783" si="119">+AM777</f>
        <v>0</v>
      </c>
      <c r="J777" s="341">
        <f t="shared" ref="J777:J783" si="120">+H777+I777</f>
        <v>0</v>
      </c>
      <c r="K777" s="477">
        <f>+(D777+E777)-(J777)</f>
        <v>2242</v>
      </c>
      <c r="L777" s="253"/>
      <c r="M777" s="254"/>
      <c r="N777" s="254"/>
      <c r="O777" s="255"/>
      <c r="P777" s="256" t="str">
        <f t="shared" ref="P777:P783" ca="1" si="121">IF(O777=0," ",IFERROR(IF(DATEDIF(TODAY(),O777,"M")&lt;=5,"ROJO",IF(DATEDIF(TODAY(),O777,"M")&gt;=12,"VERDE",IF(AND(DATEDIF(TODAY(),O777,"M")&gt;=6,DATEDIF(TODAY(),O777,"M")&lt;=11),"AMARILLO"))),Q777))</f>
        <v xml:space="preserve"> </v>
      </c>
      <c r="Q777" s="262" t="str">
        <f t="shared" ref="Q777:Q783" si="122">IF(O777=0," ",IF(O777&lt;=$L$6,"VENCIDO","NO VENCIDO"))</f>
        <v xml:space="preserve"> </v>
      </c>
      <c r="R777" s="257"/>
      <c r="S777" s="258"/>
      <c r="T777" s="258"/>
      <c r="U777" s="259"/>
      <c r="V777" s="259"/>
      <c r="W777" s="402"/>
      <c r="X777" s="351"/>
      <c r="Y777" s="232"/>
      <c r="Z777" s="457"/>
      <c r="AA777" s="457"/>
      <c r="AB777" s="458">
        <f t="shared" ref="AB777:AB783" si="123">+Z777+AA777</f>
        <v>0</v>
      </c>
      <c r="AC777" s="457"/>
      <c r="AD777" s="457"/>
      <c r="AE777" s="457"/>
      <c r="AF777" s="457"/>
      <c r="AG777" s="457"/>
      <c r="AH777" s="457"/>
      <c r="AI777" s="457"/>
      <c r="AJ777" s="457"/>
      <c r="AK777" s="457"/>
      <c r="AL777" s="457"/>
      <c r="AM777" s="382">
        <f>SUM(AB777:AL777)</f>
        <v>0</v>
      </c>
      <c r="AN777" s="460"/>
      <c r="AU777" s="334"/>
      <c r="AV777" s="334"/>
    </row>
    <row r="778" spans="1:48" ht="30" customHeight="1">
      <c r="A778" s="293">
        <f t="shared" ref="A778:A783" si="124">A777+1</f>
        <v>12</v>
      </c>
      <c r="B778" s="629" t="s">
        <v>1419</v>
      </c>
      <c r="C778" s="629"/>
      <c r="D778" s="381">
        <f>NOVIEMBRE!K778</f>
        <v>14047</v>
      </c>
      <c r="E778" s="339">
        <f t="shared" si="117"/>
        <v>0</v>
      </c>
      <c r="F778" s="338"/>
      <c r="G778" s="338"/>
      <c r="H778" s="456">
        <f t="shared" si="118"/>
        <v>0</v>
      </c>
      <c r="I778" s="340">
        <f t="shared" si="119"/>
        <v>0</v>
      </c>
      <c r="J778" s="341">
        <f t="shared" si="120"/>
        <v>0</v>
      </c>
      <c r="K778" s="477">
        <f>+(D778+E778)-(J778)</f>
        <v>14047</v>
      </c>
      <c r="L778" s="253"/>
      <c r="M778" s="254"/>
      <c r="N778" s="254"/>
      <c r="O778" s="255"/>
      <c r="P778" s="256" t="str">
        <f t="shared" ca="1" si="121"/>
        <v xml:space="preserve"> </v>
      </c>
      <c r="Q778" s="262" t="str">
        <f t="shared" si="122"/>
        <v xml:space="preserve"> </v>
      </c>
      <c r="R778" s="257"/>
      <c r="S778" s="258"/>
      <c r="T778" s="258"/>
      <c r="U778" s="259"/>
      <c r="V778" s="259"/>
      <c r="W778" s="403"/>
      <c r="X778" s="351"/>
      <c r="Y778" s="232"/>
      <c r="Z778" s="457"/>
      <c r="AA778" s="457"/>
      <c r="AB778" s="458">
        <f t="shared" si="123"/>
        <v>0</v>
      </c>
      <c r="AC778" s="457"/>
      <c r="AD778" s="457"/>
      <c r="AE778" s="457"/>
      <c r="AF778" s="457"/>
      <c r="AG778" s="457"/>
      <c r="AH778" s="457"/>
      <c r="AI778" s="457"/>
      <c r="AJ778" s="457"/>
      <c r="AK778" s="457"/>
      <c r="AL778" s="457"/>
      <c r="AM778" s="382">
        <f t="shared" ref="AM778:AM783" si="125">SUM(AB778:AL778)</f>
        <v>0</v>
      </c>
      <c r="AN778" s="460"/>
      <c r="AU778" s="334"/>
      <c r="AV778" s="334"/>
    </row>
    <row r="779" spans="1:48" ht="30" customHeight="1">
      <c r="A779" s="293">
        <f t="shared" si="124"/>
        <v>13</v>
      </c>
      <c r="B779" s="629" t="s">
        <v>1418</v>
      </c>
      <c r="C779" s="629"/>
      <c r="D779" s="381">
        <f>NOVIEMBRE!K779</f>
        <v>3318</v>
      </c>
      <c r="E779" s="339">
        <f t="shared" si="117"/>
        <v>0</v>
      </c>
      <c r="F779" s="338"/>
      <c r="G779" s="338"/>
      <c r="H779" s="456">
        <f t="shared" si="118"/>
        <v>0</v>
      </c>
      <c r="I779" s="340">
        <f t="shared" si="119"/>
        <v>0</v>
      </c>
      <c r="J779" s="341">
        <f t="shared" si="120"/>
        <v>0</v>
      </c>
      <c r="K779" s="477">
        <f t="shared" ref="K779:K783" si="126">+(D779+E779)-(J779)</f>
        <v>3318</v>
      </c>
      <c r="L779" s="253"/>
      <c r="M779" s="254"/>
      <c r="N779" s="254"/>
      <c r="O779" s="255"/>
      <c r="P779" s="256" t="str">
        <f t="shared" ca="1" si="121"/>
        <v xml:space="preserve"> </v>
      </c>
      <c r="Q779" s="262" t="str">
        <f t="shared" si="122"/>
        <v xml:space="preserve"> </v>
      </c>
      <c r="R779" s="257"/>
      <c r="S779" s="258"/>
      <c r="T779" s="258"/>
      <c r="U779" s="259"/>
      <c r="V779" s="259"/>
      <c r="W779" s="403"/>
      <c r="X779" s="351"/>
      <c r="Y779" s="232"/>
      <c r="Z779" s="457"/>
      <c r="AA779" s="457"/>
      <c r="AB779" s="458">
        <f t="shared" si="123"/>
        <v>0</v>
      </c>
      <c r="AC779" s="457"/>
      <c r="AD779" s="457"/>
      <c r="AE779" s="457"/>
      <c r="AF779" s="457"/>
      <c r="AG779" s="457"/>
      <c r="AH779" s="457"/>
      <c r="AI779" s="457"/>
      <c r="AJ779" s="457"/>
      <c r="AK779" s="457"/>
      <c r="AL779" s="457"/>
      <c r="AM779" s="382">
        <f t="shared" si="125"/>
        <v>0</v>
      </c>
      <c r="AN779" s="460"/>
      <c r="AU779" s="334"/>
      <c r="AV779" s="334"/>
    </row>
    <row r="780" spans="1:48" ht="30" customHeight="1">
      <c r="A780" s="293">
        <f t="shared" si="124"/>
        <v>14</v>
      </c>
      <c r="B780" s="629" t="s">
        <v>1397</v>
      </c>
      <c r="C780" s="629"/>
      <c r="D780" s="381">
        <f>NOVIEMBRE!K780</f>
        <v>1058</v>
      </c>
      <c r="E780" s="339">
        <f t="shared" si="117"/>
        <v>0</v>
      </c>
      <c r="F780" s="338"/>
      <c r="G780" s="338"/>
      <c r="H780" s="456">
        <f t="shared" si="118"/>
        <v>0</v>
      </c>
      <c r="I780" s="340">
        <f t="shared" si="119"/>
        <v>0</v>
      </c>
      <c r="J780" s="341">
        <f t="shared" si="120"/>
        <v>0</v>
      </c>
      <c r="K780" s="477">
        <f>+(D780+E780)-(J780)</f>
        <v>1058</v>
      </c>
      <c r="L780" s="253"/>
      <c r="M780" s="254"/>
      <c r="N780" s="254"/>
      <c r="O780" s="255"/>
      <c r="P780" s="256" t="str">
        <f t="shared" ca="1" si="121"/>
        <v xml:space="preserve"> </v>
      </c>
      <c r="Q780" s="262" t="str">
        <f t="shared" si="122"/>
        <v xml:space="preserve"> </v>
      </c>
      <c r="R780" s="257"/>
      <c r="S780" s="258"/>
      <c r="T780" s="258"/>
      <c r="U780" s="259"/>
      <c r="V780" s="259"/>
      <c r="W780" s="403"/>
      <c r="X780" s="351"/>
      <c r="Y780" s="232"/>
      <c r="Z780" s="457"/>
      <c r="AA780" s="457"/>
      <c r="AB780" s="458">
        <f t="shared" si="123"/>
        <v>0</v>
      </c>
      <c r="AC780" s="457"/>
      <c r="AD780" s="457"/>
      <c r="AE780" s="457"/>
      <c r="AF780" s="457"/>
      <c r="AG780" s="457"/>
      <c r="AH780" s="457"/>
      <c r="AI780" s="457"/>
      <c r="AJ780" s="457"/>
      <c r="AK780" s="457"/>
      <c r="AL780" s="457"/>
      <c r="AM780" s="382">
        <f t="shared" si="125"/>
        <v>0</v>
      </c>
      <c r="AN780" s="460"/>
      <c r="AQ780" s="352"/>
      <c r="AR780" s="353"/>
      <c r="AS780" s="353"/>
      <c r="AT780" s="354"/>
      <c r="AU780" s="334"/>
      <c r="AV780" s="334"/>
    </row>
    <row r="781" spans="1:48" ht="30" customHeight="1">
      <c r="A781" s="293">
        <f t="shared" si="124"/>
        <v>15</v>
      </c>
      <c r="B781" s="629" t="s">
        <v>1398</v>
      </c>
      <c r="C781" s="629"/>
      <c r="D781" s="381">
        <f>NOVIEMBRE!K781</f>
        <v>73</v>
      </c>
      <c r="E781" s="339">
        <f t="shared" si="117"/>
        <v>0</v>
      </c>
      <c r="F781" s="338"/>
      <c r="G781" s="338"/>
      <c r="H781" s="456">
        <f t="shared" si="118"/>
        <v>0</v>
      </c>
      <c r="I781" s="340">
        <f t="shared" si="119"/>
        <v>0</v>
      </c>
      <c r="J781" s="341">
        <f t="shared" si="120"/>
        <v>0</v>
      </c>
      <c r="K781" s="477">
        <f t="shared" si="126"/>
        <v>73</v>
      </c>
      <c r="L781" s="253"/>
      <c r="M781" s="254"/>
      <c r="N781" s="254"/>
      <c r="O781" s="255"/>
      <c r="P781" s="256" t="str">
        <f t="shared" ca="1" si="121"/>
        <v xml:space="preserve"> </v>
      </c>
      <c r="Q781" s="262" t="str">
        <f t="shared" si="122"/>
        <v xml:space="preserve"> </v>
      </c>
      <c r="R781" s="257"/>
      <c r="S781" s="258"/>
      <c r="T781" s="258"/>
      <c r="U781" s="259"/>
      <c r="V781" s="259"/>
      <c r="W781" s="403"/>
      <c r="X781" s="351"/>
      <c r="Y781" s="232"/>
      <c r="Z781" s="457"/>
      <c r="AA781" s="457"/>
      <c r="AB781" s="458">
        <f t="shared" si="123"/>
        <v>0</v>
      </c>
      <c r="AC781" s="457"/>
      <c r="AD781" s="457"/>
      <c r="AE781" s="457"/>
      <c r="AF781" s="457"/>
      <c r="AG781" s="457"/>
      <c r="AH781" s="457"/>
      <c r="AI781" s="457"/>
      <c r="AJ781" s="457"/>
      <c r="AK781" s="457"/>
      <c r="AL781" s="457"/>
      <c r="AM781" s="382">
        <f t="shared" si="125"/>
        <v>0</v>
      </c>
      <c r="AN781" s="460"/>
      <c r="AQ781" s="352"/>
      <c r="AR781" s="353"/>
      <c r="AS781" s="353"/>
      <c r="AT781" s="354"/>
      <c r="AU781" s="334"/>
      <c r="AV781" s="334"/>
    </row>
    <row r="782" spans="1:48" ht="30" customHeight="1">
      <c r="A782" s="293">
        <f t="shared" si="124"/>
        <v>16</v>
      </c>
      <c r="B782" s="629" t="s">
        <v>1399</v>
      </c>
      <c r="C782" s="629"/>
      <c r="D782" s="381">
        <f>NOVIEMBRE!K782</f>
        <v>141</v>
      </c>
      <c r="E782" s="339">
        <f t="shared" si="117"/>
        <v>0</v>
      </c>
      <c r="F782" s="338"/>
      <c r="G782" s="338"/>
      <c r="H782" s="456">
        <f t="shared" si="118"/>
        <v>0</v>
      </c>
      <c r="I782" s="340">
        <f t="shared" si="119"/>
        <v>0</v>
      </c>
      <c r="J782" s="341">
        <f t="shared" si="120"/>
        <v>0</v>
      </c>
      <c r="K782" s="477">
        <f t="shared" si="126"/>
        <v>141</v>
      </c>
      <c r="L782" s="253"/>
      <c r="M782" s="254"/>
      <c r="N782" s="254"/>
      <c r="O782" s="255"/>
      <c r="P782" s="256" t="str">
        <f t="shared" ca="1" si="121"/>
        <v xml:space="preserve"> </v>
      </c>
      <c r="Q782" s="262" t="str">
        <f t="shared" si="122"/>
        <v xml:space="preserve"> </v>
      </c>
      <c r="R782" s="257"/>
      <c r="S782" s="258"/>
      <c r="T782" s="258"/>
      <c r="U782" s="259"/>
      <c r="V782" s="259"/>
      <c r="W782" s="403"/>
      <c r="X782" s="351"/>
      <c r="Y782" s="232"/>
      <c r="Z782" s="457"/>
      <c r="AA782" s="457"/>
      <c r="AB782" s="458">
        <f t="shared" si="123"/>
        <v>0</v>
      </c>
      <c r="AC782" s="457"/>
      <c r="AD782" s="457"/>
      <c r="AE782" s="457"/>
      <c r="AF782" s="457"/>
      <c r="AG782" s="457"/>
      <c r="AH782" s="457"/>
      <c r="AI782" s="457"/>
      <c r="AJ782" s="457"/>
      <c r="AK782" s="457"/>
      <c r="AL782" s="457"/>
      <c r="AM782" s="382">
        <f t="shared" si="125"/>
        <v>0</v>
      </c>
      <c r="AN782" s="460"/>
      <c r="AQ782" s="352"/>
      <c r="AR782" s="353"/>
      <c r="AS782" s="353"/>
      <c r="AT782" s="354"/>
      <c r="AU782" s="334"/>
      <c r="AV782" s="334"/>
    </row>
    <row r="783" spans="1:48" ht="30" customHeight="1">
      <c r="A783" s="293">
        <f t="shared" si="124"/>
        <v>17</v>
      </c>
      <c r="B783" s="629" t="s">
        <v>1395</v>
      </c>
      <c r="C783" s="629"/>
      <c r="D783" s="381">
        <f>NOVIEMBRE!K783</f>
        <v>670</v>
      </c>
      <c r="E783" s="339">
        <f t="shared" si="117"/>
        <v>0</v>
      </c>
      <c r="F783" s="338"/>
      <c r="G783" s="338"/>
      <c r="H783" s="456">
        <f t="shared" si="118"/>
        <v>0</v>
      </c>
      <c r="I783" s="340">
        <f t="shared" si="119"/>
        <v>0</v>
      </c>
      <c r="J783" s="341">
        <f t="shared" si="120"/>
        <v>0</v>
      </c>
      <c r="K783" s="477">
        <f t="shared" si="126"/>
        <v>670</v>
      </c>
      <c r="L783" s="253"/>
      <c r="M783" s="254"/>
      <c r="N783" s="254"/>
      <c r="O783" s="255"/>
      <c r="P783" s="256" t="str">
        <f t="shared" ca="1" si="121"/>
        <v xml:space="preserve"> </v>
      </c>
      <c r="Q783" s="262" t="str">
        <f t="shared" si="122"/>
        <v xml:space="preserve"> </v>
      </c>
      <c r="R783" s="257"/>
      <c r="S783" s="258"/>
      <c r="T783" s="258"/>
      <c r="U783" s="259"/>
      <c r="V783" s="259"/>
      <c r="W783" s="403"/>
      <c r="X783" s="351"/>
      <c r="Y783" s="232"/>
      <c r="Z783" s="457"/>
      <c r="AA783" s="457"/>
      <c r="AB783" s="458">
        <f t="shared" si="123"/>
        <v>0</v>
      </c>
      <c r="AC783" s="457"/>
      <c r="AD783" s="457"/>
      <c r="AE783" s="457"/>
      <c r="AF783" s="457"/>
      <c r="AG783" s="457"/>
      <c r="AH783" s="457"/>
      <c r="AI783" s="457"/>
      <c r="AJ783" s="457"/>
      <c r="AK783" s="457"/>
      <c r="AL783" s="457"/>
      <c r="AM783" s="382">
        <f t="shared" si="125"/>
        <v>0</v>
      </c>
      <c r="AN783" s="460"/>
      <c r="AQ783" s="352"/>
      <c r="AR783" s="353"/>
      <c r="AS783" s="353"/>
      <c r="AT783" s="354"/>
      <c r="AU783" s="334"/>
      <c r="AV783" s="334"/>
    </row>
    <row r="784" spans="1:48" ht="51" customHeight="1">
      <c r="A784" s="232"/>
      <c r="B784" s="312" t="s">
        <v>1426</v>
      </c>
      <c r="C784" s="232"/>
      <c r="D784" s="232"/>
      <c r="E784" s="232"/>
      <c r="F784" s="232"/>
      <c r="G784" s="232"/>
      <c r="H784" s="232"/>
      <c r="I784" s="232"/>
      <c r="X784" s="351"/>
      <c r="Y784" s="232"/>
      <c r="AN784" s="232"/>
      <c r="AO784" s="232"/>
      <c r="AQ784" s="352"/>
      <c r="AR784" s="353"/>
      <c r="AS784" s="353"/>
      <c r="AT784" s="354"/>
      <c r="AU784" s="334"/>
      <c r="AV784" s="334"/>
    </row>
    <row r="785" spans="1:49" ht="42" customHeight="1">
      <c r="A785" s="614" t="s">
        <v>1349</v>
      </c>
      <c r="B785" s="617" t="s">
        <v>1357</v>
      </c>
      <c r="C785" s="618"/>
      <c r="D785" s="541" t="s">
        <v>44</v>
      </c>
      <c r="E785" s="546" t="s">
        <v>1432</v>
      </c>
      <c r="F785" s="627" t="s">
        <v>1352</v>
      </c>
      <c r="G785" s="628"/>
      <c r="H785" s="538" t="s">
        <v>1425</v>
      </c>
      <c r="I785" s="546" t="s">
        <v>58</v>
      </c>
      <c r="J785" s="541" t="s">
        <v>1424</v>
      </c>
      <c r="K785" s="623" t="s">
        <v>1422</v>
      </c>
      <c r="L785" s="623" t="s">
        <v>1438</v>
      </c>
      <c r="M785" s="623" t="s">
        <v>1345</v>
      </c>
      <c r="N785" s="623" t="s">
        <v>1365</v>
      </c>
      <c r="O785" s="623" t="s">
        <v>50</v>
      </c>
      <c r="P785" s="624" t="s">
        <v>1444</v>
      </c>
      <c r="Q785" s="624" t="s">
        <v>1429</v>
      </c>
      <c r="R785" s="613" t="s">
        <v>1443</v>
      </c>
      <c r="S785" s="613" t="s">
        <v>1365</v>
      </c>
      <c r="T785" s="613" t="s">
        <v>1364</v>
      </c>
      <c r="U785" s="613" t="s">
        <v>1344</v>
      </c>
      <c r="V785" s="613" t="s">
        <v>1515</v>
      </c>
      <c r="W785" s="613" t="s">
        <v>1423</v>
      </c>
      <c r="X785" s="351"/>
      <c r="Y785" s="232"/>
      <c r="Z785" s="555" t="s">
        <v>1614</v>
      </c>
      <c r="AA785" s="556"/>
      <c r="AB785" s="556"/>
      <c r="AC785" s="556"/>
      <c r="AD785" s="556"/>
      <c r="AE785" s="556"/>
      <c r="AF785" s="556"/>
      <c r="AG785" s="556"/>
      <c r="AH785" s="556"/>
      <c r="AI785" s="556"/>
      <c r="AJ785" s="556"/>
      <c r="AK785" s="556"/>
      <c r="AL785" s="557"/>
      <c r="AM785" s="532" t="s">
        <v>53</v>
      </c>
      <c r="AN785" s="478"/>
      <c r="AO785" s="368"/>
      <c r="AP785" s="416"/>
      <c r="AQ785" s="417"/>
      <c r="AR785" s="418"/>
      <c r="AS785" s="418"/>
      <c r="AT785" s="419"/>
      <c r="AV785" s="334"/>
      <c r="AW785" s="334"/>
    </row>
    <row r="786" spans="1:49" ht="27" customHeight="1">
      <c r="A786" s="615"/>
      <c r="B786" s="619"/>
      <c r="C786" s="620"/>
      <c r="D786" s="542"/>
      <c r="E786" s="547"/>
      <c r="F786" s="541" t="s">
        <v>160</v>
      </c>
      <c r="G786" s="541" t="s">
        <v>161</v>
      </c>
      <c r="H786" s="539"/>
      <c r="I786" s="547"/>
      <c r="J786" s="542"/>
      <c r="K786" s="623"/>
      <c r="L786" s="623"/>
      <c r="M786" s="623"/>
      <c r="N786" s="623"/>
      <c r="O786" s="623"/>
      <c r="P786" s="625"/>
      <c r="Q786" s="625"/>
      <c r="R786" s="613"/>
      <c r="S786" s="613"/>
      <c r="T786" s="613"/>
      <c r="U786" s="613"/>
      <c r="V786" s="613"/>
      <c r="W786" s="613"/>
      <c r="X786" s="351"/>
      <c r="Y786" s="232"/>
      <c r="Z786" s="533">
        <v>1</v>
      </c>
      <c r="AA786" s="533"/>
      <c r="AB786" s="459">
        <v>2</v>
      </c>
      <c r="AC786" s="459">
        <v>3</v>
      </c>
      <c r="AD786" s="459">
        <v>4</v>
      </c>
      <c r="AE786" s="459">
        <v>5</v>
      </c>
      <c r="AF786" s="459">
        <v>6</v>
      </c>
      <c r="AG786" s="459">
        <v>7</v>
      </c>
      <c r="AH786" s="459">
        <v>8</v>
      </c>
      <c r="AI786" s="459">
        <v>9</v>
      </c>
      <c r="AJ786" s="459">
        <v>10</v>
      </c>
      <c r="AK786" s="459">
        <v>11</v>
      </c>
      <c r="AL786" s="459">
        <v>12</v>
      </c>
      <c r="AM786" s="532"/>
      <c r="AN786" s="478"/>
      <c r="AO786" s="368"/>
      <c r="AP786" s="416"/>
      <c r="AQ786" s="417"/>
      <c r="AR786" s="418"/>
      <c r="AS786" s="418"/>
      <c r="AT786" s="419"/>
      <c r="AV786" s="334"/>
      <c r="AW786" s="334"/>
    </row>
    <row r="787" spans="1:49" ht="39" customHeight="1">
      <c r="A787" s="615"/>
      <c r="B787" s="619"/>
      <c r="C787" s="620"/>
      <c r="D787" s="542"/>
      <c r="E787" s="547"/>
      <c r="F787" s="542"/>
      <c r="G787" s="542"/>
      <c r="H787" s="539"/>
      <c r="I787" s="547"/>
      <c r="J787" s="542"/>
      <c r="K787" s="623"/>
      <c r="L787" s="623"/>
      <c r="M787" s="623"/>
      <c r="N787" s="623"/>
      <c r="O787" s="623"/>
      <c r="P787" s="625"/>
      <c r="Q787" s="625"/>
      <c r="R787" s="613"/>
      <c r="S787" s="613"/>
      <c r="T787" s="613"/>
      <c r="U787" s="613"/>
      <c r="V787" s="613"/>
      <c r="W787" s="613"/>
      <c r="X787" s="351"/>
      <c r="Y787" s="232"/>
      <c r="Z787" s="534" t="s">
        <v>1382</v>
      </c>
      <c r="AA787" s="534"/>
      <c r="AB787" s="535" t="s">
        <v>1394</v>
      </c>
      <c r="AC787" s="537" t="s">
        <v>1383</v>
      </c>
      <c r="AD787" s="535" t="s">
        <v>1384</v>
      </c>
      <c r="AE787" s="537" t="s">
        <v>1385</v>
      </c>
      <c r="AF787" s="535" t="s">
        <v>1386</v>
      </c>
      <c r="AG787" s="553" t="s">
        <v>1387</v>
      </c>
      <c r="AH787" s="535" t="s">
        <v>1388</v>
      </c>
      <c r="AI787" s="553" t="s">
        <v>1389</v>
      </c>
      <c r="AJ787" s="535" t="s">
        <v>1390</v>
      </c>
      <c r="AK787" s="553" t="s">
        <v>1446</v>
      </c>
      <c r="AL787" s="535" t="s">
        <v>1392</v>
      </c>
      <c r="AM787" s="532"/>
      <c r="AN787" s="478"/>
      <c r="AO787" s="368"/>
      <c r="AP787" s="416"/>
      <c r="AQ787" s="417"/>
      <c r="AR787" s="418"/>
      <c r="AS787" s="418"/>
      <c r="AT787" s="419"/>
      <c r="AV787" s="334"/>
      <c r="AW787" s="334"/>
    </row>
    <row r="788" spans="1:49" ht="45.6" customHeight="1">
      <c r="A788" s="616"/>
      <c r="B788" s="621"/>
      <c r="C788" s="622"/>
      <c r="D788" s="543"/>
      <c r="E788" s="548"/>
      <c r="F788" s="543"/>
      <c r="G788" s="543"/>
      <c r="H788" s="540"/>
      <c r="I788" s="548"/>
      <c r="J788" s="543"/>
      <c r="K788" s="623"/>
      <c r="L788" s="623"/>
      <c r="M788" s="623"/>
      <c r="N788" s="623"/>
      <c r="O788" s="623"/>
      <c r="P788" s="626"/>
      <c r="Q788" s="626"/>
      <c r="R788" s="613"/>
      <c r="S788" s="613"/>
      <c r="T788" s="613"/>
      <c r="U788" s="613"/>
      <c r="V788" s="613"/>
      <c r="W788" s="613"/>
      <c r="X788" s="351"/>
      <c r="Y788" s="232"/>
      <c r="Z788" s="497" t="s">
        <v>70</v>
      </c>
      <c r="AA788" s="497" t="s">
        <v>71</v>
      </c>
      <c r="AB788" s="536"/>
      <c r="AC788" s="537"/>
      <c r="AD788" s="536"/>
      <c r="AE788" s="537"/>
      <c r="AF788" s="536"/>
      <c r="AG788" s="554"/>
      <c r="AH788" s="536"/>
      <c r="AI788" s="554"/>
      <c r="AJ788" s="536"/>
      <c r="AK788" s="554"/>
      <c r="AL788" s="536"/>
      <c r="AM788" s="532"/>
      <c r="AN788" s="368"/>
      <c r="AO788" s="368"/>
      <c r="AP788" s="416"/>
      <c r="AQ788" s="455" t="s">
        <v>1361</v>
      </c>
      <c r="AR788" s="455" t="s">
        <v>1360</v>
      </c>
      <c r="AS788" s="420" t="s">
        <v>1362</v>
      </c>
      <c r="AT788" s="420" t="s">
        <v>1363</v>
      </c>
      <c r="AV788" s="334"/>
      <c r="AW788" s="334"/>
    </row>
    <row r="789" spans="1:49" ht="19.5" customHeight="1">
      <c r="A789" s="585">
        <v>1</v>
      </c>
      <c r="B789" s="586" t="s">
        <v>1377</v>
      </c>
      <c r="C789" s="587"/>
      <c r="D789" s="592">
        <f>NOVIEMBRE!K789</f>
        <v>655</v>
      </c>
      <c r="E789" s="595">
        <f>H385</f>
        <v>0</v>
      </c>
      <c r="F789" s="601"/>
      <c r="G789" s="601"/>
      <c r="H789" s="574">
        <f>SUM(F789,G789)</f>
        <v>0</v>
      </c>
      <c r="I789" s="577">
        <f>+AM789</f>
        <v>0</v>
      </c>
      <c r="J789" s="580">
        <f>+H789+I789</f>
        <v>0</v>
      </c>
      <c r="K789" s="583">
        <f>+(D789+E789)-(J789)</f>
        <v>655</v>
      </c>
      <c r="L789" s="486"/>
      <c r="M789" s="487"/>
      <c r="N789" s="487"/>
      <c r="O789" s="488"/>
      <c r="P789" s="256" t="str">
        <f ca="1">IF(O789=0," ",IFERROR(IF(DATEDIF(TODAY(),O789,"M")&lt;=5,"ROJO",IF(DATEDIF(TODAY(),O789,"M")&gt;=12,"VERDE",IF(AND(DATEDIF(TODAY(),O789,"M")&gt;=6,DATEDIF(TODAY(),O789,"M")&lt;=11),"AMARILLO"))),Q789))</f>
        <v xml:space="preserve"> </v>
      </c>
      <c r="Q789" s="262" t="str">
        <f>IF(O789=0," ",IF(O789&lt;=$L$6,"VENCIDO","NO VENCIDO"))</f>
        <v xml:space="preserve"> </v>
      </c>
      <c r="R789" s="257"/>
      <c r="S789" s="489"/>
      <c r="T789" s="489"/>
      <c r="U789" s="490"/>
      <c r="V789" s="490"/>
      <c r="W789" s="490"/>
      <c r="X789" s="351"/>
      <c r="Y789" s="232"/>
      <c r="Z789" s="570"/>
      <c r="AA789" s="570"/>
      <c r="AB789" s="570"/>
      <c r="AC789" s="570"/>
      <c r="AD789" s="570"/>
      <c r="AE789" s="570"/>
      <c r="AF789" s="570"/>
      <c r="AG789" s="570"/>
      <c r="AH789" s="570"/>
      <c r="AI789" s="570"/>
      <c r="AJ789" s="570"/>
      <c r="AK789" s="570"/>
      <c r="AL789" s="570"/>
      <c r="AM789" s="573">
        <f>SUM(Z789:AL792)</f>
        <v>0</v>
      </c>
      <c r="AN789" s="304"/>
      <c r="AO789" s="485"/>
      <c r="AP789" s="416"/>
      <c r="AQ789" s="604" t="str">
        <f>IFERROR(I789/J789*100,"0")</f>
        <v>0</v>
      </c>
      <c r="AR789" s="604">
        <f>IFERROR(1/(1-(AQ789/100)),"0")</f>
        <v>1</v>
      </c>
      <c r="AS789" s="604">
        <v>0</v>
      </c>
      <c r="AT789" s="607">
        <v>5</v>
      </c>
      <c r="AU789" s="334"/>
      <c r="AV789" s="334"/>
    </row>
    <row r="790" spans="1:49" ht="19.5" customHeight="1">
      <c r="A790" s="585"/>
      <c r="B790" s="588"/>
      <c r="C790" s="589"/>
      <c r="D790" s="593"/>
      <c r="E790" s="596"/>
      <c r="F790" s="602"/>
      <c r="G790" s="602"/>
      <c r="H790" s="575"/>
      <c r="I790" s="578"/>
      <c r="J790" s="581"/>
      <c r="K790" s="584"/>
      <c r="L790" s="486"/>
      <c r="M790" s="487"/>
      <c r="N790" s="487"/>
      <c r="O790" s="488"/>
      <c r="P790" s="256" t="str">
        <f ca="1">IF(O790=0," ",IFERROR(IF(DATEDIF(TODAY(),O790,"M")&lt;=5,"ROJO",IF(DATEDIF(TODAY(),O790,"M")&gt;=12,"VERDE",IF(AND(DATEDIF(TODAY(),O790,"M")&gt;=6,DATEDIF(TODAY(),O790,"M")&lt;=11),"AMARILLO"))),Q790))</f>
        <v xml:space="preserve"> </v>
      </c>
      <c r="Q790" s="262" t="str">
        <f>IF(O790=0," ",IF(O790&lt;=$L$6,"VENCIDO","NO VENCIDO"))</f>
        <v xml:space="preserve"> </v>
      </c>
      <c r="R790" s="257"/>
      <c r="S790" s="489"/>
      <c r="T790" s="489"/>
      <c r="U790" s="490"/>
      <c r="V790" s="490"/>
      <c r="W790" s="490"/>
      <c r="X790" s="351"/>
      <c r="Y790" s="232"/>
      <c r="Z790" s="571"/>
      <c r="AA790" s="571"/>
      <c r="AB790" s="571"/>
      <c r="AC790" s="571"/>
      <c r="AD790" s="571"/>
      <c r="AE790" s="571"/>
      <c r="AF790" s="571"/>
      <c r="AG790" s="571"/>
      <c r="AH790" s="571"/>
      <c r="AI790" s="571"/>
      <c r="AJ790" s="571"/>
      <c r="AK790" s="571"/>
      <c r="AL790" s="571"/>
      <c r="AM790" s="573"/>
      <c r="AN790" s="304"/>
      <c r="AO790" s="485"/>
      <c r="AP790" s="416"/>
      <c r="AQ790" s="605"/>
      <c r="AR790" s="605"/>
      <c r="AS790" s="605"/>
      <c r="AT790" s="608"/>
      <c r="AU790" s="334"/>
      <c r="AV790" s="334"/>
    </row>
    <row r="791" spans="1:49" ht="19.5" customHeight="1">
      <c r="A791" s="585"/>
      <c r="B791" s="588"/>
      <c r="C791" s="589"/>
      <c r="D791" s="593"/>
      <c r="E791" s="596"/>
      <c r="F791" s="602"/>
      <c r="G791" s="602"/>
      <c r="H791" s="575"/>
      <c r="I791" s="578"/>
      <c r="J791" s="581"/>
      <c r="K791" s="584"/>
      <c r="L791" s="486"/>
      <c r="M791" s="487"/>
      <c r="N791" s="487"/>
      <c r="O791" s="488"/>
      <c r="P791" s="256" t="str">
        <f ca="1">IF(O791=0," ",IFERROR(IF(DATEDIF(TODAY(),O791,"M")&lt;=5,"ROJO",IF(DATEDIF(TODAY(),O791,"M")&gt;=12,"VERDE",IF(AND(DATEDIF(TODAY(),O791,"M")&gt;=6,DATEDIF(TODAY(),O791,"M")&lt;=11),"AMARILLO"))),Q791))</f>
        <v xml:space="preserve"> </v>
      </c>
      <c r="Q791" s="262" t="str">
        <f>IF(O791=0," ",IF(O791&lt;=$L$6,"VENCIDO","NO VENCIDO"))</f>
        <v xml:space="preserve"> </v>
      </c>
      <c r="R791" s="257"/>
      <c r="S791" s="489"/>
      <c r="T791" s="489"/>
      <c r="U791" s="490"/>
      <c r="V791" s="490"/>
      <c r="W791" s="490"/>
      <c r="X791" s="351"/>
      <c r="Y791" s="232"/>
      <c r="Z791" s="571"/>
      <c r="AA791" s="571"/>
      <c r="AB791" s="571"/>
      <c r="AC791" s="571"/>
      <c r="AD791" s="571"/>
      <c r="AE791" s="571"/>
      <c r="AF791" s="571"/>
      <c r="AG791" s="571"/>
      <c r="AH791" s="571"/>
      <c r="AI791" s="571"/>
      <c r="AJ791" s="571"/>
      <c r="AK791" s="571"/>
      <c r="AL791" s="571"/>
      <c r="AM791" s="573"/>
      <c r="AN791" s="304"/>
      <c r="AO791" s="485"/>
      <c r="AP791" s="416"/>
      <c r="AQ791" s="605"/>
      <c r="AR791" s="605"/>
      <c r="AS791" s="605"/>
      <c r="AT791" s="608"/>
      <c r="AU791" s="334"/>
      <c r="AV791" s="334"/>
    </row>
    <row r="792" spans="1:49" ht="19.5" customHeight="1">
      <c r="A792" s="585"/>
      <c r="B792" s="588"/>
      <c r="C792" s="589"/>
      <c r="D792" s="593"/>
      <c r="E792" s="596"/>
      <c r="F792" s="602"/>
      <c r="G792" s="602"/>
      <c r="H792" s="575"/>
      <c r="I792" s="578"/>
      <c r="J792" s="581"/>
      <c r="K792" s="584"/>
      <c r="L792" s="486"/>
      <c r="M792" s="487"/>
      <c r="N792" s="487"/>
      <c r="O792" s="488"/>
      <c r="P792" s="256" t="str">
        <f ca="1">IF(O792=0," ",IFERROR(IF(DATEDIF(TODAY(),O792,"M")&lt;=5,"ROJO",IF(DATEDIF(TODAY(),O792,"M")&gt;=12,"VERDE",IF(AND(DATEDIF(TODAY(),O792,"M")&gt;=6,DATEDIF(TODAY(),O792,"M")&lt;=11),"AMARILLO"))),Q792))</f>
        <v xml:space="preserve"> </v>
      </c>
      <c r="Q792" s="262" t="str">
        <f>IF(O792=0," ",IF(O792&lt;=$L$6,"VENCIDO","NO VENCIDO"))</f>
        <v xml:space="preserve"> </v>
      </c>
      <c r="R792" s="257"/>
      <c r="S792" s="489"/>
      <c r="T792" s="489"/>
      <c r="U792" s="490"/>
      <c r="V792" s="490"/>
      <c r="W792" s="490"/>
      <c r="X792" s="351"/>
      <c r="Y792" s="232"/>
      <c r="Z792" s="572"/>
      <c r="AA792" s="572"/>
      <c r="AB792" s="572"/>
      <c r="AC792" s="572"/>
      <c r="AD792" s="572"/>
      <c r="AE792" s="572"/>
      <c r="AF792" s="572"/>
      <c r="AG792" s="572"/>
      <c r="AH792" s="572"/>
      <c r="AI792" s="572"/>
      <c r="AJ792" s="572"/>
      <c r="AK792" s="572"/>
      <c r="AL792" s="572"/>
      <c r="AM792" s="573"/>
      <c r="AN792" s="304"/>
      <c r="AO792" s="485"/>
      <c r="AP792" s="416"/>
      <c r="AQ792" s="606"/>
      <c r="AR792" s="606"/>
      <c r="AS792" s="606"/>
      <c r="AT792" s="609"/>
      <c r="AU792" s="334"/>
      <c r="AV792" s="334"/>
    </row>
    <row r="793" spans="1:49" ht="19.5" customHeight="1">
      <c r="A793" s="585"/>
      <c r="B793" s="590"/>
      <c r="C793" s="591"/>
      <c r="D793" s="594"/>
      <c r="E793" s="597"/>
      <c r="F793" s="603"/>
      <c r="G793" s="603"/>
      <c r="H793" s="576"/>
      <c r="I793" s="579"/>
      <c r="J793" s="582"/>
      <c r="K793" s="447" t="b">
        <f>K789=L793</f>
        <v>0</v>
      </c>
      <c r="L793" s="491">
        <f>SUM(L789:L792)</f>
        <v>0</v>
      </c>
      <c r="M793" s="264" t="s">
        <v>1348</v>
      </c>
      <c r="N793" s="265"/>
      <c r="O793" s="305"/>
      <c r="P793" s="305"/>
      <c r="Q793" s="305"/>
      <c r="R793" s="267">
        <f>SUM(R789:R792)</f>
        <v>0</v>
      </c>
      <c r="S793" s="507"/>
      <c r="T793" s="507"/>
      <c r="U793" s="507"/>
      <c r="V793" s="507"/>
      <c r="W793" s="508"/>
      <c r="X793" s="351"/>
      <c r="Y793" s="232"/>
      <c r="Z793" s="498"/>
      <c r="AA793" s="270"/>
      <c r="AB793" s="270"/>
      <c r="AC793" s="270"/>
      <c r="AD793" s="270"/>
      <c r="AE793" s="270"/>
      <c r="AF793" s="270"/>
      <c r="AG793" s="270"/>
      <c r="AH793" s="270"/>
      <c r="AI793" s="270"/>
      <c r="AJ793" s="270"/>
      <c r="AK793" s="270"/>
      <c r="AL793" s="270"/>
      <c r="AM793" s="311"/>
      <c r="AN793" s="304"/>
      <c r="AO793" s="485"/>
      <c r="AP793" s="416"/>
      <c r="AQ793" s="610"/>
      <c r="AR793" s="611"/>
      <c r="AS793" s="611"/>
      <c r="AT793" s="612"/>
      <c r="AU793" s="334"/>
      <c r="AV793" s="334"/>
    </row>
    <row r="794" spans="1:49" ht="19.5" customHeight="1">
      <c r="A794" s="585">
        <f>A789+1</f>
        <v>2</v>
      </c>
      <c r="B794" s="586" t="s">
        <v>1378</v>
      </c>
      <c r="C794" s="587"/>
      <c r="D794" s="592">
        <f>NOVIEMBRE!K794</f>
        <v>0</v>
      </c>
      <c r="E794" s="595">
        <f>H390</f>
        <v>0</v>
      </c>
      <c r="F794" s="601"/>
      <c r="G794" s="601"/>
      <c r="H794" s="574">
        <f>SUM(F794,G794)</f>
        <v>0</v>
      </c>
      <c r="I794" s="577">
        <f>+AM794</f>
        <v>0</v>
      </c>
      <c r="J794" s="580">
        <f t="shared" ref="J794:J809" si="127">+H794+I794</f>
        <v>0</v>
      </c>
      <c r="K794" s="583">
        <f>+(D794+E794)-(J794)</f>
        <v>0</v>
      </c>
      <c r="L794" s="486"/>
      <c r="M794" s="487"/>
      <c r="N794" s="487"/>
      <c r="O794" s="488"/>
      <c r="P794" s="256" t="str">
        <f ca="1">IF(O794=0," ",IFERROR(IF(DATEDIF(TODAY(),O794,"M")&lt;=5,"ROJO",IF(DATEDIF(TODAY(),O794,"M")&gt;=12,"VERDE",IF(AND(DATEDIF(TODAY(),O794,"M")&gt;=6,DATEDIF(TODAY(),O794,"M")&lt;=11),"AMARILLO"))),Q794))</f>
        <v xml:space="preserve"> </v>
      </c>
      <c r="Q794" s="262" t="str">
        <f>IF(O794=0," ",IF(O794&lt;=$L$6,"VENCIDO","NO VENCIDO"))</f>
        <v xml:space="preserve"> </v>
      </c>
      <c r="R794" s="257"/>
      <c r="S794" s="489"/>
      <c r="T794" s="489"/>
      <c r="U794" s="490"/>
      <c r="V794" s="490"/>
      <c r="W794" s="490"/>
      <c r="X794" s="351"/>
      <c r="Y794" s="232"/>
      <c r="Z794" s="570"/>
      <c r="AA794" s="570"/>
      <c r="AB794" s="570"/>
      <c r="AC794" s="570"/>
      <c r="AD794" s="570"/>
      <c r="AE794" s="570"/>
      <c r="AF794" s="570"/>
      <c r="AG794" s="570"/>
      <c r="AH794" s="570"/>
      <c r="AI794" s="570"/>
      <c r="AJ794" s="570"/>
      <c r="AK794" s="570"/>
      <c r="AL794" s="570"/>
      <c r="AM794" s="573">
        <f t="shared" ref="AM794" si="128">SUM(Z794:AL797)</f>
        <v>0</v>
      </c>
      <c r="AN794" s="304"/>
      <c r="AO794" s="485"/>
      <c r="AP794" s="416"/>
      <c r="AQ794" s="604" t="str">
        <f t="shared" ref="AQ794:AQ809" si="129">IFERROR(I794/J794*100,"0")</f>
        <v>0</v>
      </c>
      <c r="AR794" s="604">
        <f>IFERROR(1/(1-(AQ794/100)),"0")</f>
        <v>1</v>
      </c>
      <c r="AS794" s="604">
        <v>0</v>
      </c>
      <c r="AT794" s="607">
        <v>10</v>
      </c>
      <c r="AU794" s="334"/>
      <c r="AV794" s="334"/>
    </row>
    <row r="795" spans="1:49" ht="19.5" customHeight="1">
      <c r="A795" s="585"/>
      <c r="B795" s="588"/>
      <c r="C795" s="589"/>
      <c r="D795" s="593"/>
      <c r="E795" s="596"/>
      <c r="F795" s="602"/>
      <c r="G795" s="602"/>
      <c r="H795" s="575"/>
      <c r="I795" s="578"/>
      <c r="J795" s="581"/>
      <c r="K795" s="584"/>
      <c r="L795" s="486"/>
      <c r="M795" s="487"/>
      <c r="N795" s="487"/>
      <c r="O795" s="488"/>
      <c r="P795" s="256" t="str">
        <f ca="1">IF(O795=0," ",IFERROR(IF(DATEDIF(TODAY(),O795,"M")&lt;=5,"ROJO",IF(DATEDIF(TODAY(),O795,"M")&gt;=12,"VERDE",IF(AND(DATEDIF(TODAY(),O795,"M")&gt;=6,DATEDIF(TODAY(),O795,"M")&lt;=11),"AMARILLO"))),Q795))</f>
        <v xml:space="preserve"> </v>
      </c>
      <c r="Q795" s="262" t="str">
        <f>IF(O795=0," ",IF(O795&lt;=$L$6,"VENCIDO","NO VENCIDO"))</f>
        <v xml:space="preserve"> </v>
      </c>
      <c r="R795" s="257"/>
      <c r="S795" s="489"/>
      <c r="T795" s="489"/>
      <c r="U795" s="490"/>
      <c r="V795" s="490"/>
      <c r="W795" s="490"/>
      <c r="X795" s="351"/>
      <c r="Y795" s="232"/>
      <c r="Z795" s="571"/>
      <c r="AA795" s="571"/>
      <c r="AB795" s="571"/>
      <c r="AC795" s="571"/>
      <c r="AD795" s="571"/>
      <c r="AE795" s="571"/>
      <c r="AF795" s="571"/>
      <c r="AG795" s="571"/>
      <c r="AH795" s="571"/>
      <c r="AI795" s="571"/>
      <c r="AJ795" s="571"/>
      <c r="AK795" s="571"/>
      <c r="AL795" s="571"/>
      <c r="AM795" s="573"/>
      <c r="AN795" s="304"/>
      <c r="AO795" s="485"/>
      <c r="AP795" s="416"/>
      <c r="AQ795" s="605"/>
      <c r="AR795" s="605"/>
      <c r="AS795" s="605"/>
      <c r="AT795" s="608"/>
      <c r="AU795" s="334"/>
      <c r="AV795" s="334"/>
    </row>
    <row r="796" spans="1:49" ht="19.5" customHeight="1">
      <c r="A796" s="585"/>
      <c r="B796" s="588"/>
      <c r="C796" s="589"/>
      <c r="D796" s="593"/>
      <c r="E796" s="596"/>
      <c r="F796" s="602"/>
      <c r="G796" s="602"/>
      <c r="H796" s="575"/>
      <c r="I796" s="578"/>
      <c r="J796" s="581"/>
      <c r="K796" s="584"/>
      <c r="L796" s="486"/>
      <c r="M796" s="487"/>
      <c r="N796" s="487"/>
      <c r="O796" s="488"/>
      <c r="P796" s="256" t="str">
        <f ca="1">IF(O796=0," ",IFERROR(IF(DATEDIF(TODAY(),O796,"M")&lt;=5,"ROJO",IF(DATEDIF(TODAY(),O796,"M")&gt;=12,"VERDE",IF(AND(DATEDIF(TODAY(),O796,"M")&gt;=6,DATEDIF(TODAY(),O796,"M")&lt;=11),"AMARILLO"))),Q796))</f>
        <v xml:space="preserve"> </v>
      </c>
      <c r="Q796" s="262" t="str">
        <f>IF(O796=0," ",IF(O796&lt;=$L$6,"VENCIDO","NO VENCIDO"))</f>
        <v xml:space="preserve"> </v>
      </c>
      <c r="R796" s="257"/>
      <c r="S796" s="489"/>
      <c r="T796" s="489"/>
      <c r="U796" s="490"/>
      <c r="V796" s="490"/>
      <c r="W796" s="490"/>
      <c r="X796" s="351"/>
      <c r="Y796" s="232"/>
      <c r="Z796" s="571"/>
      <c r="AA796" s="571"/>
      <c r="AB796" s="571"/>
      <c r="AC796" s="571"/>
      <c r="AD796" s="571"/>
      <c r="AE796" s="571"/>
      <c r="AF796" s="571"/>
      <c r="AG796" s="571"/>
      <c r="AH796" s="571"/>
      <c r="AI796" s="571"/>
      <c r="AJ796" s="571"/>
      <c r="AK796" s="571"/>
      <c r="AL796" s="571"/>
      <c r="AM796" s="573"/>
      <c r="AN796" s="304"/>
      <c r="AO796" s="485"/>
      <c r="AP796" s="416"/>
      <c r="AQ796" s="605"/>
      <c r="AR796" s="605"/>
      <c r="AS796" s="605"/>
      <c r="AT796" s="608"/>
      <c r="AU796" s="334"/>
      <c r="AV796" s="334"/>
    </row>
    <row r="797" spans="1:49" ht="19.5" customHeight="1">
      <c r="A797" s="585"/>
      <c r="B797" s="588"/>
      <c r="C797" s="589"/>
      <c r="D797" s="593"/>
      <c r="E797" s="596"/>
      <c r="F797" s="602"/>
      <c r="G797" s="602"/>
      <c r="H797" s="575"/>
      <c r="I797" s="578"/>
      <c r="J797" s="581"/>
      <c r="K797" s="584"/>
      <c r="L797" s="486"/>
      <c r="M797" s="487"/>
      <c r="N797" s="487"/>
      <c r="O797" s="488"/>
      <c r="P797" s="256" t="str">
        <f ca="1">IF(O797=0," ",IFERROR(IF(DATEDIF(TODAY(),O797,"M")&lt;=5,"ROJO",IF(DATEDIF(TODAY(),O797,"M")&gt;=12,"VERDE",IF(AND(DATEDIF(TODAY(),O797,"M")&gt;=6,DATEDIF(TODAY(),O797,"M")&lt;=11),"AMARILLO"))),Q797))</f>
        <v xml:space="preserve"> </v>
      </c>
      <c r="Q797" s="262" t="str">
        <f>IF(O797=0," ",IF(O797&lt;=$L$6,"VENCIDO","NO VENCIDO"))</f>
        <v xml:space="preserve"> </v>
      </c>
      <c r="R797" s="257"/>
      <c r="S797" s="489"/>
      <c r="T797" s="489"/>
      <c r="U797" s="490"/>
      <c r="V797" s="490"/>
      <c r="W797" s="490"/>
      <c r="X797" s="351"/>
      <c r="Y797" s="232"/>
      <c r="Z797" s="572"/>
      <c r="AA797" s="572"/>
      <c r="AB797" s="572"/>
      <c r="AC797" s="572"/>
      <c r="AD797" s="572"/>
      <c r="AE797" s="572"/>
      <c r="AF797" s="572"/>
      <c r="AG797" s="572"/>
      <c r="AH797" s="572"/>
      <c r="AI797" s="572"/>
      <c r="AJ797" s="572"/>
      <c r="AK797" s="572"/>
      <c r="AL797" s="572"/>
      <c r="AM797" s="573"/>
      <c r="AN797" s="304"/>
      <c r="AO797" s="485"/>
      <c r="AP797" s="416"/>
      <c r="AQ797" s="606"/>
      <c r="AR797" s="606"/>
      <c r="AS797" s="606"/>
      <c r="AT797" s="609"/>
      <c r="AU797" s="334"/>
      <c r="AV797" s="334"/>
    </row>
    <row r="798" spans="1:49" ht="19.5" customHeight="1">
      <c r="A798" s="585"/>
      <c r="B798" s="590"/>
      <c r="C798" s="591"/>
      <c r="D798" s="594"/>
      <c r="E798" s="597"/>
      <c r="F798" s="603"/>
      <c r="G798" s="603"/>
      <c r="H798" s="576"/>
      <c r="I798" s="579"/>
      <c r="J798" s="582"/>
      <c r="K798" s="447" t="b">
        <f>K794=L798</f>
        <v>1</v>
      </c>
      <c r="L798" s="491">
        <f>SUM(L794:L797)</f>
        <v>0</v>
      </c>
      <c r="M798" s="264" t="s">
        <v>1348</v>
      </c>
      <c r="N798" s="265"/>
      <c r="O798" s="305"/>
      <c r="P798" s="305"/>
      <c r="Q798" s="305"/>
      <c r="R798" s="267">
        <f>SUM(R794:R797)</f>
        <v>0</v>
      </c>
      <c r="S798" s="507"/>
      <c r="T798" s="507"/>
      <c r="U798" s="507"/>
      <c r="V798" s="507"/>
      <c r="W798" s="508"/>
      <c r="X798" s="351"/>
      <c r="Y798" s="232"/>
      <c r="Z798" s="498"/>
      <c r="AA798" s="270"/>
      <c r="AB798" s="270"/>
      <c r="AC798" s="270"/>
      <c r="AD798" s="270"/>
      <c r="AE798" s="270"/>
      <c r="AF798" s="270"/>
      <c r="AG798" s="270"/>
      <c r="AH798" s="270"/>
      <c r="AI798" s="270"/>
      <c r="AJ798" s="270"/>
      <c r="AK798" s="270"/>
      <c r="AL798" s="270"/>
      <c r="AM798" s="311"/>
      <c r="AN798" s="304"/>
      <c r="AO798" s="485"/>
      <c r="AP798" s="416"/>
      <c r="AQ798" s="610"/>
      <c r="AR798" s="611"/>
      <c r="AS798" s="611"/>
      <c r="AT798" s="612"/>
      <c r="AU798" s="334"/>
      <c r="AV798" s="334"/>
    </row>
    <row r="799" spans="1:49" ht="19.5" customHeight="1">
      <c r="A799" s="585">
        <f>A794+1</f>
        <v>3</v>
      </c>
      <c r="B799" s="586" t="s">
        <v>1612</v>
      </c>
      <c r="C799" s="587"/>
      <c r="D799" s="592">
        <f>NOVIEMBRE!K799</f>
        <v>680</v>
      </c>
      <c r="E799" s="595">
        <f>H395</f>
        <v>0</v>
      </c>
      <c r="F799" s="601"/>
      <c r="G799" s="601"/>
      <c r="H799" s="574">
        <f t="shared" ref="H799:H809" si="130">SUM(F799,G799)</f>
        <v>0</v>
      </c>
      <c r="I799" s="577">
        <f>+AM799</f>
        <v>0</v>
      </c>
      <c r="J799" s="580">
        <f t="shared" si="127"/>
        <v>0</v>
      </c>
      <c r="K799" s="583">
        <f>+(D799+E799)-(J799)</f>
        <v>680</v>
      </c>
      <c r="L799" s="486"/>
      <c r="M799" s="487"/>
      <c r="N799" s="487"/>
      <c r="O799" s="488"/>
      <c r="P799" s="256" t="str">
        <f t="shared" ref="P799:P802" ca="1" si="131">IF(O799=0," ",IFERROR(IF(DATEDIF(TODAY(),O799,"M")&lt;=5,"ROJO",IF(DATEDIF(TODAY(),O799,"M")&gt;=12,"VERDE",IF(AND(DATEDIF(TODAY(),O799,"M")&gt;=6,DATEDIF(TODAY(),O799,"M")&lt;=11),"AMARILLO"))),Q799))</f>
        <v xml:space="preserve"> </v>
      </c>
      <c r="Q799" s="262" t="str">
        <f t="shared" ref="Q799:Q802" si="132">IF(O799=0," ",IF(O799&lt;=$L$6,"VENCIDO","NO VENCIDO"))</f>
        <v xml:space="preserve"> </v>
      </c>
      <c r="R799" s="257"/>
      <c r="S799" s="489"/>
      <c r="T799" s="489"/>
      <c r="U799" s="490"/>
      <c r="V799" s="490"/>
      <c r="W799" s="490"/>
      <c r="X799" s="351"/>
      <c r="Y799" s="232"/>
      <c r="Z799" s="570"/>
      <c r="AA799" s="570"/>
      <c r="AB799" s="570"/>
      <c r="AC799" s="570"/>
      <c r="AD799" s="570"/>
      <c r="AE799" s="570"/>
      <c r="AF799" s="570"/>
      <c r="AG799" s="570"/>
      <c r="AH799" s="570"/>
      <c r="AI799" s="570"/>
      <c r="AJ799" s="570"/>
      <c r="AK799" s="570"/>
      <c r="AL799" s="570"/>
      <c r="AM799" s="573">
        <f t="shared" ref="AM799" si="133">SUM(Z799:AL802)</f>
        <v>0</v>
      </c>
      <c r="AN799" s="304"/>
      <c r="AO799" s="485"/>
      <c r="AP799" s="416"/>
      <c r="AQ799" s="604" t="str">
        <f>IFERROR(I799/J799*100,"0")</f>
        <v>0</v>
      </c>
      <c r="AR799" s="604">
        <f>IFERROR(1/(1-(AQ799/100)),"0")</f>
        <v>1</v>
      </c>
      <c r="AS799" s="604">
        <v>0</v>
      </c>
      <c r="AT799" s="607">
        <v>6</v>
      </c>
      <c r="AU799" s="334"/>
      <c r="AV799" s="334"/>
    </row>
    <row r="800" spans="1:49" ht="19.5" customHeight="1">
      <c r="A800" s="585"/>
      <c r="B800" s="588"/>
      <c r="C800" s="589"/>
      <c r="D800" s="593"/>
      <c r="E800" s="596"/>
      <c r="F800" s="602"/>
      <c r="G800" s="602"/>
      <c r="H800" s="575"/>
      <c r="I800" s="578"/>
      <c r="J800" s="581"/>
      <c r="K800" s="584"/>
      <c r="L800" s="486"/>
      <c r="M800" s="487"/>
      <c r="N800" s="487"/>
      <c r="O800" s="488"/>
      <c r="P800" s="256" t="str">
        <f t="shared" ca="1" si="131"/>
        <v xml:space="preserve"> </v>
      </c>
      <c r="Q800" s="262" t="str">
        <f t="shared" si="132"/>
        <v xml:space="preserve"> </v>
      </c>
      <c r="R800" s="257"/>
      <c r="S800" s="489"/>
      <c r="T800" s="489"/>
      <c r="U800" s="490"/>
      <c r="V800" s="490"/>
      <c r="W800" s="490"/>
      <c r="X800" s="351"/>
      <c r="Y800" s="232"/>
      <c r="Z800" s="571"/>
      <c r="AA800" s="571"/>
      <c r="AB800" s="571"/>
      <c r="AC800" s="571"/>
      <c r="AD800" s="571"/>
      <c r="AE800" s="571"/>
      <c r="AF800" s="571"/>
      <c r="AG800" s="571"/>
      <c r="AH800" s="571"/>
      <c r="AI800" s="571"/>
      <c r="AJ800" s="571"/>
      <c r="AK800" s="571"/>
      <c r="AL800" s="571"/>
      <c r="AM800" s="573"/>
      <c r="AN800" s="304"/>
      <c r="AO800" s="485"/>
      <c r="AP800" s="416"/>
      <c r="AQ800" s="605"/>
      <c r="AR800" s="605"/>
      <c r="AS800" s="605"/>
      <c r="AT800" s="608"/>
      <c r="AU800" s="334"/>
      <c r="AV800" s="334"/>
    </row>
    <row r="801" spans="1:48" ht="19.5" customHeight="1">
      <c r="A801" s="585"/>
      <c r="B801" s="588"/>
      <c r="C801" s="589"/>
      <c r="D801" s="593"/>
      <c r="E801" s="596"/>
      <c r="F801" s="602"/>
      <c r="G801" s="602"/>
      <c r="H801" s="575"/>
      <c r="I801" s="578"/>
      <c r="J801" s="581"/>
      <c r="K801" s="584"/>
      <c r="L801" s="486"/>
      <c r="M801" s="487"/>
      <c r="N801" s="487"/>
      <c r="O801" s="488"/>
      <c r="P801" s="256" t="str">
        <f t="shared" ca="1" si="131"/>
        <v xml:space="preserve"> </v>
      </c>
      <c r="Q801" s="262" t="str">
        <f t="shared" si="132"/>
        <v xml:space="preserve"> </v>
      </c>
      <c r="R801" s="257"/>
      <c r="S801" s="489"/>
      <c r="T801" s="489"/>
      <c r="U801" s="490"/>
      <c r="V801" s="490"/>
      <c r="W801" s="490"/>
      <c r="X801" s="351"/>
      <c r="Y801" s="232"/>
      <c r="Z801" s="571"/>
      <c r="AA801" s="571"/>
      <c r="AB801" s="571"/>
      <c r="AC801" s="571"/>
      <c r="AD801" s="571"/>
      <c r="AE801" s="571"/>
      <c r="AF801" s="571"/>
      <c r="AG801" s="571"/>
      <c r="AH801" s="571"/>
      <c r="AI801" s="571"/>
      <c r="AJ801" s="571"/>
      <c r="AK801" s="571"/>
      <c r="AL801" s="571"/>
      <c r="AM801" s="573"/>
      <c r="AN801" s="304"/>
      <c r="AO801" s="485"/>
      <c r="AP801" s="416"/>
      <c r="AQ801" s="605"/>
      <c r="AR801" s="605"/>
      <c r="AS801" s="605"/>
      <c r="AT801" s="608"/>
      <c r="AU801" s="334"/>
      <c r="AV801" s="334"/>
    </row>
    <row r="802" spans="1:48" ht="19.5" customHeight="1">
      <c r="A802" s="585"/>
      <c r="B802" s="588"/>
      <c r="C802" s="589"/>
      <c r="D802" s="593"/>
      <c r="E802" s="596"/>
      <c r="F802" s="602"/>
      <c r="G802" s="602"/>
      <c r="H802" s="575"/>
      <c r="I802" s="578"/>
      <c r="J802" s="581"/>
      <c r="K802" s="584"/>
      <c r="L802" s="486"/>
      <c r="M802" s="487"/>
      <c r="N802" s="487"/>
      <c r="O802" s="488"/>
      <c r="P802" s="256" t="str">
        <f t="shared" ca="1" si="131"/>
        <v xml:space="preserve"> </v>
      </c>
      <c r="Q802" s="262" t="str">
        <f t="shared" si="132"/>
        <v xml:space="preserve"> </v>
      </c>
      <c r="R802" s="257"/>
      <c r="S802" s="489"/>
      <c r="T802" s="489"/>
      <c r="U802" s="490"/>
      <c r="V802" s="490"/>
      <c r="W802" s="490"/>
      <c r="X802" s="351"/>
      <c r="Y802" s="232"/>
      <c r="Z802" s="572"/>
      <c r="AA802" s="572"/>
      <c r="AB802" s="572"/>
      <c r="AC802" s="572"/>
      <c r="AD802" s="572"/>
      <c r="AE802" s="572"/>
      <c r="AF802" s="572"/>
      <c r="AG802" s="572"/>
      <c r="AH802" s="572"/>
      <c r="AI802" s="572"/>
      <c r="AJ802" s="572"/>
      <c r="AK802" s="572"/>
      <c r="AL802" s="572"/>
      <c r="AM802" s="573"/>
      <c r="AN802" s="304"/>
      <c r="AO802" s="485"/>
      <c r="AP802" s="416"/>
      <c r="AQ802" s="606"/>
      <c r="AR802" s="606"/>
      <c r="AS802" s="606"/>
      <c r="AT802" s="609"/>
      <c r="AU802" s="334"/>
      <c r="AV802" s="334"/>
    </row>
    <row r="803" spans="1:48" ht="19.5" customHeight="1">
      <c r="A803" s="585"/>
      <c r="B803" s="590"/>
      <c r="C803" s="591"/>
      <c r="D803" s="594"/>
      <c r="E803" s="597"/>
      <c r="F803" s="603"/>
      <c r="G803" s="603"/>
      <c r="H803" s="576"/>
      <c r="I803" s="579"/>
      <c r="J803" s="582"/>
      <c r="K803" s="447" t="b">
        <f>K799=L803</f>
        <v>0</v>
      </c>
      <c r="L803" s="491">
        <f t="shared" ref="L803" si="134">SUM(L799:L802)</f>
        <v>0</v>
      </c>
      <c r="M803" s="264" t="s">
        <v>1348</v>
      </c>
      <c r="N803" s="265"/>
      <c r="O803" s="305"/>
      <c r="P803" s="305"/>
      <c r="Q803" s="305"/>
      <c r="R803" s="267">
        <f t="shared" ref="R803" si="135">SUM(R799:R802)</f>
        <v>0</v>
      </c>
      <c r="S803" s="507"/>
      <c r="T803" s="507"/>
      <c r="U803" s="507"/>
      <c r="V803" s="507"/>
      <c r="W803" s="508"/>
      <c r="X803" s="351"/>
      <c r="Y803" s="232"/>
      <c r="Z803" s="498"/>
      <c r="AA803" s="270"/>
      <c r="AB803" s="270"/>
      <c r="AC803" s="270"/>
      <c r="AD803" s="270"/>
      <c r="AE803" s="270"/>
      <c r="AF803" s="270"/>
      <c r="AG803" s="270"/>
      <c r="AH803" s="270"/>
      <c r="AI803" s="270"/>
      <c r="AJ803" s="270"/>
      <c r="AK803" s="270"/>
      <c r="AL803" s="270"/>
      <c r="AM803" s="311"/>
      <c r="AN803" s="304"/>
      <c r="AO803" s="485"/>
      <c r="AP803" s="416"/>
      <c r="AQ803" s="610"/>
      <c r="AR803" s="611"/>
      <c r="AS803" s="611"/>
      <c r="AT803" s="612"/>
      <c r="AU803" s="334"/>
      <c r="AV803" s="334"/>
    </row>
    <row r="804" spans="1:48" ht="19.5" customHeight="1">
      <c r="A804" s="585">
        <v>4</v>
      </c>
      <c r="B804" s="586" t="s">
        <v>1620</v>
      </c>
      <c r="C804" s="587"/>
      <c r="D804" s="592">
        <f>NOVIEMBRE!K804</f>
        <v>0</v>
      </c>
      <c r="E804" s="595">
        <f>H400</f>
        <v>0</v>
      </c>
      <c r="F804" s="601"/>
      <c r="G804" s="601"/>
      <c r="H804" s="574">
        <f t="shared" si="130"/>
        <v>0</v>
      </c>
      <c r="I804" s="577">
        <f>+AM804</f>
        <v>0</v>
      </c>
      <c r="J804" s="580">
        <f t="shared" si="127"/>
        <v>0</v>
      </c>
      <c r="K804" s="583">
        <f>+(D804+E804)-(J804)</f>
        <v>0</v>
      </c>
      <c r="L804" s="486"/>
      <c r="M804" s="487"/>
      <c r="N804" s="487"/>
      <c r="O804" s="488"/>
      <c r="P804" s="256" t="str">
        <f t="shared" ref="P804:P807" ca="1" si="136">IF(O804=0," ",IFERROR(IF(DATEDIF(TODAY(),O804,"M")&lt;=5,"ROJO",IF(DATEDIF(TODAY(),O804,"M")&gt;=12,"VERDE",IF(AND(DATEDIF(TODAY(),O804,"M")&gt;=6,DATEDIF(TODAY(),O804,"M")&lt;=11),"AMARILLO"))),Q804))</f>
        <v xml:space="preserve"> </v>
      </c>
      <c r="Q804" s="262" t="str">
        <f t="shared" ref="Q804:Q807" si="137">IF(O804=0," ",IF(O804&lt;=$L$6,"VENCIDO","NO VENCIDO"))</f>
        <v xml:space="preserve"> </v>
      </c>
      <c r="R804" s="257"/>
      <c r="S804" s="489"/>
      <c r="T804" s="489"/>
      <c r="U804" s="490"/>
      <c r="V804" s="490"/>
      <c r="W804" s="490"/>
      <c r="X804" s="351"/>
      <c r="Y804" s="232"/>
      <c r="Z804" s="570"/>
      <c r="AA804" s="570"/>
      <c r="AB804" s="570"/>
      <c r="AC804" s="570"/>
      <c r="AD804" s="570"/>
      <c r="AE804" s="570"/>
      <c r="AF804" s="570"/>
      <c r="AG804" s="570"/>
      <c r="AH804" s="570"/>
      <c r="AI804" s="570"/>
      <c r="AJ804" s="570"/>
      <c r="AK804" s="570"/>
      <c r="AL804" s="570"/>
      <c r="AM804" s="573">
        <f t="shared" ref="AM804" si="138">SUM(Z804:AL807)</f>
        <v>0</v>
      </c>
      <c r="AN804" s="304"/>
      <c r="AO804" s="485"/>
      <c r="AP804" s="416"/>
      <c r="AQ804" s="604" t="str">
        <f t="shared" si="129"/>
        <v>0</v>
      </c>
      <c r="AR804" s="604">
        <f t="shared" ref="AR804:AR809" si="139">IFERROR(1/(1-(AQ804/100)),"0")</f>
        <v>1</v>
      </c>
      <c r="AS804" s="604">
        <v>0</v>
      </c>
      <c r="AT804" s="607">
        <v>6</v>
      </c>
      <c r="AU804" s="334"/>
      <c r="AV804" s="334"/>
    </row>
    <row r="805" spans="1:48" ht="19.5" customHeight="1">
      <c r="A805" s="585"/>
      <c r="B805" s="588"/>
      <c r="C805" s="589"/>
      <c r="D805" s="593"/>
      <c r="E805" s="596"/>
      <c r="F805" s="602"/>
      <c r="G805" s="602"/>
      <c r="H805" s="575"/>
      <c r="I805" s="578"/>
      <c r="J805" s="581"/>
      <c r="K805" s="584"/>
      <c r="L805" s="486"/>
      <c r="M805" s="487"/>
      <c r="N805" s="487"/>
      <c r="O805" s="488"/>
      <c r="P805" s="256" t="str">
        <f t="shared" ca="1" si="136"/>
        <v xml:space="preserve"> </v>
      </c>
      <c r="Q805" s="262" t="str">
        <f t="shared" si="137"/>
        <v xml:space="preserve"> </v>
      </c>
      <c r="R805" s="257"/>
      <c r="S805" s="489"/>
      <c r="T805" s="489"/>
      <c r="U805" s="490"/>
      <c r="V805" s="490"/>
      <c r="W805" s="490"/>
      <c r="X805" s="351"/>
      <c r="Y805" s="232"/>
      <c r="Z805" s="571"/>
      <c r="AA805" s="571"/>
      <c r="AB805" s="571"/>
      <c r="AC805" s="571"/>
      <c r="AD805" s="571"/>
      <c r="AE805" s="571"/>
      <c r="AF805" s="571"/>
      <c r="AG805" s="571"/>
      <c r="AH805" s="571"/>
      <c r="AI805" s="571"/>
      <c r="AJ805" s="571"/>
      <c r="AK805" s="571"/>
      <c r="AL805" s="571"/>
      <c r="AM805" s="573"/>
      <c r="AN805" s="304"/>
      <c r="AO805" s="485"/>
      <c r="AP805" s="416"/>
      <c r="AQ805" s="605"/>
      <c r="AR805" s="605"/>
      <c r="AS805" s="605"/>
      <c r="AT805" s="608"/>
      <c r="AU805" s="334"/>
      <c r="AV805" s="334"/>
    </row>
    <row r="806" spans="1:48" ht="19.5" customHeight="1">
      <c r="A806" s="585"/>
      <c r="B806" s="588"/>
      <c r="C806" s="589"/>
      <c r="D806" s="593"/>
      <c r="E806" s="596"/>
      <c r="F806" s="602"/>
      <c r="G806" s="602"/>
      <c r="H806" s="575"/>
      <c r="I806" s="578"/>
      <c r="J806" s="581"/>
      <c r="K806" s="584"/>
      <c r="L806" s="486"/>
      <c r="M806" s="487"/>
      <c r="N806" s="487"/>
      <c r="O806" s="488"/>
      <c r="P806" s="256" t="str">
        <f t="shared" ca="1" si="136"/>
        <v xml:space="preserve"> </v>
      </c>
      <c r="Q806" s="262" t="str">
        <f t="shared" si="137"/>
        <v xml:space="preserve"> </v>
      </c>
      <c r="R806" s="257"/>
      <c r="S806" s="489"/>
      <c r="T806" s="489"/>
      <c r="U806" s="490"/>
      <c r="V806" s="490"/>
      <c r="W806" s="490"/>
      <c r="X806" s="351"/>
      <c r="Y806" s="232"/>
      <c r="Z806" s="571"/>
      <c r="AA806" s="571"/>
      <c r="AB806" s="571"/>
      <c r="AC806" s="571"/>
      <c r="AD806" s="571"/>
      <c r="AE806" s="571"/>
      <c r="AF806" s="571"/>
      <c r="AG806" s="571"/>
      <c r="AH806" s="571"/>
      <c r="AI806" s="571"/>
      <c r="AJ806" s="571"/>
      <c r="AK806" s="571"/>
      <c r="AL806" s="571"/>
      <c r="AM806" s="573"/>
      <c r="AN806" s="304"/>
      <c r="AO806" s="485"/>
      <c r="AP806" s="416"/>
      <c r="AQ806" s="605"/>
      <c r="AR806" s="605"/>
      <c r="AS806" s="605"/>
      <c r="AT806" s="608"/>
      <c r="AU806" s="334"/>
      <c r="AV806" s="334"/>
    </row>
    <row r="807" spans="1:48" ht="19.5" customHeight="1">
      <c r="A807" s="585"/>
      <c r="B807" s="588"/>
      <c r="C807" s="589"/>
      <c r="D807" s="593"/>
      <c r="E807" s="596"/>
      <c r="F807" s="602"/>
      <c r="G807" s="602"/>
      <c r="H807" s="575"/>
      <c r="I807" s="578"/>
      <c r="J807" s="581"/>
      <c r="K807" s="584"/>
      <c r="L807" s="486"/>
      <c r="M807" s="487"/>
      <c r="N807" s="487"/>
      <c r="O807" s="488"/>
      <c r="P807" s="256" t="str">
        <f t="shared" ca="1" si="136"/>
        <v xml:space="preserve"> </v>
      </c>
      <c r="Q807" s="262" t="str">
        <f t="shared" si="137"/>
        <v xml:space="preserve"> </v>
      </c>
      <c r="R807" s="257"/>
      <c r="S807" s="489"/>
      <c r="T807" s="489"/>
      <c r="U807" s="490"/>
      <c r="V807" s="490"/>
      <c r="W807" s="490"/>
      <c r="X807" s="351"/>
      <c r="Y807" s="232"/>
      <c r="Z807" s="572"/>
      <c r="AA807" s="572"/>
      <c r="AB807" s="572"/>
      <c r="AC807" s="572"/>
      <c r="AD807" s="572"/>
      <c r="AE807" s="572"/>
      <c r="AF807" s="572"/>
      <c r="AG807" s="572"/>
      <c r="AH807" s="572"/>
      <c r="AI807" s="572"/>
      <c r="AJ807" s="572"/>
      <c r="AK807" s="572"/>
      <c r="AL807" s="572"/>
      <c r="AM807" s="573"/>
      <c r="AN807" s="304"/>
      <c r="AO807" s="485"/>
      <c r="AP807" s="416"/>
      <c r="AQ807" s="606"/>
      <c r="AR807" s="606"/>
      <c r="AS807" s="606"/>
      <c r="AT807" s="609"/>
      <c r="AU807" s="334"/>
      <c r="AV807" s="334"/>
    </row>
    <row r="808" spans="1:48" ht="19.5" customHeight="1">
      <c r="A808" s="585"/>
      <c r="B808" s="590"/>
      <c r="C808" s="591"/>
      <c r="D808" s="594"/>
      <c r="E808" s="597"/>
      <c r="F808" s="603"/>
      <c r="G808" s="603"/>
      <c r="H808" s="576"/>
      <c r="I808" s="579"/>
      <c r="J808" s="582"/>
      <c r="K808" s="447" t="b">
        <f>K804=L808</f>
        <v>1</v>
      </c>
      <c r="L808" s="491">
        <f t="shared" ref="L808" si="140">SUM(L804:L807)</f>
        <v>0</v>
      </c>
      <c r="M808" s="264" t="s">
        <v>1348</v>
      </c>
      <c r="N808" s="265"/>
      <c r="O808" s="305"/>
      <c r="P808" s="305"/>
      <c r="Q808" s="305"/>
      <c r="R808" s="267">
        <f t="shared" ref="R808" si="141">SUM(R804:R807)</f>
        <v>0</v>
      </c>
      <c r="S808" s="507"/>
      <c r="T808" s="507"/>
      <c r="U808" s="507"/>
      <c r="V808" s="507"/>
      <c r="W808" s="508"/>
      <c r="X808" s="351"/>
      <c r="Y808" s="232"/>
      <c r="Z808" s="498"/>
      <c r="AA808" s="270"/>
      <c r="AB808" s="270"/>
      <c r="AC808" s="270"/>
      <c r="AD808" s="270"/>
      <c r="AE808" s="270"/>
      <c r="AF808" s="270"/>
      <c r="AG808" s="270"/>
      <c r="AH808" s="270"/>
      <c r="AI808" s="270"/>
      <c r="AJ808" s="270"/>
      <c r="AK808" s="270"/>
      <c r="AL808" s="270"/>
      <c r="AM808" s="311"/>
      <c r="AN808" s="304"/>
      <c r="AO808" s="485"/>
      <c r="AP808" s="416"/>
      <c r="AQ808" s="610"/>
      <c r="AR808" s="611"/>
      <c r="AS808" s="611"/>
      <c r="AT808" s="612"/>
      <c r="AU808" s="334"/>
      <c r="AV808" s="334"/>
    </row>
    <row r="809" spans="1:48" ht="19.5" customHeight="1">
      <c r="A809" s="585">
        <v>6</v>
      </c>
      <c r="B809" s="586" t="s">
        <v>1613</v>
      </c>
      <c r="C809" s="587"/>
      <c r="D809" s="592">
        <f>NOVIEMBRE!K809</f>
        <v>0</v>
      </c>
      <c r="E809" s="595">
        <f>H405</f>
        <v>0</v>
      </c>
      <c r="F809" s="601"/>
      <c r="G809" s="601"/>
      <c r="H809" s="574">
        <f t="shared" si="130"/>
        <v>0</v>
      </c>
      <c r="I809" s="577">
        <f>+AM809</f>
        <v>0</v>
      </c>
      <c r="J809" s="580">
        <f t="shared" si="127"/>
        <v>0</v>
      </c>
      <c r="K809" s="583">
        <f>+(D809+E809)-(J809)</f>
        <v>0</v>
      </c>
      <c r="L809" s="486"/>
      <c r="M809" s="487"/>
      <c r="N809" s="487"/>
      <c r="O809" s="488"/>
      <c r="P809" s="256" t="str">
        <f t="shared" ref="P809:P812" ca="1" si="142">IF(O809=0," ",IFERROR(IF(DATEDIF(TODAY(),O809,"M")&lt;=5,"ROJO",IF(DATEDIF(TODAY(),O809,"M")&gt;=12,"VERDE",IF(AND(DATEDIF(TODAY(),O809,"M")&gt;=6,DATEDIF(TODAY(),O809,"M")&lt;=11),"AMARILLO"))),Q809))</f>
        <v xml:space="preserve"> </v>
      </c>
      <c r="Q809" s="262" t="str">
        <f t="shared" ref="Q809:Q812" si="143">IF(O809=0," ",IF(O809&lt;=$L$6,"VENCIDO","NO VENCIDO"))</f>
        <v xml:space="preserve"> </v>
      </c>
      <c r="R809" s="257"/>
      <c r="S809" s="489"/>
      <c r="T809" s="489"/>
      <c r="U809" s="490"/>
      <c r="V809" s="490"/>
      <c r="W809" s="490"/>
      <c r="X809" s="351"/>
      <c r="Y809" s="232"/>
      <c r="Z809" s="570"/>
      <c r="AA809" s="570"/>
      <c r="AB809" s="570"/>
      <c r="AC809" s="570"/>
      <c r="AD809" s="570"/>
      <c r="AE809" s="570"/>
      <c r="AF809" s="570"/>
      <c r="AG809" s="570"/>
      <c r="AH809" s="570"/>
      <c r="AI809" s="570"/>
      <c r="AJ809" s="570"/>
      <c r="AK809" s="570"/>
      <c r="AL809" s="570"/>
      <c r="AM809" s="573">
        <f t="shared" ref="AM809" si="144">SUM(Z809:AL812)</f>
        <v>0</v>
      </c>
      <c r="AN809" s="304"/>
      <c r="AO809" s="485"/>
      <c r="AP809" s="416"/>
      <c r="AQ809" s="604" t="str">
        <f t="shared" si="129"/>
        <v>0</v>
      </c>
      <c r="AR809" s="604">
        <f t="shared" si="139"/>
        <v>1</v>
      </c>
      <c r="AS809" s="604">
        <v>0</v>
      </c>
      <c r="AT809" s="607"/>
      <c r="AU809" s="334"/>
      <c r="AV809" s="334"/>
    </row>
    <row r="810" spans="1:48" ht="19.5" customHeight="1">
      <c r="A810" s="585"/>
      <c r="B810" s="588"/>
      <c r="C810" s="589"/>
      <c r="D810" s="593"/>
      <c r="E810" s="596"/>
      <c r="F810" s="602"/>
      <c r="G810" s="602"/>
      <c r="H810" s="575"/>
      <c r="I810" s="578"/>
      <c r="J810" s="581"/>
      <c r="K810" s="584"/>
      <c r="L810" s="486"/>
      <c r="M810" s="487"/>
      <c r="N810" s="487"/>
      <c r="O810" s="488"/>
      <c r="P810" s="256" t="str">
        <f t="shared" ca="1" si="142"/>
        <v xml:space="preserve"> </v>
      </c>
      <c r="Q810" s="262" t="str">
        <f t="shared" si="143"/>
        <v xml:space="preserve"> </v>
      </c>
      <c r="R810" s="257"/>
      <c r="S810" s="489"/>
      <c r="T810" s="489"/>
      <c r="U810" s="490"/>
      <c r="V810" s="490"/>
      <c r="W810" s="490"/>
      <c r="X810" s="351"/>
      <c r="Y810" s="232"/>
      <c r="Z810" s="571"/>
      <c r="AA810" s="571"/>
      <c r="AB810" s="571"/>
      <c r="AC810" s="571"/>
      <c r="AD810" s="571"/>
      <c r="AE810" s="571"/>
      <c r="AF810" s="571"/>
      <c r="AG810" s="571"/>
      <c r="AH810" s="571"/>
      <c r="AI810" s="571"/>
      <c r="AJ810" s="571"/>
      <c r="AK810" s="571"/>
      <c r="AL810" s="571"/>
      <c r="AM810" s="573"/>
      <c r="AN810" s="304"/>
      <c r="AO810" s="485"/>
      <c r="AP810" s="416"/>
      <c r="AQ810" s="605"/>
      <c r="AR810" s="605"/>
      <c r="AS810" s="605"/>
      <c r="AT810" s="608"/>
      <c r="AU810" s="334"/>
      <c r="AV810" s="334"/>
    </row>
    <row r="811" spans="1:48" ht="19.5" customHeight="1">
      <c r="A811" s="585"/>
      <c r="B811" s="588"/>
      <c r="C811" s="589"/>
      <c r="D811" s="593"/>
      <c r="E811" s="596"/>
      <c r="F811" s="602"/>
      <c r="G811" s="602"/>
      <c r="H811" s="575"/>
      <c r="I811" s="578"/>
      <c r="J811" s="581"/>
      <c r="K811" s="584"/>
      <c r="L811" s="486"/>
      <c r="M811" s="487"/>
      <c r="N811" s="487"/>
      <c r="O811" s="488"/>
      <c r="P811" s="256" t="str">
        <f t="shared" ca="1" si="142"/>
        <v xml:space="preserve"> </v>
      </c>
      <c r="Q811" s="262" t="str">
        <f t="shared" si="143"/>
        <v xml:space="preserve"> </v>
      </c>
      <c r="R811" s="257"/>
      <c r="S811" s="489"/>
      <c r="T811" s="489"/>
      <c r="U811" s="490"/>
      <c r="V811" s="490"/>
      <c r="W811" s="490"/>
      <c r="X811" s="351"/>
      <c r="Y811" s="232"/>
      <c r="Z811" s="571"/>
      <c r="AA811" s="571"/>
      <c r="AB811" s="571"/>
      <c r="AC811" s="571"/>
      <c r="AD811" s="571"/>
      <c r="AE811" s="571"/>
      <c r="AF811" s="571"/>
      <c r="AG811" s="571"/>
      <c r="AH811" s="571"/>
      <c r="AI811" s="571"/>
      <c r="AJ811" s="571"/>
      <c r="AK811" s="571"/>
      <c r="AL811" s="571"/>
      <c r="AM811" s="573"/>
      <c r="AN811" s="304"/>
      <c r="AO811" s="485"/>
      <c r="AP811" s="416"/>
      <c r="AQ811" s="605"/>
      <c r="AR811" s="605"/>
      <c r="AS811" s="605"/>
      <c r="AT811" s="608"/>
      <c r="AU811" s="334"/>
      <c r="AV811" s="334"/>
    </row>
    <row r="812" spans="1:48" ht="19.5" customHeight="1">
      <c r="A812" s="585"/>
      <c r="B812" s="588"/>
      <c r="C812" s="589"/>
      <c r="D812" s="593"/>
      <c r="E812" s="596"/>
      <c r="F812" s="602"/>
      <c r="G812" s="602"/>
      <c r="H812" s="575"/>
      <c r="I812" s="578"/>
      <c r="J812" s="581"/>
      <c r="K812" s="584"/>
      <c r="L812" s="486"/>
      <c r="M812" s="487"/>
      <c r="N812" s="487"/>
      <c r="O812" s="488"/>
      <c r="P812" s="256" t="str">
        <f t="shared" ca="1" si="142"/>
        <v xml:space="preserve"> </v>
      </c>
      <c r="Q812" s="262" t="str">
        <f t="shared" si="143"/>
        <v xml:space="preserve"> </v>
      </c>
      <c r="R812" s="257"/>
      <c r="S812" s="489"/>
      <c r="T812" s="489"/>
      <c r="U812" s="490"/>
      <c r="V812" s="490"/>
      <c r="W812" s="490"/>
      <c r="X812" s="351"/>
      <c r="Y812" s="232"/>
      <c r="Z812" s="572"/>
      <c r="AA812" s="572"/>
      <c r="AB812" s="572"/>
      <c r="AC812" s="572"/>
      <c r="AD812" s="572"/>
      <c r="AE812" s="572"/>
      <c r="AF812" s="572"/>
      <c r="AG812" s="572"/>
      <c r="AH812" s="572"/>
      <c r="AI812" s="572"/>
      <c r="AJ812" s="572"/>
      <c r="AK812" s="572"/>
      <c r="AL812" s="572"/>
      <c r="AM812" s="573"/>
      <c r="AN812" s="304"/>
      <c r="AO812" s="485"/>
      <c r="AP812" s="416"/>
      <c r="AQ812" s="606"/>
      <c r="AR812" s="606"/>
      <c r="AS812" s="606"/>
      <c r="AT812" s="609"/>
      <c r="AU812" s="334"/>
      <c r="AV812" s="334"/>
    </row>
    <row r="813" spans="1:48" ht="19.5" customHeight="1">
      <c r="A813" s="585"/>
      <c r="B813" s="590"/>
      <c r="C813" s="591"/>
      <c r="D813" s="594"/>
      <c r="E813" s="597"/>
      <c r="F813" s="603"/>
      <c r="G813" s="603"/>
      <c r="H813" s="576"/>
      <c r="I813" s="579"/>
      <c r="J813" s="582"/>
      <c r="K813" s="447" t="b">
        <f>K809=L813</f>
        <v>1</v>
      </c>
      <c r="L813" s="491">
        <f t="shared" ref="L813" si="145">SUM(L809:L812)</f>
        <v>0</v>
      </c>
      <c r="M813" s="264" t="s">
        <v>1348</v>
      </c>
      <c r="N813" s="265"/>
      <c r="O813" s="305"/>
      <c r="P813" s="305"/>
      <c r="Q813" s="305"/>
      <c r="R813" s="267">
        <f t="shared" ref="R813" si="146">SUM(R809:R812)</f>
        <v>0</v>
      </c>
      <c r="S813" s="507"/>
      <c r="T813" s="507"/>
      <c r="U813" s="507"/>
      <c r="V813" s="507"/>
      <c r="W813" s="508"/>
      <c r="X813" s="351"/>
      <c r="Y813" s="232"/>
      <c r="Z813" s="498"/>
      <c r="AA813" s="270"/>
      <c r="AB813" s="270"/>
      <c r="AC813" s="270"/>
      <c r="AD813" s="270"/>
      <c r="AE813" s="270"/>
      <c r="AF813" s="270"/>
      <c r="AG813" s="270"/>
      <c r="AH813" s="270"/>
      <c r="AI813" s="270"/>
      <c r="AJ813" s="270"/>
      <c r="AK813" s="270"/>
      <c r="AL813" s="270"/>
      <c r="AM813" s="311"/>
      <c r="AN813" s="304"/>
      <c r="AO813" s="485"/>
      <c r="AP813" s="416"/>
      <c r="AQ813" s="610"/>
      <c r="AR813" s="611"/>
      <c r="AS813" s="611"/>
      <c r="AT813" s="612"/>
      <c r="AU813" s="334"/>
      <c r="AV813" s="334"/>
    </row>
    <row r="814" spans="1:48" s="355" customFormat="1" ht="58.5" customHeight="1">
      <c r="A814" s="401"/>
      <c r="B814" s="312" t="s">
        <v>1426</v>
      </c>
      <c r="C814" s="356"/>
      <c r="J814" s="323"/>
      <c r="K814" s="323"/>
      <c r="L814" s="323"/>
      <c r="M814" s="323"/>
      <c r="N814" s="323"/>
      <c r="O814" s="323"/>
      <c r="P814" s="323"/>
      <c r="Q814" s="323"/>
      <c r="R814" s="357"/>
      <c r="S814" s="357"/>
      <c r="T814" s="357"/>
      <c r="U814" s="357"/>
      <c r="V814" s="357"/>
      <c r="W814" s="357"/>
      <c r="X814" s="351"/>
      <c r="Z814" s="323"/>
      <c r="AA814" s="323"/>
      <c r="AB814" s="323"/>
      <c r="AC814" s="323"/>
      <c r="AD814" s="323"/>
      <c r="AE814" s="323"/>
      <c r="AF814" s="323"/>
      <c r="AG814" s="323"/>
      <c r="AH814" s="323"/>
      <c r="AI814" s="323"/>
      <c r="AJ814" s="323"/>
      <c r="AK814" s="323"/>
      <c r="AL814" s="324"/>
      <c r="AM814" s="324"/>
      <c r="AN814" s="323"/>
    </row>
    <row r="815" spans="1:48" ht="26.25" customHeight="1">
      <c r="A815" s="358" t="s">
        <v>1353</v>
      </c>
      <c r="B815" s="359"/>
      <c r="C815" s="358"/>
      <c r="D815" s="359"/>
      <c r="E815" s="359"/>
      <c r="F815" s="359"/>
      <c r="G815" s="359"/>
      <c r="H815" s="359"/>
      <c r="I815" s="359"/>
      <c r="J815" s="359"/>
      <c r="K815" s="359"/>
      <c r="L815" s="359"/>
      <c r="M815" s="359"/>
      <c r="N815" s="359"/>
      <c r="O815" s="359"/>
      <c r="P815" s="359"/>
      <c r="Q815" s="360"/>
      <c r="R815" s="360"/>
      <c r="S815" s="360"/>
      <c r="T815" s="518"/>
      <c r="U815" s="363"/>
      <c r="V815" s="363"/>
      <c r="W815" s="357"/>
      <c r="X815" s="357"/>
      <c r="Z815" s="323"/>
      <c r="AA815" s="323"/>
      <c r="AB815" s="323"/>
      <c r="AC815" s="323"/>
      <c r="AD815" s="323"/>
      <c r="AE815" s="323"/>
      <c r="AF815" s="323"/>
      <c r="AG815" s="323"/>
      <c r="AH815" s="323"/>
      <c r="AI815" s="323"/>
      <c r="AJ815" s="323"/>
      <c r="AK815" s="323"/>
      <c r="AL815" s="324"/>
      <c r="AM815" s="324"/>
      <c r="AN815" s="323"/>
    </row>
    <row r="816" spans="1:48" ht="20.399999999999999">
      <c r="A816" s="361" t="s">
        <v>1433</v>
      </c>
      <c r="B816" s="362"/>
      <c r="C816" s="362"/>
      <c r="D816" s="362"/>
      <c r="E816" s="362"/>
      <c r="F816" s="362"/>
      <c r="G816" s="362"/>
      <c r="H816" s="362"/>
      <c r="I816" s="362"/>
      <c r="J816" s="362"/>
      <c r="K816" s="362"/>
      <c r="L816" s="362"/>
      <c r="M816" s="362"/>
      <c r="N816" s="362"/>
      <c r="O816" s="362"/>
      <c r="P816" s="362"/>
      <c r="Q816" s="362"/>
      <c r="R816" s="363"/>
      <c r="S816" s="363"/>
      <c r="T816" s="363"/>
      <c r="U816" s="363"/>
      <c r="V816" s="363"/>
      <c r="W816" s="357"/>
      <c r="X816" s="357"/>
      <c r="Y816" s="364"/>
      <c r="Z816" s="365"/>
      <c r="AA816" s="365"/>
      <c r="AB816" s="365"/>
      <c r="AC816" s="365"/>
      <c r="AD816" s="365"/>
      <c r="AE816" s="365"/>
      <c r="AF816" s="365"/>
      <c r="AG816" s="365"/>
      <c r="AH816" s="365"/>
      <c r="AI816" s="365"/>
      <c r="AJ816" s="365"/>
      <c r="AK816" s="365"/>
      <c r="AL816" s="365"/>
      <c r="AM816" s="365"/>
      <c r="AN816" s="323"/>
    </row>
    <row r="817" spans="1:46" ht="22.5" customHeight="1">
      <c r="A817" s="569" t="s">
        <v>1349</v>
      </c>
      <c r="B817" s="569" t="s">
        <v>43</v>
      </c>
      <c r="C817" s="569"/>
      <c r="D817" s="563" t="s">
        <v>44</v>
      </c>
      <c r="E817" s="546" t="s">
        <v>1619</v>
      </c>
      <c r="F817" s="545" t="s">
        <v>1352</v>
      </c>
      <c r="G817" s="545"/>
      <c r="H817" s="538" t="s">
        <v>180</v>
      </c>
      <c r="I817" s="546" t="s">
        <v>58</v>
      </c>
      <c r="J817" s="541" t="s">
        <v>1434</v>
      </c>
      <c r="K817" s="546" t="s">
        <v>1475</v>
      </c>
      <c r="L817" s="549" t="s">
        <v>1435</v>
      </c>
      <c r="M817" s="538" t="s">
        <v>1436</v>
      </c>
      <c r="N817" s="541" t="s">
        <v>1437</v>
      </c>
      <c r="O817" s="538" t="s">
        <v>1560</v>
      </c>
      <c r="P817" s="544" t="s">
        <v>1443</v>
      </c>
      <c r="Q817" s="544" t="s">
        <v>1365</v>
      </c>
      <c r="R817" s="544" t="s">
        <v>1364</v>
      </c>
      <c r="S817" s="544" t="s">
        <v>1344</v>
      </c>
      <c r="T817" s="544" t="s">
        <v>1346</v>
      </c>
      <c r="U817" s="561"/>
      <c r="V817" s="562"/>
      <c r="X817" s="366"/>
      <c r="Y817" s="232"/>
      <c r="Z817" s="400" t="s">
        <v>1558</v>
      </c>
      <c r="AA817" s="400"/>
      <c r="AB817" s="400"/>
      <c r="AC817" s="400"/>
      <c r="AD817" s="400"/>
      <c r="AE817" s="400"/>
      <c r="AF817" s="400"/>
      <c r="AG817" s="400"/>
      <c r="AH817" s="400"/>
      <c r="AI817" s="400"/>
      <c r="AJ817" s="400"/>
      <c r="AK817" s="400"/>
      <c r="AL817" s="400"/>
      <c r="AM817" s="598" t="s">
        <v>53</v>
      </c>
      <c r="AN817" s="367"/>
      <c r="AO817" s="368"/>
    </row>
    <row r="818" spans="1:46" ht="21.75" customHeight="1">
      <c r="A818" s="569"/>
      <c r="B818" s="569"/>
      <c r="C818" s="569"/>
      <c r="D818" s="564"/>
      <c r="E818" s="547"/>
      <c r="F818" s="552" t="s">
        <v>160</v>
      </c>
      <c r="G818" s="552" t="s">
        <v>161</v>
      </c>
      <c r="H818" s="539"/>
      <c r="I818" s="547"/>
      <c r="J818" s="542"/>
      <c r="K818" s="547"/>
      <c r="L818" s="550"/>
      <c r="M818" s="539"/>
      <c r="N818" s="542"/>
      <c r="O818" s="539"/>
      <c r="P818" s="544"/>
      <c r="Q818" s="544"/>
      <c r="R818" s="544"/>
      <c r="S818" s="544"/>
      <c r="T818" s="544"/>
      <c r="U818" s="561"/>
      <c r="V818" s="562"/>
      <c r="X818" s="366"/>
      <c r="Y818" s="232"/>
      <c r="Z818" s="533">
        <v>1</v>
      </c>
      <c r="AA818" s="533"/>
      <c r="AB818" s="533"/>
      <c r="AC818" s="330">
        <v>2</v>
      </c>
      <c r="AD818" s="463">
        <v>3</v>
      </c>
      <c r="AE818" s="459">
        <v>4</v>
      </c>
      <c r="AF818" s="463">
        <v>5</v>
      </c>
      <c r="AG818" s="459">
        <v>6</v>
      </c>
      <c r="AH818" s="463">
        <v>7</v>
      </c>
      <c r="AI818" s="459">
        <v>8</v>
      </c>
      <c r="AJ818" s="459">
        <v>9</v>
      </c>
      <c r="AK818" s="459">
        <v>10</v>
      </c>
      <c r="AL818" s="463">
        <v>11</v>
      </c>
      <c r="AM818" s="599"/>
      <c r="AN818" s="369"/>
      <c r="AO818" s="368"/>
    </row>
    <row r="819" spans="1:46" ht="57" customHeight="1">
      <c r="A819" s="569"/>
      <c r="B819" s="569"/>
      <c r="C819" s="569"/>
      <c r="D819" s="564"/>
      <c r="E819" s="547"/>
      <c r="F819" s="552"/>
      <c r="G819" s="552"/>
      <c r="H819" s="539"/>
      <c r="I819" s="547"/>
      <c r="J819" s="542"/>
      <c r="K819" s="547"/>
      <c r="L819" s="550"/>
      <c r="M819" s="539"/>
      <c r="N819" s="542"/>
      <c r="O819" s="539"/>
      <c r="P819" s="544"/>
      <c r="Q819" s="544"/>
      <c r="R819" s="544"/>
      <c r="S819" s="544"/>
      <c r="T819" s="544"/>
      <c r="U819" s="561"/>
      <c r="V819" s="562"/>
      <c r="X819" s="366"/>
      <c r="Y819" s="232"/>
      <c r="Z819" s="533" t="s">
        <v>1382</v>
      </c>
      <c r="AA819" s="533"/>
      <c r="AB819" s="533"/>
      <c r="AC819" s="567" t="s">
        <v>1358</v>
      </c>
      <c r="AD819" s="566" t="s">
        <v>62</v>
      </c>
      <c r="AE819" s="533" t="s">
        <v>1430</v>
      </c>
      <c r="AF819" s="566" t="s">
        <v>1359</v>
      </c>
      <c r="AG819" s="533" t="s">
        <v>1431</v>
      </c>
      <c r="AH819" s="566" t="s">
        <v>1445</v>
      </c>
      <c r="AI819" s="533" t="s">
        <v>67</v>
      </c>
      <c r="AJ819" s="533" t="s">
        <v>61</v>
      </c>
      <c r="AK819" s="533" t="s">
        <v>1557</v>
      </c>
      <c r="AL819" s="566" t="s">
        <v>68</v>
      </c>
      <c r="AM819" s="599"/>
      <c r="AN819" s="333"/>
      <c r="AO819" s="368"/>
    </row>
    <row r="820" spans="1:46" ht="49.5" customHeight="1">
      <c r="A820" s="569"/>
      <c r="B820" s="569"/>
      <c r="C820" s="569"/>
      <c r="D820" s="565"/>
      <c r="E820" s="548"/>
      <c r="F820" s="552"/>
      <c r="G820" s="552"/>
      <c r="H820" s="540"/>
      <c r="I820" s="548"/>
      <c r="J820" s="543"/>
      <c r="K820" s="548"/>
      <c r="L820" s="551"/>
      <c r="M820" s="540"/>
      <c r="N820" s="543"/>
      <c r="O820" s="540"/>
      <c r="P820" s="544"/>
      <c r="Q820" s="544"/>
      <c r="R820" s="544"/>
      <c r="S820" s="544"/>
      <c r="T820" s="544"/>
      <c r="U820" s="561"/>
      <c r="V820" s="562"/>
      <c r="X820" s="366"/>
      <c r="Y820" s="232"/>
      <c r="Z820" s="459" t="s">
        <v>70</v>
      </c>
      <c r="AA820" s="459" t="s">
        <v>71</v>
      </c>
      <c r="AB820" s="459" t="s">
        <v>1400</v>
      </c>
      <c r="AC820" s="568"/>
      <c r="AD820" s="566"/>
      <c r="AE820" s="533"/>
      <c r="AF820" s="566"/>
      <c r="AG820" s="533"/>
      <c r="AH820" s="566"/>
      <c r="AI820" s="533"/>
      <c r="AJ820" s="533"/>
      <c r="AK820" s="533"/>
      <c r="AL820" s="566"/>
      <c r="AM820" s="600"/>
      <c r="AN820" s="333"/>
      <c r="AO820" s="368"/>
      <c r="AQ820" s="370" t="s">
        <v>1361</v>
      </c>
      <c r="AR820" s="370" t="s">
        <v>1360</v>
      </c>
      <c r="AS820" s="371" t="s">
        <v>1362</v>
      </c>
      <c r="AT820" s="371" t="s">
        <v>1363</v>
      </c>
    </row>
    <row r="821" spans="1:46" ht="46.5" customHeight="1">
      <c r="A821" s="293">
        <v>1</v>
      </c>
      <c r="B821" s="527" t="s">
        <v>1488</v>
      </c>
      <c r="C821" s="528"/>
      <c r="D821" s="372">
        <f>+D417+D13</f>
        <v>7270</v>
      </c>
      <c r="E821" s="373">
        <f>G13</f>
        <v>0</v>
      </c>
      <c r="F821" s="373">
        <f>+F417</f>
        <v>0</v>
      </c>
      <c r="G821" s="373">
        <f>+G417</f>
        <v>0</v>
      </c>
      <c r="H821" s="374">
        <f>SUM(F821:G821)</f>
        <v>0</v>
      </c>
      <c r="I821" s="375">
        <f>+AM821</f>
        <v>0</v>
      </c>
      <c r="J821" s="376">
        <f>SUM(H821:I821)</f>
        <v>0</v>
      </c>
      <c r="K821" s="373">
        <f>+I13</f>
        <v>0</v>
      </c>
      <c r="L821" s="377">
        <f>(M821+N821)</f>
        <v>7270</v>
      </c>
      <c r="M821" s="378">
        <f>+K13</f>
        <v>5240</v>
      </c>
      <c r="N821" s="379">
        <f>+K417</f>
        <v>2030</v>
      </c>
      <c r="O821" s="424" t="str">
        <f t="shared" ref="O821:O822" si="147">IFERROR(L821/J821,"0")</f>
        <v>0</v>
      </c>
      <c r="P821" s="380">
        <f>+R422+R18</f>
        <v>0</v>
      </c>
      <c r="Q821" s="258"/>
      <c r="R821" s="258"/>
      <c r="S821" s="259"/>
      <c r="T821" s="259"/>
      <c r="U821" s="516"/>
      <c r="V821" s="353"/>
      <c r="Y821" s="232"/>
      <c r="Z821" s="381">
        <f>+Z417+Z13</f>
        <v>0</v>
      </c>
      <c r="AA821" s="381">
        <f>+AA417+AA13</f>
        <v>0</v>
      </c>
      <c r="AB821" s="415">
        <f>Z821+AA821</f>
        <v>0</v>
      </c>
      <c r="AC821" s="381">
        <f t="shared" ref="AC821:AL821" si="148">+AC417+AC13</f>
        <v>0</v>
      </c>
      <c r="AD821" s="381">
        <f t="shared" si="148"/>
        <v>0</v>
      </c>
      <c r="AE821" s="381">
        <f t="shared" si="148"/>
        <v>0</v>
      </c>
      <c r="AF821" s="381">
        <f t="shared" si="148"/>
        <v>0</v>
      </c>
      <c r="AG821" s="381">
        <f t="shared" si="148"/>
        <v>0</v>
      </c>
      <c r="AH821" s="381">
        <f t="shared" si="148"/>
        <v>0</v>
      </c>
      <c r="AI821" s="381">
        <f t="shared" si="148"/>
        <v>0</v>
      </c>
      <c r="AJ821" s="381">
        <f t="shared" si="148"/>
        <v>0</v>
      </c>
      <c r="AK821" s="381">
        <f t="shared" si="148"/>
        <v>0</v>
      </c>
      <c r="AL821" s="381">
        <f t="shared" si="148"/>
        <v>0</v>
      </c>
      <c r="AM821" s="382">
        <f t="shared" ref="AM821:AM833" si="149">SUM(AB821:AL821)</f>
        <v>0</v>
      </c>
      <c r="AN821" s="383"/>
      <c r="AO821" s="384"/>
      <c r="AQ821" s="342" t="str">
        <f t="shared" ref="AQ821:AQ856" si="150">IFERROR(I821/J821*100,"0")</f>
        <v>0</v>
      </c>
      <c r="AR821" s="343">
        <f>IFERROR(1/(1-(AQ821/100)),"0")</f>
        <v>1</v>
      </c>
      <c r="AS821" s="344">
        <v>65</v>
      </c>
      <c r="AT821" s="345">
        <v>10</v>
      </c>
    </row>
    <row r="822" spans="1:46" ht="46.5" customHeight="1">
      <c r="A822" s="293">
        <f>A821+1</f>
        <v>2</v>
      </c>
      <c r="B822" s="527" t="s">
        <v>1489</v>
      </c>
      <c r="C822" s="528"/>
      <c r="D822" s="372">
        <f>+D423+D19</f>
        <v>1750</v>
      </c>
      <c r="E822" s="373">
        <f>G19</f>
        <v>0</v>
      </c>
      <c r="F822" s="373">
        <f>+F423</f>
        <v>0</v>
      </c>
      <c r="G822" s="373">
        <f>+G423</f>
        <v>0</v>
      </c>
      <c r="H822" s="374">
        <f t="shared" ref="H822:H856" si="151">SUM(F822:G822)</f>
        <v>0</v>
      </c>
      <c r="I822" s="375">
        <f>+AM822</f>
        <v>0</v>
      </c>
      <c r="J822" s="376">
        <f t="shared" ref="J822:J833" si="152">SUM(H822:I822)</f>
        <v>0</v>
      </c>
      <c r="K822" s="373">
        <f>+I19</f>
        <v>0</v>
      </c>
      <c r="L822" s="377">
        <f t="shared" ref="L822:L855" si="153">(M822+N822)</f>
        <v>1750</v>
      </c>
      <c r="M822" s="378">
        <f>+K19</f>
        <v>1078</v>
      </c>
      <c r="N822" s="379">
        <f>+K423</f>
        <v>672</v>
      </c>
      <c r="O822" s="424" t="str">
        <f t="shared" si="147"/>
        <v>0</v>
      </c>
      <c r="P822" s="380">
        <f>+R428+R24</f>
        <v>0</v>
      </c>
      <c r="Q822" s="258"/>
      <c r="R822" s="258"/>
      <c r="S822" s="259"/>
      <c r="T822" s="259"/>
      <c r="U822" s="516"/>
      <c r="V822" s="353"/>
      <c r="Y822" s="232"/>
      <c r="Z822" s="381">
        <f>+Z423+Z19</f>
        <v>0</v>
      </c>
      <c r="AA822" s="381">
        <f>+AA423+AA19</f>
        <v>0</v>
      </c>
      <c r="AB822" s="415">
        <f t="shared" ref="AB822:AB856" si="154">Z822+AA822</f>
        <v>0</v>
      </c>
      <c r="AC822" s="381">
        <f t="shared" ref="AC822:AL822" si="155">+AC423+AC19</f>
        <v>0</v>
      </c>
      <c r="AD822" s="381">
        <f t="shared" si="155"/>
        <v>0</v>
      </c>
      <c r="AE822" s="381">
        <f t="shared" si="155"/>
        <v>0</v>
      </c>
      <c r="AF822" s="381">
        <f t="shared" si="155"/>
        <v>0</v>
      </c>
      <c r="AG822" s="381">
        <f t="shared" si="155"/>
        <v>0</v>
      </c>
      <c r="AH822" s="381">
        <f t="shared" si="155"/>
        <v>0</v>
      </c>
      <c r="AI822" s="381">
        <f t="shared" si="155"/>
        <v>0</v>
      </c>
      <c r="AJ822" s="381">
        <f t="shared" si="155"/>
        <v>0</v>
      </c>
      <c r="AK822" s="381">
        <f t="shared" si="155"/>
        <v>0</v>
      </c>
      <c r="AL822" s="381">
        <f t="shared" si="155"/>
        <v>0</v>
      </c>
      <c r="AM822" s="382">
        <f t="shared" si="149"/>
        <v>0</v>
      </c>
      <c r="AN822" s="383"/>
      <c r="AO822" s="384"/>
      <c r="AQ822" s="342" t="str">
        <f t="shared" si="150"/>
        <v>0</v>
      </c>
      <c r="AR822" s="343">
        <f t="shared" ref="AR822:AR856" si="156">IFERROR(1/(1-(AQ822/100)),"0")</f>
        <v>1</v>
      </c>
      <c r="AS822" s="344">
        <v>0</v>
      </c>
      <c r="AT822" s="345">
        <v>0</v>
      </c>
    </row>
    <row r="823" spans="1:46" ht="46.5" customHeight="1">
      <c r="A823" s="293">
        <f t="shared" ref="A823:A856" si="157">A822+1</f>
        <v>3</v>
      </c>
      <c r="B823" s="527" t="s">
        <v>1490</v>
      </c>
      <c r="C823" s="528"/>
      <c r="D823" s="372">
        <f>+D429+D25</f>
        <v>369</v>
      </c>
      <c r="E823" s="373">
        <f>G25</f>
        <v>0</v>
      </c>
      <c r="F823" s="373">
        <f>+F429</f>
        <v>0</v>
      </c>
      <c r="G823" s="373">
        <f>+G429</f>
        <v>0</v>
      </c>
      <c r="H823" s="374">
        <f t="shared" si="151"/>
        <v>0</v>
      </c>
      <c r="I823" s="375">
        <f>+AM823</f>
        <v>0</v>
      </c>
      <c r="J823" s="376">
        <f t="shared" si="152"/>
        <v>0</v>
      </c>
      <c r="K823" s="373">
        <f>+I25</f>
        <v>0</v>
      </c>
      <c r="L823" s="377">
        <f t="shared" si="153"/>
        <v>369</v>
      </c>
      <c r="M823" s="378">
        <f>+K25</f>
        <v>15</v>
      </c>
      <c r="N823" s="379">
        <f>+K429</f>
        <v>354</v>
      </c>
      <c r="O823" s="424" t="str">
        <f>IFERROR(L823/J823,"0")</f>
        <v>0</v>
      </c>
      <c r="P823" s="380">
        <f>+R434+R30</f>
        <v>0</v>
      </c>
      <c r="Q823" s="258"/>
      <c r="R823" s="258"/>
      <c r="S823" s="259"/>
      <c r="T823" s="259"/>
      <c r="U823" s="516"/>
      <c r="V823" s="353"/>
      <c r="Y823" s="232"/>
      <c r="Z823" s="381">
        <f>+Z429+Z25</f>
        <v>0</v>
      </c>
      <c r="AA823" s="381">
        <f>+AA429+AA25</f>
        <v>0</v>
      </c>
      <c r="AB823" s="415">
        <f t="shared" si="154"/>
        <v>0</v>
      </c>
      <c r="AC823" s="381">
        <f t="shared" ref="AC823:AL823" si="158">+AC429+AC25</f>
        <v>0</v>
      </c>
      <c r="AD823" s="381">
        <f t="shared" si="158"/>
        <v>0</v>
      </c>
      <c r="AE823" s="381">
        <f t="shared" si="158"/>
        <v>0</v>
      </c>
      <c r="AF823" s="381">
        <f t="shared" si="158"/>
        <v>0</v>
      </c>
      <c r="AG823" s="381">
        <f t="shared" si="158"/>
        <v>0</v>
      </c>
      <c r="AH823" s="381">
        <f t="shared" si="158"/>
        <v>0</v>
      </c>
      <c r="AI823" s="381">
        <f t="shared" si="158"/>
        <v>0</v>
      </c>
      <c r="AJ823" s="381">
        <f t="shared" si="158"/>
        <v>0</v>
      </c>
      <c r="AK823" s="381">
        <f t="shared" si="158"/>
        <v>0</v>
      </c>
      <c r="AL823" s="381">
        <f t="shared" si="158"/>
        <v>0</v>
      </c>
      <c r="AM823" s="382">
        <f t="shared" si="149"/>
        <v>0</v>
      </c>
      <c r="AN823" s="383"/>
      <c r="AO823" s="384"/>
      <c r="AQ823" s="342" t="str">
        <f t="shared" si="150"/>
        <v>0</v>
      </c>
      <c r="AR823" s="343">
        <f t="shared" si="156"/>
        <v>1</v>
      </c>
      <c r="AS823" s="344">
        <v>0</v>
      </c>
      <c r="AT823" s="345">
        <v>0</v>
      </c>
    </row>
    <row r="824" spans="1:46" ht="46.5" customHeight="1">
      <c r="A824" s="293">
        <f t="shared" si="157"/>
        <v>4</v>
      </c>
      <c r="B824" s="527" t="s">
        <v>1491</v>
      </c>
      <c r="C824" s="528"/>
      <c r="D824" s="372">
        <f>+D435+D31</f>
        <v>18315</v>
      </c>
      <c r="E824" s="373">
        <f>G31</f>
        <v>0</v>
      </c>
      <c r="F824" s="373">
        <f>+F435</f>
        <v>0</v>
      </c>
      <c r="G824" s="373">
        <f>+G435</f>
        <v>0</v>
      </c>
      <c r="H824" s="374">
        <f t="shared" si="151"/>
        <v>0</v>
      </c>
      <c r="I824" s="375">
        <f t="shared" ref="I824:I856" si="159">+AM824</f>
        <v>0</v>
      </c>
      <c r="J824" s="376">
        <f t="shared" si="152"/>
        <v>0</v>
      </c>
      <c r="K824" s="373">
        <f>+I31</f>
        <v>0</v>
      </c>
      <c r="L824" s="377">
        <f t="shared" si="153"/>
        <v>18315</v>
      </c>
      <c r="M824" s="378">
        <f>+K31</f>
        <v>16500</v>
      </c>
      <c r="N824" s="379">
        <f>+K435</f>
        <v>1815</v>
      </c>
      <c r="O824" s="424" t="str">
        <f t="shared" ref="O824:O887" si="160">IFERROR(L824/J824,"0")</f>
        <v>0</v>
      </c>
      <c r="P824" s="380">
        <f>+R440+R36</f>
        <v>0</v>
      </c>
      <c r="Q824" s="258"/>
      <c r="R824" s="258"/>
      <c r="S824" s="259"/>
      <c r="T824" s="259"/>
      <c r="U824" s="516"/>
      <c r="V824" s="353"/>
      <c r="Y824" s="232"/>
      <c r="Z824" s="381">
        <f>+Z435+Z31</f>
        <v>0</v>
      </c>
      <c r="AA824" s="381">
        <f>+AA435+AA31</f>
        <v>0</v>
      </c>
      <c r="AB824" s="415">
        <f t="shared" si="154"/>
        <v>0</v>
      </c>
      <c r="AC824" s="381">
        <f t="shared" ref="AC824:AL824" si="161">+AC435+AC31</f>
        <v>0</v>
      </c>
      <c r="AD824" s="381">
        <f t="shared" si="161"/>
        <v>0</v>
      </c>
      <c r="AE824" s="381">
        <f t="shared" si="161"/>
        <v>0</v>
      </c>
      <c r="AF824" s="381">
        <f t="shared" si="161"/>
        <v>0</v>
      </c>
      <c r="AG824" s="381">
        <f t="shared" si="161"/>
        <v>0</v>
      </c>
      <c r="AH824" s="381">
        <f t="shared" si="161"/>
        <v>0</v>
      </c>
      <c r="AI824" s="381">
        <f t="shared" si="161"/>
        <v>0</v>
      </c>
      <c r="AJ824" s="381">
        <f t="shared" si="161"/>
        <v>0</v>
      </c>
      <c r="AK824" s="381">
        <f t="shared" si="161"/>
        <v>0</v>
      </c>
      <c r="AL824" s="381">
        <f t="shared" si="161"/>
        <v>0</v>
      </c>
      <c r="AM824" s="382">
        <f t="shared" si="149"/>
        <v>0</v>
      </c>
      <c r="AN824" s="383"/>
      <c r="AO824" s="384"/>
      <c r="AQ824" s="342" t="str">
        <f t="shared" si="150"/>
        <v>0</v>
      </c>
      <c r="AR824" s="343">
        <f t="shared" si="156"/>
        <v>1</v>
      </c>
      <c r="AS824" s="344">
        <v>15</v>
      </c>
      <c r="AT824" s="345">
        <v>5</v>
      </c>
    </row>
    <row r="825" spans="1:46" ht="75.75" customHeight="1">
      <c r="A825" s="293">
        <f t="shared" si="157"/>
        <v>5</v>
      </c>
      <c r="B825" s="527" t="s">
        <v>1517</v>
      </c>
      <c r="C825" s="528"/>
      <c r="D825" s="372">
        <f>+D441+D37</f>
        <v>11493</v>
      </c>
      <c r="E825" s="373">
        <f>G37</f>
        <v>0</v>
      </c>
      <c r="F825" s="373">
        <f>+F441</f>
        <v>0</v>
      </c>
      <c r="G825" s="373">
        <f>+G441</f>
        <v>0</v>
      </c>
      <c r="H825" s="374">
        <f t="shared" si="151"/>
        <v>0</v>
      </c>
      <c r="I825" s="375">
        <f t="shared" si="159"/>
        <v>0</v>
      </c>
      <c r="J825" s="376">
        <f t="shared" si="152"/>
        <v>0</v>
      </c>
      <c r="K825" s="373">
        <f>+I37</f>
        <v>0</v>
      </c>
      <c r="L825" s="377">
        <f t="shared" si="153"/>
        <v>11493</v>
      </c>
      <c r="M825" s="378">
        <f>+K37</f>
        <v>9960</v>
      </c>
      <c r="N825" s="379">
        <f>+K441</f>
        <v>1533</v>
      </c>
      <c r="O825" s="424" t="str">
        <f t="shared" si="160"/>
        <v>0</v>
      </c>
      <c r="P825" s="380">
        <f>+R446+R42</f>
        <v>0</v>
      </c>
      <c r="Q825" s="258"/>
      <c r="R825" s="258"/>
      <c r="S825" s="259"/>
      <c r="T825" s="259"/>
      <c r="U825" s="516"/>
      <c r="V825" s="353"/>
      <c r="Y825" s="232"/>
      <c r="Z825" s="381">
        <f>+Z441+Z37</f>
        <v>0</v>
      </c>
      <c r="AA825" s="381">
        <f>+AA441+AA37</f>
        <v>0</v>
      </c>
      <c r="AB825" s="415">
        <f t="shared" si="154"/>
        <v>0</v>
      </c>
      <c r="AC825" s="381">
        <f t="shared" ref="AC825:AL825" si="162">+AC441+AC37</f>
        <v>0</v>
      </c>
      <c r="AD825" s="381">
        <f t="shared" si="162"/>
        <v>0</v>
      </c>
      <c r="AE825" s="381">
        <f t="shared" si="162"/>
        <v>0</v>
      </c>
      <c r="AF825" s="381">
        <f t="shared" si="162"/>
        <v>0</v>
      </c>
      <c r="AG825" s="381">
        <f t="shared" si="162"/>
        <v>0</v>
      </c>
      <c r="AH825" s="381">
        <f t="shared" si="162"/>
        <v>0</v>
      </c>
      <c r="AI825" s="381">
        <f t="shared" si="162"/>
        <v>0</v>
      </c>
      <c r="AJ825" s="381">
        <f t="shared" si="162"/>
        <v>0</v>
      </c>
      <c r="AK825" s="381">
        <f t="shared" si="162"/>
        <v>0</v>
      </c>
      <c r="AL825" s="381">
        <f t="shared" si="162"/>
        <v>0</v>
      </c>
      <c r="AM825" s="382">
        <f t="shared" si="149"/>
        <v>0</v>
      </c>
      <c r="AN825" s="383"/>
      <c r="AO825" s="384"/>
      <c r="AQ825" s="342" t="str">
        <f t="shared" si="150"/>
        <v>0</v>
      </c>
      <c r="AR825" s="343">
        <f t="shared" si="156"/>
        <v>1</v>
      </c>
      <c r="AS825" s="344">
        <v>0</v>
      </c>
      <c r="AT825" s="345">
        <v>0</v>
      </c>
    </row>
    <row r="826" spans="1:46" ht="75.75" customHeight="1">
      <c r="A826" s="293">
        <f t="shared" si="157"/>
        <v>6</v>
      </c>
      <c r="B826" s="527" t="s">
        <v>1518</v>
      </c>
      <c r="C826" s="528"/>
      <c r="D826" s="372">
        <f>+D447+D43</f>
        <v>151</v>
      </c>
      <c r="E826" s="373">
        <f>G43</f>
        <v>0</v>
      </c>
      <c r="F826" s="373">
        <f>+F447</f>
        <v>0</v>
      </c>
      <c r="G826" s="373">
        <f>+G447</f>
        <v>0</v>
      </c>
      <c r="H826" s="374">
        <f t="shared" si="151"/>
        <v>0</v>
      </c>
      <c r="I826" s="375">
        <f t="shared" si="159"/>
        <v>0</v>
      </c>
      <c r="J826" s="376">
        <f t="shared" si="152"/>
        <v>0</v>
      </c>
      <c r="K826" s="373">
        <f>+I43</f>
        <v>0</v>
      </c>
      <c r="L826" s="377">
        <f t="shared" si="153"/>
        <v>151</v>
      </c>
      <c r="M826" s="378">
        <f>+K43</f>
        <v>97</v>
      </c>
      <c r="N826" s="379">
        <f>+K447</f>
        <v>54</v>
      </c>
      <c r="O826" s="424" t="str">
        <f t="shared" si="160"/>
        <v>0</v>
      </c>
      <c r="P826" s="380">
        <f>+R452+R48</f>
        <v>0</v>
      </c>
      <c r="Q826" s="258"/>
      <c r="R826" s="258"/>
      <c r="S826" s="259"/>
      <c r="T826" s="259"/>
      <c r="U826" s="516"/>
      <c r="V826" s="353"/>
      <c r="Y826" s="232"/>
      <c r="Z826" s="381">
        <f>+Z447+Z43</f>
        <v>0</v>
      </c>
      <c r="AA826" s="381">
        <f>+AA447+AA43</f>
        <v>0</v>
      </c>
      <c r="AB826" s="415">
        <f t="shared" si="154"/>
        <v>0</v>
      </c>
      <c r="AC826" s="381">
        <f t="shared" ref="AC826:AL826" si="163">+AC447+AC43</f>
        <v>0</v>
      </c>
      <c r="AD826" s="381">
        <f t="shared" si="163"/>
        <v>0</v>
      </c>
      <c r="AE826" s="381">
        <f t="shared" si="163"/>
        <v>0</v>
      </c>
      <c r="AF826" s="381">
        <f t="shared" si="163"/>
        <v>0</v>
      </c>
      <c r="AG826" s="381">
        <f t="shared" si="163"/>
        <v>0</v>
      </c>
      <c r="AH826" s="381">
        <f t="shared" si="163"/>
        <v>0</v>
      </c>
      <c r="AI826" s="381">
        <f t="shared" si="163"/>
        <v>0</v>
      </c>
      <c r="AJ826" s="381">
        <f t="shared" si="163"/>
        <v>0</v>
      </c>
      <c r="AK826" s="381">
        <f t="shared" si="163"/>
        <v>0</v>
      </c>
      <c r="AL826" s="381">
        <f t="shared" si="163"/>
        <v>0</v>
      </c>
      <c r="AM826" s="382">
        <f t="shared" si="149"/>
        <v>0</v>
      </c>
      <c r="AN826" s="383"/>
      <c r="AO826" s="384"/>
      <c r="AQ826" s="342" t="str">
        <f t="shared" si="150"/>
        <v>0</v>
      </c>
      <c r="AR826" s="343">
        <f t="shared" si="156"/>
        <v>1</v>
      </c>
      <c r="AS826" s="344">
        <v>0</v>
      </c>
      <c r="AT826" s="345">
        <v>0</v>
      </c>
    </row>
    <row r="827" spans="1:46" ht="75.75" customHeight="1">
      <c r="A827" s="293">
        <f t="shared" si="157"/>
        <v>7</v>
      </c>
      <c r="B827" s="527" t="s">
        <v>1519</v>
      </c>
      <c r="C827" s="528"/>
      <c r="D827" s="372">
        <f>+D453+D49</f>
        <v>0</v>
      </c>
      <c r="E827" s="373">
        <f>G49</f>
        <v>0</v>
      </c>
      <c r="F827" s="373">
        <f>+F453</f>
        <v>0</v>
      </c>
      <c r="G827" s="373">
        <f>+G453</f>
        <v>0</v>
      </c>
      <c r="H827" s="374">
        <f t="shared" si="151"/>
        <v>0</v>
      </c>
      <c r="I827" s="375">
        <f t="shared" si="159"/>
        <v>0</v>
      </c>
      <c r="J827" s="376">
        <f t="shared" si="152"/>
        <v>0</v>
      </c>
      <c r="K827" s="373">
        <f>+I49</f>
        <v>0</v>
      </c>
      <c r="L827" s="377">
        <f t="shared" si="153"/>
        <v>0</v>
      </c>
      <c r="M827" s="378">
        <f>+K49</f>
        <v>0</v>
      </c>
      <c r="N827" s="379">
        <f>+K453</f>
        <v>0</v>
      </c>
      <c r="O827" s="424" t="str">
        <f t="shared" si="160"/>
        <v>0</v>
      </c>
      <c r="P827" s="380">
        <f>+R458+R54</f>
        <v>0</v>
      </c>
      <c r="Q827" s="258"/>
      <c r="R827" s="258"/>
      <c r="S827" s="259"/>
      <c r="T827" s="259"/>
      <c r="U827" s="516"/>
      <c r="V827" s="353"/>
      <c r="Y827" s="232"/>
      <c r="Z827" s="381">
        <f>+Z453+Z49</f>
        <v>0</v>
      </c>
      <c r="AA827" s="381">
        <f>+AA453+AA49</f>
        <v>0</v>
      </c>
      <c r="AB827" s="415">
        <f>Z827+AA827</f>
        <v>0</v>
      </c>
      <c r="AC827" s="381">
        <f t="shared" ref="AC827:AL827" si="164">+AC453+AC49</f>
        <v>0</v>
      </c>
      <c r="AD827" s="381">
        <f t="shared" si="164"/>
        <v>0</v>
      </c>
      <c r="AE827" s="381">
        <f t="shared" si="164"/>
        <v>0</v>
      </c>
      <c r="AF827" s="381">
        <f t="shared" si="164"/>
        <v>0</v>
      </c>
      <c r="AG827" s="381">
        <f t="shared" si="164"/>
        <v>0</v>
      </c>
      <c r="AH827" s="381">
        <f t="shared" si="164"/>
        <v>0</v>
      </c>
      <c r="AI827" s="381">
        <f t="shared" si="164"/>
        <v>0</v>
      </c>
      <c r="AJ827" s="381">
        <f t="shared" si="164"/>
        <v>0</v>
      </c>
      <c r="AK827" s="381">
        <f t="shared" si="164"/>
        <v>0</v>
      </c>
      <c r="AL827" s="381">
        <f t="shared" si="164"/>
        <v>0</v>
      </c>
      <c r="AM827" s="382">
        <f t="shared" si="149"/>
        <v>0</v>
      </c>
      <c r="AN827" s="383"/>
      <c r="AO827" s="384"/>
      <c r="AQ827" s="342" t="str">
        <f t="shared" si="150"/>
        <v>0</v>
      </c>
      <c r="AR827" s="343">
        <f>IFERROR(1/(1-(AQ827/100)),"0")</f>
        <v>1</v>
      </c>
      <c r="AS827" s="344">
        <v>0</v>
      </c>
      <c r="AT827" s="345">
        <v>0</v>
      </c>
    </row>
    <row r="828" spans="1:46" ht="46.5" customHeight="1">
      <c r="A828" s="293">
        <f t="shared" si="157"/>
        <v>8</v>
      </c>
      <c r="B828" s="527" t="s">
        <v>1492</v>
      </c>
      <c r="C828" s="528"/>
      <c r="D828" s="372">
        <f>+D459+D55</f>
        <v>5575</v>
      </c>
      <c r="E828" s="373">
        <f>G55</f>
        <v>0</v>
      </c>
      <c r="F828" s="373">
        <f>+F459</f>
        <v>0</v>
      </c>
      <c r="G828" s="373">
        <f>+G459</f>
        <v>0</v>
      </c>
      <c r="H828" s="374">
        <f t="shared" si="151"/>
        <v>0</v>
      </c>
      <c r="I828" s="375">
        <f t="shared" si="159"/>
        <v>0</v>
      </c>
      <c r="J828" s="376">
        <f t="shared" si="152"/>
        <v>0</v>
      </c>
      <c r="K828" s="373">
        <f>+I55</f>
        <v>0</v>
      </c>
      <c r="L828" s="377">
        <f t="shared" si="153"/>
        <v>5575</v>
      </c>
      <c r="M828" s="378">
        <f>+K55</f>
        <v>4030</v>
      </c>
      <c r="N828" s="379">
        <f>+K459</f>
        <v>1545</v>
      </c>
      <c r="O828" s="424" t="str">
        <f t="shared" si="160"/>
        <v>0</v>
      </c>
      <c r="P828" s="380">
        <f>+R464+R60</f>
        <v>0</v>
      </c>
      <c r="Q828" s="258"/>
      <c r="R828" s="258"/>
      <c r="S828" s="259"/>
      <c r="T828" s="259"/>
      <c r="U828" s="516"/>
      <c r="V828" s="353"/>
      <c r="Y828" s="232"/>
      <c r="Z828" s="381">
        <f>+Z459+Z55</f>
        <v>0</v>
      </c>
      <c r="AA828" s="381">
        <f>+AA459+AA55</f>
        <v>0</v>
      </c>
      <c r="AB828" s="415">
        <f t="shared" si="154"/>
        <v>0</v>
      </c>
      <c r="AC828" s="381">
        <f t="shared" ref="AC828:AL828" si="165">+AC459+AC55</f>
        <v>0</v>
      </c>
      <c r="AD828" s="381">
        <f t="shared" si="165"/>
        <v>0</v>
      </c>
      <c r="AE828" s="381">
        <f t="shared" si="165"/>
        <v>0</v>
      </c>
      <c r="AF828" s="381">
        <f t="shared" si="165"/>
        <v>0</v>
      </c>
      <c r="AG828" s="381">
        <f t="shared" si="165"/>
        <v>0</v>
      </c>
      <c r="AH828" s="381">
        <f t="shared" si="165"/>
        <v>0</v>
      </c>
      <c r="AI828" s="381">
        <f t="shared" si="165"/>
        <v>0</v>
      </c>
      <c r="AJ828" s="381">
        <f t="shared" si="165"/>
        <v>0</v>
      </c>
      <c r="AK828" s="381">
        <f t="shared" si="165"/>
        <v>0</v>
      </c>
      <c r="AL828" s="381">
        <f t="shared" si="165"/>
        <v>0</v>
      </c>
      <c r="AM828" s="382">
        <f t="shared" si="149"/>
        <v>0</v>
      </c>
      <c r="AN828" s="383"/>
      <c r="AO828" s="384"/>
      <c r="AQ828" s="342" t="str">
        <f t="shared" si="150"/>
        <v>0</v>
      </c>
      <c r="AR828" s="343">
        <f t="shared" si="156"/>
        <v>1</v>
      </c>
      <c r="AS828" s="344">
        <v>15</v>
      </c>
      <c r="AT828" s="345">
        <v>10</v>
      </c>
    </row>
    <row r="829" spans="1:46" ht="46.5" customHeight="1">
      <c r="A829" s="293">
        <f t="shared" si="157"/>
        <v>9</v>
      </c>
      <c r="B829" s="527" t="s">
        <v>1496</v>
      </c>
      <c r="C829" s="528"/>
      <c r="D829" s="372">
        <f>+D465+D61</f>
        <v>65</v>
      </c>
      <c r="E829" s="373">
        <f>G61</f>
        <v>0</v>
      </c>
      <c r="F829" s="373">
        <f>+F465</f>
        <v>0</v>
      </c>
      <c r="G829" s="373">
        <f>+G465</f>
        <v>0</v>
      </c>
      <c r="H829" s="374">
        <f t="shared" si="151"/>
        <v>0</v>
      </c>
      <c r="I829" s="375">
        <f t="shared" si="159"/>
        <v>0</v>
      </c>
      <c r="J829" s="376">
        <f t="shared" si="152"/>
        <v>0</v>
      </c>
      <c r="K829" s="373">
        <f>+I61</f>
        <v>0</v>
      </c>
      <c r="L829" s="377">
        <f t="shared" si="153"/>
        <v>65</v>
      </c>
      <c r="M829" s="378">
        <f>+K61</f>
        <v>9</v>
      </c>
      <c r="N829" s="379">
        <f>+K465</f>
        <v>56</v>
      </c>
      <c r="O829" s="424" t="str">
        <f t="shared" si="160"/>
        <v>0</v>
      </c>
      <c r="P829" s="380">
        <f>+R470+R66</f>
        <v>0</v>
      </c>
      <c r="Q829" s="258"/>
      <c r="R829" s="258"/>
      <c r="S829" s="259"/>
      <c r="T829" s="259"/>
      <c r="U829" s="516"/>
      <c r="V829" s="353"/>
      <c r="Y829" s="232"/>
      <c r="Z829" s="381">
        <f>+Z465+Z61</f>
        <v>0</v>
      </c>
      <c r="AA829" s="381">
        <f>+AA465+AA61</f>
        <v>0</v>
      </c>
      <c r="AB829" s="415">
        <f t="shared" si="154"/>
        <v>0</v>
      </c>
      <c r="AC829" s="381">
        <f t="shared" ref="AC829:AL829" si="166">+AC465+AC61</f>
        <v>0</v>
      </c>
      <c r="AD829" s="381">
        <f t="shared" si="166"/>
        <v>0</v>
      </c>
      <c r="AE829" s="381">
        <f t="shared" si="166"/>
        <v>0</v>
      </c>
      <c r="AF829" s="381">
        <f t="shared" si="166"/>
        <v>0</v>
      </c>
      <c r="AG829" s="381">
        <f t="shared" si="166"/>
        <v>0</v>
      </c>
      <c r="AH829" s="381">
        <f t="shared" si="166"/>
        <v>0</v>
      </c>
      <c r="AI829" s="381">
        <f t="shared" si="166"/>
        <v>0</v>
      </c>
      <c r="AJ829" s="381">
        <f t="shared" si="166"/>
        <v>0</v>
      </c>
      <c r="AK829" s="381">
        <f t="shared" si="166"/>
        <v>0</v>
      </c>
      <c r="AL829" s="381">
        <f t="shared" si="166"/>
        <v>0</v>
      </c>
      <c r="AM829" s="382">
        <f t="shared" si="149"/>
        <v>0</v>
      </c>
      <c r="AN829" s="383"/>
      <c r="AO829" s="384"/>
      <c r="AQ829" s="342" t="str">
        <f t="shared" si="150"/>
        <v>0</v>
      </c>
      <c r="AR829" s="343">
        <f t="shared" si="156"/>
        <v>1</v>
      </c>
      <c r="AS829" s="344">
        <v>0</v>
      </c>
      <c r="AT829" s="345">
        <v>1</v>
      </c>
    </row>
    <row r="830" spans="1:46" ht="46.5" customHeight="1">
      <c r="A830" s="293">
        <f t="shared" si="157"/>
        <v>10</v>
      </c>
      <c r="B830" s="527" t="s">
        <v>1493</v>
      </c>
      <c r="C830" s="528"/>
      <c r="D830" s="372">
        <f>+D471+D67</f>
        <v>4616</v>
      </c>
      <c r="E830" s="373">
        <f>G67</f>
        <v>0</v>
      </c>
      <c r="F830" s="373">
        <f>+F471</f>
        <v>0</v>
      </c>
      <c r="G830" s="373">
        <f>+G471</f>
        <v>0</v>
      </c>
      <c r="H830" s="374">
        <f t="shared" si="151"/>
        <v>0</v>
      </c>
      <c r="I830" s="375">
        <f t="shared" si="159"/>
        <v>0</v>
      </c>
      <c r="J830" s="376">
        <f>SUM(H830:I830)</f>
        <v>0</v>
      </c>
      <c r="K830" s="373">
        <f>+I67</f>
        <v>0</v>
      </c>
      <c r="L830" s="377">
        <f t="shared" si="153"/>
        <v>4616</v>
      </c>
      <c r="M830" s="378">
        <f>+K67</f>
        <v>3430</v>
      </c>
      <c r="N830" s="379">
        <f>+K471</f>
        <v>1186</v>
      </c>
      <c r="O830" s="424" t="str">
        <f t="shared" si="160"/>
        <v>0</v>
      </c>
      <c r="P830" s="380">
        <f>+R476+R72</f>
        <v>0</v>
      </c>
      <c r="Q830" s="258"/>
      <c r="R830" s="258"/>
      <c r="S830" s="259"/>
      <c r="T830" s="259"/>
      <c r="U830" s="516"/>
      <c r="V830" s="353"/>
      <c r="Y830" s="232"/>
      <c r="Z830" s="381">
        <f>+Z471+Z67</f>
        <v>0</v>
      </c>
      <c r="AA830" s="381">
        <f>+AA471+AA67</f>
        <v>0</v>
      </c>
      <c r="AB830" s="415">
        <f t="shared" si="154"/>
        <v>0</v>
      </c>
      <c r="AC830" s="381">
        <f t="shared" ref="AC830:AL830" si="167">+AC471+AC67</f>
        <v>0</v>
      </c>
      <c r="AD830" s="381">
        <f t="shared" si="167"/>
        <v>0</v>
      </c>
      <c r="AE830" s="381">
        <f t="shared" si="167"/>
        <v>0</v>
      </c>
      <c r="AF830" s="381">
        <f t="shared" si="167"/>
        <v>0</v>
      </c>
      <c r="AG830" s="381">
        <f t="shared" si="167"/>
        <v>0</v>
      </c>
      <c r="AH830" s="381">
        <f t="shared" si="167"/>
        <v>0</v>
      </c>
      <c r="AI830" s="381">
        <f t="shared" si="167"/>
        <v>0</v>
      </c>
      <c r="AJ830" s="381">
        <f t="shared" si="167"/>
        <v>0</v>
      </c>
      <c r="AK830" s="381">
        <f t="shared" si="167"/>
        <v>0</v>
      </c>
      <c r="AL830" s="381">
        <f t="shared" si="167"/>
        <v>0</v>
      </c>
      <c r="AM830" s="382">
        <f t="shared" si="149"/>
        <v>0</v>
      </c>
      <c r="AN830" s="383"/>
      <c r="AO830" s="384"/>
      <c r="AQ830" s="342" t="str">
        <f t="shared" si="150"/>
        <v>0</v>
      </c>
      <c r="AR830" s="343">
        <f t="shared" si="156"/>
        <v>1</v>
      </c>
      <c r="AS830" s="344">
        <v>0</v>
      </c>
      <c r="AT830" s="345">
        <v>1</v>
      </c>
    </row>
    <row r="831" spans="1:46" ht="46.5" customHeight="1">
      <c r="A831" s="293">
        <f t="shared" si="157"/>
        <v>11</v>
      </c>
      <c r="B831" s="527" t="s">
        <v>1494</v>
      </c>
      <c r="C831" s="528"/>
      <c r="D831" s="372">
        <f>+D477+D73</f>
        <v>7196</v>
      </c>
      <c r="E831" s="373">
        <f>G73</f>
        <v>0</v>
      </c>
      <c r="F831" s="373">
        <f>+F477</f>
        <v>0</v>
      </c>
      <c r="G831" s="373">
        <f>+G477</f>
        <v>0</v>
      </c>
      <c r="H831" s="374">
        <f t="shared" si="151"/>
        <v>0</v>
      </c>
      <c r="I831" s="375">
        <f t="shared" si="159"/>
        <v>0</v>
      </c>
      <c r="J831" s="376">
        <f t="shared" si="152"/>
        <v>0</v>
      </c>
      <c r="K831" s="373">
        <f>+I73</f>
        <v>0</v>
      </c>
      <c r="L831" s="377">
        <f t="shared" si="153"/>
        <v>7196</v>
      </c>
      <c r="M831" s="378">
        <f>+K73</f>
        <v>5495</v>
      </c>
      <c r="N831" s="379">
        <f>+K477</f>
        <v>1701</v>
      </c>
      <c r="O831" s="424" t="str">
        <f t="shared" si="160"/>
        <v>0</v>
      </c>
      <c r="P831" s="380">
        <f>+R482+R78</f>
        <v>0</v>
      </c>
      <c r="Q831" s="258"/>
      <c r="R831" s="258"/>
      <c r="S831" s="259"/>
      <c r="T831" s="259"/>
      <c r="U831" s="516"/>
      <c r="V831" s="353"/>
      <c r="Y831" s="232"/>
      <c r="Z831" s="381">
        <f>+Z477+Z73</f>
        <v>0</v>
      </c>
      <c r="AA831" s="381">
        <f>+AA477+AA73</f>
        <v>0</v>
      </c>
      <c r="AB831" s="415">
        <f t="shared" si="154"/>
        <v>0</v>
      </c>
      <c r="AC831" s="381">
        <f t="shared" ref="AC831:AL831" si="168">+AC477+AC73</f>
        <v>0</v>
      </c>
      <c r="AD831" s="381">
        <f t="shared" si="168"/>
        <v>0</v>
      </c>
      <c r="AE831" s="381">
        <f t="shared" si="168"/>
        <v>0</v>
      </c>
      <c r="AF831" s="381">
        <f t="shared" si="168"/>
        <v>0</v>
      </c>
      <c r="AG831" s="381">
        <f t="shared" si="168"/>
        <v>0</v>
      </c>
      <c r="AH831" s="381">
        <f t="shared" si="168"/>
        <v>0</v>
      </c>
      <c r="AI831" s="381">
        <f t="shared" si="168"/>
        <v>0</v>
      </c>
      <c r="AJ831" s="381">
        <f t="shared" si="168"/>
        <v>0</v>
      </c>
      <c r="AK831" s="381">
        <f t="shared" si="168"/>
        <v>0</v>
      </c>
      <c r="AL831" s="381">
        <f t="shared" si="168"/>
        <v>0</v>
      </c>
      <c r="AM831" s="382">
        <f t="shared" si="149"/>
        <v>0</v>
      </c>
      <c r="AN831" s="383"/>
      <c r="AO831" s="384"/>
      <c r="AQ831" s="342" t="str">
        <f t="shared" si="150"/>
        <v>0</v>
      </c>
      <c r="AR831" s="343">
        <f t="shared" si="156"/>
        <v>1</v>
      </c>
      <c r="AS831" s="344">
        <v>0</v>
      </c>
      <c r="AT831" s="345">
        <v>1</v>
      </c>
    </row>
    <row r="832" spans="1:46" ht="46.5" customHeight="1">
      <c r="A832" s="293">
        <f t="shared" si="157"/>
        <v>12</v>
      </c>
      <c r="B832" s="527" t="s">
        <v>1495</v>
      </c>
      <c r="C832" s="528"/>
      <c r="D832" s="372">
        <f>+D483+D79</f>
        <v>0</v>
      </c>
      <c r="E832" s="373">
        <f>G79</f>
        <v>0</v>
      </c>
      <c r="F832" s="373">
        <f>+F483</f>
        <v>0</v>
      </c>
      <c r="G832" s="373">
        <f>+G483</f>
        <v>0</v>
      </c>
      <c r="H832" s="374">
        <f t="shared" si="151"/>
        <v>0</v>
      </c>
      <c r="I832" s="375">
        <f t="shared" si="159"/>
        <v>0</v>
      </c>
      <c r="J832" s="376">
        <f t="shared" si="152"/>
        <v>0</v>
      </c>
      <c r="K832" s="373">
        <f>+I79</f>
        <v>0</v>
      </c>
      <c r="L832" s="377">
        <f t="shared" si="153"/>
        <v>0</v>
      </c>
      <c r="M832" s="378">
        <f>+K79</f>
        <v>0</v>
      </c>
      <c r="N832" s="379">
        <f>+K483</f>
        <v>0</v>
      </c>
      <c r="O832" s="424" t="str">
        <f t="shared" si="160"/>
        <v>0</v>
      </c>
      <c r="P832" s="380">
        <f>+R488+R84</f>
        <v>0</v>
      </c>
      <c r="Q832" s="258"/>
      <c r="R832" s="258"/>
      <c r="S832" s="259"/>
      <c r="T832" s="259"/>
      <c r="U832" s="516"/>
      <c r="V832" s="353"/>
      <c r="Y832" s="232"/>
      <c r="Z832" s="413">
        <f>+Z483+Z79</f>
        <v>0</v>
      </c>
      <c r="AA832" s="413">
        <f>+AA483+AA79</f>
        <v>0</v>
      </c>
      <c r="AB832" s="415">
        <f t="shared" si="154"/>
        <v>0</v>
      </c>
      <c r="AC832" s="413">
        <f t="shared" ref="AC832:AL832" si="169">+AC483+AC79</f>
        <v>0</v>
      </c>
      <c r="AD832" s="413">
        <f t="shared" si="169"/>
        <v>0</v>
      </c>
      <c r="AE832" s="413">
        <f t="shared" si="169"/>
        <v>0</v>
      </c>
      <c r="AF832" s="413">
        <f t="shared" si="169"/>
        <v>0</v>
      </c>
      <c r="AG832" s="413">
        <f t="shared" si="169"/>
        <v>0</v>
      </c>
      <c r="AH832" s="413">
        <f t="shared" si="169"/>
        <v>0</v>
      </c>
      <c r="AI832" s="413">
        <f t="shared" si="169"/>
        <v>0</v>
      </c>
      <c r="AJ832" s="413">
        <f t="shared" si="169"/>
        <v>0</v>
      </c>
      <c r="AK832" s="413">
        <f t="shared" si="169"/>
        <v>0</v>
      </c>
      <c r="AL832" s="413">
        <f t="shared" si="169"/>
        <v>0</v>
      </c>
      <c r="AM832" s="382">
        <f t="shared" si="149"/>
        <v>0</v>
      </c>
      <c r="AN832" s="383"/>
      <c r="AO832" s="384"/>
      <c r="AQ832" s="342" t="str">
        <f t="shared" si="150"/>
        <v>0</v>
      </c>
      <c r="AR832" s="343">
        <f t="shared" si="156"/>
        <v>1</v>
      </c>
      <c r="AS832" s="344">
        <v>0</v>
      </c>
      <c r="AT832" s="345">
        <v>1</v>
      </c>
    </row>
    <row r="833" spans="1:46" ht="57" customHeight="1">
      <c r="A833" s="293">
        <f t="shared" si="157"/>
        <v>13</v>
      </c>
      <c r="B833" s="527" t="s">
        <v>1520</v>
      </c>
      <c r="C833" s="528"/>
      <c r="D833" s="372">
        <f>+D489+D85</f>
        <v>10393</v>
      </c>
      <c r="E833" s="373">
        <f>G85</f>
        <v>0</v>
      </c>
      <c r="F833" s="373">
        <f>+F489</f>
        <v>0</v>
      </c>
      <c r="G833" s="373">
        <f>+G489</f>
        <v>0</v>
      </c>
      <c r="H833" s="374">
        <f t="shared" si="151"/>
        <v>0</v>
      </c>
      <c r="I833" s="375">
        <f t="shared" si="159"/>
        <v>0</v>
      </c>
      <c r="J833" s="376">
        <f t="shared" si="152"/>
        <v>0</v>
      </c>
      <c r="K833" s="373">
        <f>+I85</f>
        <v>0</v>
      </c>
      <c r="L833" s="377">
        <f t="shared" si="153"/>
        <v>10393</v>
      </c>
      <c r="M833" s="378">
        <f>+K85</f>
        <v>8597</v>
      </c>
      <c r="N833" s="379">
        <f>+K489</f>
        <v>1796</v>
      </c>
      <c r="O833" s="424" t="str">
        <f t="shared" si="160"/>
        <v>0</v>
      </c>
      <c r="P833" s="380">
        <f>+R494+R90</f>
        <v>0</v>
      </c>
      <c r="Q833" s="258"/>
      <c r="R833" s="259"/>
      <c r="S833" s="259"/>
      <c r="T833" s="259"/>
      <c r="U833" s="516"/>
      <c r="V833" s="353"/>
      <c r="Y833" s="232"/>
      <c r="Z833" s="381">
        <f>+Z489+Z85</f>
        <v>0</v>
      </c>
      <c r="AA833" s="381">
        <f>+AA489+AA85</f>
        <v>0</v>
      </c>
      <c r="AB833" s="415">
        <f t="shared" si="154"/>
        <v>0</v>
      </c>
      <c r="AC833" s="381">
        <f t="shared" ref="AC833:AL833" si="170">+AC489+AC85</f>
        <v>0</v>
      </c>
      <c r="AD833" s="381">
        <f t="shared" si="170"/>
        <v>0</v>
      </c>
      <c r="AE833" s="381">
        <f t="shared" si="170"/>
        <v>0</v>
      </c>
      <c r="AF833" s="381">
        <f t="shared" si="170"/>
        <v>0</v>
      </c>
      <c r="AG833" s="381">
        <f t="shared" si="170"/>
        <v>0</v>
      </c>
      <c r="AH833" s="381">
        <f t="shared" si="170"/>
        <v>0</v>
      </c>
      <c r="AI833" s="381">
        <f t="shared" si="170"/>
        <v>0</v>
      </c>
      <c r="AJ833" s="381">
        <f t="shared" si="170"/>
        <v>0</v>
      </c>
      <c r="AK833" s="381">
        <f t="shared" si="170"/>
        <v>0</v>
      </c>
      <c r="AL833" s="381">
        <f t="shared" si="170"/>
        <v>0</v>
      </c>
      <c r="AM833" s="382">
        <f t="shared" si="149"/>
        <v>0</v>
      </c>
      <c r="AN833" s="383"/>
      <c r="AO833" s="384"/>
      <c r="AQ833" s="342" t="str">
        <f t="shared" si="150"/>
        <v>0</v>
      </c>
      <c r="AR833" s="343">
        <f t="shared" si="156"/>
        <v>1</v>
      </c>
      <c r="AS833" s="344">
        <v>0</v>
      </c>
      <c r="AT833" s="345">
        <v>1</v>
      </c>
    </row>
    <row r="834" spans="1:46" ht="57" customHeight="1">
      <c r="A834" s="293">
        <f t="shared" si="157"/>
        <v>14</v>
      </c>
      <c r="B834" s="527" t="s">
        <v>1521</v>
      </c>
      <c r="C834" s="528"/>
      <c r="D834" s="372">
        <f>+D495+D91</f>
        <v>0</v>
      </c>
      <c r="E834" s="373">
        <f>G91</f>
        <v>0</v>
      </c>
      <c r="F834" s="373">
        <f>+F495</f>
        <v>0</v>
      </c>
      <c r="G834" s="373">
        <f>+G495</f>
        <v>0</v>
      </c>
      <c r="H834" s="374">
        <f t="shared" si="151"/>
        <v>0</v>
      </c>
      <c r="I834" s="375">
        <f>+AM834</f>
        <v>0</v>
      </c>
      <c r="J834" s="376">
        <f>SUM(H834:I834)</f>
        <v>0</v>
      </c>
      <c r="K834" s="373">
        <f>+I91</f>
        <v>0</v>
      </c>
      <c r="L834" s="377">
        <f t="shared" si="153"/>
        <v>0</v>
      </c>
      <c r="M834" s="378">
        <f>+K91</f>
        <v>0</v>
      </c>
      <c r="N834" s="379">
        <f>+K495</f>
        <v>0</v>
      </c>
      <c r="O834" s="424" t="str">
        <f t="shared" si="160"/>
        <v>0</v>
      </c>
      <c r="P834" s="380">
        <f>+R500+R96</f>
        <v>0</v>
      </c>
      <c r="Q834" s="258"/>
      <c r="R834" s="259"/>
      <c r="S834" s="259"/>
      <c r="T834" s="259"/>
      <c r="U834" s="516"/>
      <c r="V834" s="353"/>
      <c r="Y834" s="232"/>
      <c r="Z834" s="381">
        <f>+Z495+Z91</f>
        <v>0</v>
      </c>
      <c r="AA834" s="381">
        <f>+AA495+AA91</f>
        <v>0</v>
      </c>
      <c r="AB834" s="415">
        <f>Z834+AA834</f>
        <v>0</v>
      </c>
      <c r="AC834" s="381">
        <f t="shared" ref="AC834:AL834" si="171">+AC495+AC91</f>
        <v>0</v>
      </c>
      <c r="AD834" s="381">
        <f t="shared" si="171"/>
        <v>0</v>
      </c>
      <c r="AE834" s="381">
        <f t="shared" si="171"/>
        <v>0</v>
      </c>
      <c r="AF834" s="381">
        <f t="shared" si="171"/>
        <v>0</v>
      </c>
      <c r="AG834" s="381">
        <f t="shared" si="171"/>
        <v>0</v>
      </c>
      <c r="AH834" s="381">
        <f t="shared" si="171"/>
        <v>0</v>
      </c>
      <c r="AI834" s="381">
        <f t="shared" si="171"/>
        <v>0</v>
      </c>
      <c r="AJ834" s="381">
        <f t="shared" si="171"/>
        <v>0</v>
      </c>
      <c r="AK834" s="381">
        <f t="shared" si="171"/>
        <v>0</v>
      </c>
      <c r="AL834" s="381">
        <f t="shared" si="171"/>
        <v>0</v>
      </c>
      <c r="AM834" s="382">
        <f>SUM(AB834:AL834)</f>
        <v>0</v>
      </c>
      <c r="AN834" s="383"/>
      <c r="AO834" s="384"/>
      <c r="AQ834" s="342" t="str">
        <f t="shared" si="150"/>
        <v>0</v>
      </c>
      <c r="AR834" s="343">
        <f>IFERROR(1/(1-(AQ834/100)),"0")</f>
        <v>1</v>
      </c>
      <c r="AS834" s="344">
        <v>0</v>
      </c>
      <c r="AT834" s="345">
        <v>1</v>
      </c>
    </row>
    <row r="835" spans="1:46" ht="57" customHeight="1">
      <c r="A835" s="293">
        <f t="shared" si="157"/>
        <v>15</v>
      </c>
      <c r="B835" s="527" t="s">
        <v>1524</v>
      </c>
      <c r="C835" s="528"/>
      <c r="D835" s="372">
        <f>+D501+D97</f>
        <v>0</v>
      </c>
      <c r="E835" s="373">
        <f>G97</f>
        <v>0</v>
      </c>
      <c r="F835" s="373">
        <f>+F501</f>
        <v>0</v>
      </c>
      <c r="G835" s="373">
        <f>+G501</f>
        <v>0</v>
      </c>
      <c r="H835" s="374">
        <f t="shared" si="151"/>
        <v>0</v>
      </c>
      <c r="I835" s="375">
        <f>+AM835</f>
        <v>0</v>
      </c>
      <c r="J835" s="376">
        <f>SUM(H835:I835)</f>
        <v>0</v>
      </c>
      <c r="K835" s="373">
        <f>+I97</f>
        <v>0</v>
      </c>
      <c r="L835" s="377">
        <f t="shared" si="153"/>
        <v>0</v>
      </c>
      <c r="M835" s="378">
        <f>+K97</f>
        <v>0</v>
      </c>
      <c r="N835" s="379">
        <f>+K501</f>
        <v>0</v>
      </c>
      <c r="O835" s="424" t="str">
        <f t="shared" si="160"/>
        <v>0</v>
      </c>
      <c r="P835" s="380">
        <f>+R506+R102</f>
        <v>0</v>
      </c>
      <c r="Q835" s="258"/>
      <c r="R835" s="259"/>
      <c r="S835" s="259"/>
      <c r="T835" s="259"/>
      <c r="U835" s="516"/>
      <c r="V835" s="353"/>
      <c r="Y835" s="232"/>
      <c r="Z835" s="381">
        <f>+Z501+Z97</f>
        <v>0</v>
      </c>
      <c r="AA835" s="381">
        <f>+AA501+AA97</f>
        <v>0</v>
      </c>
      <c r="AB835" s="415">
        <f>Z835+AA835</f>
        <v>0</v>
      </c>
      <c r="AC835" s="381">
        <f t="shared" ref="AC835:AL835" si="172">+AC501+AC97</f>
        <v>0</v>
      </c>
      <c r="AD835" s="381">
        <f t="shared" si="172"/>
        <v>0</v>
      </c>
      <c r="AE835" s="381">
        <f t="shared" si="172"/>
        <v>0</v>
      </c>
      <c r="AF835" s="381">
        <f t="shared" si="172"/>
        <v>0</v>
      </c>
      <c r="AG835" s="381">
        <f t="shared" si="172"/>
        <v>0</v>
      </c>
      <c r="AH835" s="381">
        <f t="shared" si="172"/>
        <v>0</v>
      </c>
      <c r="AI835" s="381">
        <f t="shared" si="172"/>
        <v>0</v>
      </c>
      <c r="AJ835" s="381">
        <f t="shared" si="172"/>
        <v>0</v>
      </c>
      <c r="AK835" s="381">
        <f t="shared" si="172"/>
        <v>0</v>
      </c>
      <c r="AL835" s="381">
        <f t="shared" si="172"/>
        <v>0</v>
      </c>
      <c r="AM835" s="382">
        <f>SUM(AB835:AL835)</f>
        <v>0</v>
      </c>
      <c r="AN835" s="383"/>
      <c r="AO835" s="384"/>
      <c r="AQ835" s="342" t="str">
        <f t="shared" si="150"/>
        <v>0</v>
      </c>
      <c r="AR835" s="343">
        <f>IFERROR(1/(1-(AQ835/100)),"0")</f>
        <v>1</v>
      </c>
      <c r="AS835" s="344">
        <v>0</v>
      </c>
      <c r="AT835" s="345">
        <v>1</v>
      </c>
    </row>
    <row r="836" spans="1:46" ht="57" customHeight="1">
      <c r="A836" s="293">
        <f t="shared" si="157"/>
        <v>16</v>
      </c>
      <c r="B836" s="527" t="s">
        <v>1522</v>
      </c>
      <c r="C836" s="528"/>
      <c r="D836" s="372">
        <f>+D507+D103</f>
        <v>2029</v>
      </c>
      <c r="E836" s="373">
        <f>G103</f>
        <v>0</v>
      </c>
      <c r="F836" s="373">
        <f>+F507</f>
        <v>0</v>
      </c>
      <c r="G836" s="373">
        <f>+G507</f>
        <v>0</v>
      </c>
      <c r="H836" s="374">
        <f>SUM(F836:G836)</f>
        <v>0</v>
      </c>
      <c r="I836" s="375">
        <f>+AM836</f>
        <v>0</v>
      </c>
      <c r="J836" s="376">
        <f>SUM(H836:I836)</f>
        <v>0</v>
      </c>
      <c r="K836" s="373">
        <f>+I103</f>
        <v>0</v>
      </c>
      <c r="L836" s="377">
        <f t="shared" si="153"/>
        <v>2029</v>
      </c>
      <c r="M836" s="378">
        <f>+K103</f>
        <v>0</v>
      </c>
      <c r="N836" s="379">
        <f>+K507</f>
        <v>2029</v>
      </c>
      <c r="O836" s="424" t="str">
        <f t="shared" si="160"/>
        <v>0</v>
      </c>
      <c r="P836" s="380">
        <f>+R512+R108</f>
        <v>0</v>
      </c>
      <c r="Q836" s="258"/>
      <c r="R836" s="259"/>
      <c r="S836" s="259"/>
      <c r="T836" s="259"/>
      <c r="U836" s="516"/>
      <c r="V836" s="353"/>
      <c r="Y836" s="232"/>
      <c r="Z836" s="381">
        <f>+Z507+Z103</f>
        <v>0</v>
      </c>
      <c r="AA836" s="381">
        <f>+AA507+AA103</f>
        <v>0</v>
      </c>
      <c r="AB836" s="415">
        <f>Z836+AA836</f>
        <v>0</v>
      </c>
      <c r="AC836" s="381">
        <f t="shared" ref="AC836:AL836" si="173">+AC507+AC103</f>
        <v>0</v>
      </c>
      <c r="AD836" s="381">
        <f t="shared" si="173"/>
        <v>0</v>
      </c>
      <c r="AE836" s="381">
        <f t="shared" si="173"/>
        <v>0</v>
      </c>
      <c r="AF836" s="381">
        <f t="shared" si="173"/>
        <v>0</v>
      </c>
      <c r="AG836" s="381">
        <f t="shared" si="173"/>
        <v>0</v>
      </c>
      <c r="AH836" s="381">
        <f t="shared" si="173"/>
        <v>0</v>
      </c>
      <c r="AI836" s="381">
        <f t="shared" si="173"/>
        <v>0</v>
      </c>
      <c r="AJ836" s="381">
        <f t="shared" si="173"/>
        <v>0</v>
      </c>
      <c r="AK836" s="381">
        <f t="shared" si="173"/>
        <v>0</v>
      </c>
      <c r="AL836" s="381">
        <f t="shared" si="173"/>
        <v>0</v>
      </c>
      <c r="AM836" s="382">
        <f>SUM(AB836:AL836)</f>
        <v>0</v>
      </c>
      <c r="AN836" s="383"/>
      <c r="AO836" s="384"/>
      <c r="AQ836" s="342" t="str">
        <f t="shared" si="150"/>
        <v>0</v>
      </c>
      <c r="AR836" s="343">
        <f>IFERROR(1/(1-(AQ836/100)),"0")</f>
        <v>1</v>
      </c>
      <c r="AS836" s="344">
        <v>0</v>
      </c>
      <c r="AT836" s="345">
        <v>1</v>
      </c>
    </row>
    <row r="837" spans="1:46" ht="57" customHeight="1">
      <c r="A837" s="293">
        <f t="shared" si="157"/>
        <v>17</v>
      </c>
      <c r="B837" s="527" t="s">
        <v>1523</v>
      </c>
      <c r="C837" s="528"/>
      <c r="D837" s="372">
        <f>+D513+D109</f>
        <v>0</v>
      </c>
      <c r="E837" s="373">
        <f>G109</f>
        <v>0</v>
      </c>
      <c r="F837" s="373">
        <f>+F513</f>
        <v>0</v>
      </c>
      <c r="G837" s="373">
        <f>+G513</f>
        <v>0</v>
      </c>
      <c r="H837" s="374">
        <f>SUM(F837:G837)</f>
        <v>0</v>
      </c>
      <c r="I837" s="375">
        <f>+AM837</f>
        <v>0</v>
      </c>
      <c r="J837" s="376">
        <f>SUM(H837:I837)</f>
        <v>0</v>
      </c>
      <c r="K837" s="373">
        <f>+I109</f>
        <v>0</v>
      </c>
      <c r="L837" s="377">
        <f t="shared" si="153"/>
        <v>0</v>
      </c>
      <c r="M837" s="378">
        <f>+K109</f>
        <v>0</v>
      </c>
      <c r="N837" s="379">
        <f>+K513</f>
        <v>0</v>
      </c>
      <c r="O837" s="424" t="str">
        <f t="shared" si="160"/>
        <v>0</v>
      </c>
      <c r="P837" s="380">
        <f>+R518+R114</f>
        <v>0</v>
      </c>
      <c r="Q837" s="258"/>
      <c r="R837" s="259"/>
      <c r="S837" s="259"/>
      <c r="T837" s="259"/>
      <c r="U837" s="516"/>
      <c r="V837" s="353"/>
      <c r="Y837" s="232"/>
      <c r="Z837" s="381">
        <f>+Z513+Z109</f>
        <v>0</v>
      </c>
      <c r="AA837" s="381">
        <f>+AA513+AA109</f>
        <v>0</v>
      </c>
      <c r="AB837" s="415">
        <f>Z837+AA837</f>
        <v>0</v>
      </c>
      <c r="AC837" s="381">
        <f t="shared" ref="AC837:AL837" si="174">+AC513+AC109</f>
        <v>0</v>
      </c>
      <c r="AD837" s="381">
        <f t="shared" si="174"/>
        <v>0</v>
      </c>
      <c r="AE837" s="381">
        <f t="shared" si="174"/>
        <v>0</v>
      </c>
      <c r="AF837" s="381">
        <f t="shared" si="174"/>
        <v>0</v>
      </c>
      <c r="AG837" s="381">
        <f t="shared" si="174"/>
        <v>0</v>
      </c>
      <c r="AH837" s="381">
        <f t="shared" si="174"/>
        <v>0</v>
      </c>
      <c r="AI837" s="381">
        <f t="shared" si="174"/>
        <v>0</v>
      </c>
      <c r="AJ837" s="381">
        <f t="shared" si="174"/>
        <v>0</v>
      </c>
      <c r="AK837" s="381">
        <f t="shared" si="174"/>
        <v>0</v>
      </c>
      <c r="AL837" s="381">
        <f t="shared" si="174"/>
        <v>0</v>
      </c>
      <c r="AM837" s="382">
        <f>SUM(AB837:AL837)</f>
        <v>0</v>
      </c>
      <c r="AN837" s="383"/>
      <c r="AO837" s="384"/>
      <c r="AQ837" s="342" t="str">
        <f t="shared" si="150"/>
        <v>0</v>
      </c>
      <c r="AR837" s="343">
        <f>IFERROR(1/(1-(AQ837/100)),"0")</f>
        <v>1</v>
      </c>
      <c r="AS837" s="344">
        <v>0</v>
      </c>
      <c r="AT837" s="345">
        <v>1</v>
      </c>
    </row>
    <row r="838" spans="1:46" ht="46.5" customHeight="1">
      <c r="A838" s="293">
        <f t="shared" si="157"/>
        <v>18</v>
      </c>
      <c r="B838" s="527" t="s">
        <v>1509</v>
      </c>
      <c r="C838" s="528"/>
      <c r="D838" s="372">
        <f>+D519+D115</f>
        <v>0</v>
      </c>
      <c r="E838" s="373">
        <f>E115</f>
        <v>0</v>
      </c>
      <c r="F838" s="373">
        <f>+F519</f>
        <v>0</v>
      </c>
      <c r="G838" s="373">
        <f>+G519</f>
        <v>0</v>
      </c>
      <c r="H838" s="374">
        <f t="shared" si="151"/>
        <v>0</v>
      </c>
      <c r="I838" s="375">
        <f t="shared" si="159"/>
        <v>0</v>
      </c>
      <c r="J838" s="376">
        <f t="shared" ref="J838:J856" si="175">SUM(H838:I838)</f>
        <v>0</v>
      </c>
      <c r="K838" s="373">
        <f>+I115</f>
        <v>0</v>
      </c>
      <c r="L838" s="377">
        <f t="shared" si="153"/>
        <v>0</v>
      </c>
      <c r="M838" s="378">
        <f>+K115</f>
        <v>0</v>
      </c>
      <c r="N838" s="379">
        <f>+K519</f>
        <v>0</v>
      </c>
      <c r="O838" s="424" t="str">
        <f t="shared" si="160"/>
        <v>0</v>
      </c>
      <c r="P838" s="380">
        <f>+R524+R120</f>
        <v>0</v>
      </c>
      <c r="Q838" s="258"/>
      <c r="R838" s="259"/>
      <c r="S838" s="259"/>
      <c r="T838" s="259"/>
      <c r="U838" s="516"/>
      <c r="V838" s="353"/>
      <c r="Y838" s="232"/>
      <c r="Z838" s="381">
        <f>+Z519+Z115</f>
        <v>0</v>
      </c>
      <c r="AA838" s="381">
        <f>+AA519+AA115</f>
        <v>0</v>
      </c>
      <c r="AB838" s="415">
        <f>Z838+AA838</f>
        <v>0</v>
      </c>
      <c r="AC838" s="381">
        <f t="shared" ref="AC838:AL838" si="176">+AC519+AC115</f>
        <v>0</v>
      </c>
      <c r="AD838" s="381">
        <f t="shared" si="176"/>
        <v>0</v>
      </c>
      <c r="AE838" s="381">
        <f t="shared" si="176"/>
        <v>0</v>
      </c>
      <c r="AF838" s="381">
        <f t="shared" si="176"/>
        <v>0</v>
      </c>
      <c r="AG838" s="381">
        <f t="shared" si="176"/>
        <v>0</v>
      </c>
      <c r="AH838" s="381">
        <f t="shared" si="176"/>
        <v>0</v>
      </c>
      <c r="AI838" s="381">
        <f t="shared" si="176"/>
        <v>0</v>
      </c>
      <c r="AJ838" s="381">
        <f t="shared" si="176"/>
        <v>0</v>
      </c>
      <c r="AK838" s="381">
        <f t="shared" si="176"/>
        <v>0</v>
      </c>
      <c r="AL838" s="381">
        <f t="shared" si="176"/>
        <v>0</v>
      </c>
      <c r="AM838" s="382">
        <f t="shared" ref="AM838:AM856" si="177">SUM(AB838:AL838)</f>
        <v>0</v>
      </c>
      <c r="AN838" s="383"/>
      <c r="AO838" s="384"/>
      <c r="AQ838" s="342" t="str">
        <f t="shared" si="150"/>
        <v>0</v>
      </c>
      <c r="AR838" s="343">
        <f t="shared" si="156"/>
        <v>1</v>
      </c>
      <c r="AS838" s="344">
        <v>25</v>
      </c>
      <c r="AT838" s="345">
        <v>5</v>
      </c>
    </row>
    <row r="839" spans="1:46" ht="46.5" customHeight="1">
      <c r="A839" s="293">
        <f t="shared" si="157"/>
        <v>19</v>
      </c>
      <c r="B839" s="527" t="s">
        <v>1497</v>
      </c>
      <c r="C839" s="528"/>
      <c r="D839" s="372">
        <f>+D525+D121</f>
        <v>40558</v>
      </c>
      <c r="E839" s="373">
        <f>G121</f>
        <v>0</v>
      </c>
      <c r="F839" s="373">
        <f>+F525</f>
        <v>0</v>
      </c>
      <c r="G839" s="373">
        <f>+G525</f>
        <v>0</v>
      </c>
      <c r="H839" s="374">
        <f t="shared" si="151"/>
        <v>0</v>
      </c>
      <c r="I839" s="375">
        <f t="shared" si="159"/>
        <v>0</v>
      </c>
      <c r="J839" s="376">
        <f t="shared" si="175"/>
        <v>0</v>
      </c>
      <c r="K839" s="373">
        <f>+I121</f>
        <v>0</v>
      </c>
      <c r="L839" s="377">
        <f t="shared" si="153"/>
        <v>40558</v>
      </c>
      <c r="M839" s="378">
        <f>+K121</f>
        <v>33740</v>
      </c>
      <c r="N839" s="379">
        <f>+K525</f>
        <v>6818</v>
      </c>
      <c r="O839" s="424" t="str">
        <f t="shared" si="160"/>
        <v>0</v>
      </c>
      <c r="P839" s="380">
        <f>+R530+R126</f>
        <v>0</v>
      </c>
      <c r="Q839" s="258"/>
      <c r="R839" s="259"/>
      <c r="S839" s="259"/>
      <c r="T839" s="259"/>
      <c r="U839" s="516"/>
      <c r="V839" s="353"/>
      <c r="Y839" s="232"/>
      <c r="Z839" s="381">
        <f>+Z525+Z121</f>
        <v>0</v>
      </c>
      <c r="AA839" s="381">
        <f>+AA525+AA121</f>
        <v>0</v>
      </c>
      <c r="AB839" s="415">
        <f t="shared" si="154"/>
        <v>0</v>
      </c>
      <c r="AC839" s="381">
        <f t="shared" ref="AC839:AL839" si="178">+AC525+AC121</f>
        <v>0</v>
      </c>
      <c r="AD839" s="381">
        <f t="shared" si="178"/>
        <v>0</v>
      </c>
      <c r="AE839" s="381">
        <f t="shared" si="178"/>
        <v>0</v>
      </c>
      <c r="AF839" s="381">
        <f t="shared" si="178"/>
        <v>0</v>
      </c>
      <c r="AG839" s="381">
        <f t="shared" si="178"/>
        <v>0</v>
      </c>
      <c r="AH839" s="381">
        <f t="shared" si="178"/>
        <v>0</v>
      </c>
      <c r="AI839" s="381">
        <f t="shared" si="178"/>
        <v>0</v>
      </c>
      <c r="AJ839" s="381">
        <f t="shared" si="178"/>
        <v>0</v>
      </c>
      <c r="AK839" s="381">
        <f t="shared" si="178"/>
        <v>0</v>
      </c>
      <c r="AL839" s="381">
        <f t="shared" si="178"/>
        <v>0</v>
      </c>
      <c r="AM839" s="382">
        <f t="shared" si="177"/>
        <v>0</v>
      </c>
      <c r="AN839" s="383"/>
      <c r="AO839" s="384"/>
      <c r="AQ839" s="342" t="str">
        <f t="shared" si="150"/>
        <v>0</v>
      </c>
      <c r="AR839" s="343">
        <f t="shared" si="156"/>
        <v>1</v>
      </c>
      <c r="AS839" s="344">
        <v>0</v>
      </c>
      <c r="AT839" s="345">
        <v>1</v>
      </c>
    </row>
    <row r="840" spans="1:46" ht="46.5" customHeight="1">
      <c r="A840" s="293">
        <f t="shared" si="157"/>
        <v>20</v>
      </c>
      <c r="B840" s="527" t="s">
        <v>1498</v>
      </c>
      <c r="C840" s="528"/>
      <c r="D840" s="372">
        <f>+D531+D127</f>
        <v>2932</v>
      </c>
      <c r="E840" s="373">
        <f>G127</f>
        <v>0</v>
      </c>
      <c r="F840" s="373">
        <f>+F531</f>
        <v>0</v>
      </c>
      <c r="G840" s="373">
        <f>+G531</f>
        <v>0</v>
      </c>
      <c r="H840" s="374">
        <f t="shared" si="151"/>
        <v>0</v>
      </c>
      <c r="I840" s="375">
        <f t="shared" si="159"/>
        <v>0</v>
      </c>
      <c r="J840" s="376">
        <f t="shared" si="175"/>
        <v>0</v>
      </c>
      <c r="K840" s="373">
        <f>+I127</f>
        <v>0</v>
      </c>
      <c r="L840" s="377">
        <f t="shared" si="153"/>
        <v>2932</v>
      </c>
      <c r="M840" s="378">
        <f>+K127</f>
        <v>1341</v>
      </c>
      <c r="N840" s="379">
        <f>+K531</f>
        <v>1591</v>
      </c>
      <c r="O840" s="424" t="str">
        <f t="shared" si="160"/>
        <v>0</v>
      </c>
      <c r="P840" s="380">
        <f>+R536+R132</f>
        <v>0</v>
      </c>
      <c r="Q840" s="258"/>
      <c r="R840" s="259"/>
      <c r="S840" s="259"/>
      <c r="T840" s="259"/>
      <c r="U840" s="516"/>
      <c r="V840" s="353"/>
      <c r="Y840" s="232"/>
      <c r="Z840" s="413">
        <f>+Z531+Z127</f>
        <v>0</v>
      </c>
      <c r="AA840" s="413">
        <f>+AA531+AA127</f>
        <v>0</v>
      </c>
      <c r="AB840" s="415">
        <f t="shared" si="154"/>
        <v>0</v>
      </c>
      <c r="AC840" s="413">
        <f t="shared" ref="AC840:AL840" si="179">+AC531+AC127</f>
        <v>0</v>
      </c>
      <c r="AD840" s="413">
        <f t="shared" si="179"/>
        <v>0</v>
      </c>
      <c r="AE840" s="413">
        <f t="shared" si="179"/>
        <v>0</v>
      </c>
      <c r="AF840" s="413">
        <f t="shared" si="179"/>
        <v>0</v>
      </c>
      <c r="AG840" s="413">
        <f t="shared" si="179"/>
        <v>0</v>
      </c>
      <c r="AH840" s="413">
        <f t="shared" si="179"/>
        <v>0</v>
      </c>
      <c r="AI840" s="413">
        <f t="shared" si="179"/>
        <v>0</v>
      </c>
      <c r="AJ840" s="413">
        <f t="shared" si="179"/>
        <v>0</v>
      </c>
      <c r="AK840" s="413">
        <f t="shared" si="179"/>
        <v>0</v>
      </c>
      <c r="AL840" s="413">
        <f t="shared" si="179"/>
        <v>0</v>
      </c>
      <c r="AM840" s="382">
        <f t="shared" si="177"/>
        <v>0</v>
      </c>
      <c r="AN840" s="383"/>
      <c r="AO840" s="384"/>
      <c r="AQ840" s="342" t="str">
        <f t="shared" si="150"/>
        <v>0</v>
      </c>
      <c r="AR840" s="343">
        <f t="shared" si="156"/>
        <v>1</v>
      </c>
      <c r="AS840" s="344">
        <v>25</v>
      </c>
      <c r="AT840" s="345">
        <v>5</v>
      </c>
    </row>
    <row r="841" spans="1:46" ht="46.5" customHeight="1">
      <c r="A841" s="293">
        <f t="shared" si="157"/>
        <v>21</v>
      </c>
      <c r="B841" s="527" t="s">
        <v>1508</v>
      </c>
      <c r="C841" s="528"/>
      <c r="D841" s="372">
        <f>+D537+D133</f>
        <v>3969</v>
      </c>
      <c r="E841" s="373">
        <f>G133</f>
        <v>0</v>
      </c>
      <c r="F841" s="373">
        <f>+F537</f>
        <v>0</v>
      </c>
      <c r="G841" s="373">
        <f>+G537</f>
        <v>0</v>
      </c>
      <c r="H841" s="374">
        <f t="shared" si="151"/>
        <v>0</v>
      </c>
      <c r="I841" s="375">
        <f t="shared" si="159"/>
        <v>0</v>
      </c>
      <c r="J841" s="376">
        <f t="shared" si="175"/>
        <v>0</v>
      </c>
      <c r="K841" s="373">
        <f>+I133</f>
        <v>0</v>
      </c>
      <c r="L841" s="377">
        <f t="shared" si="153"/>
        <v>3969</v>
      </c>
      <c r="M841" s="378">
        <f>+K133</f>
        <v>2520</v>
      </c>
      <c r="N841" s="379">
        <f>+K537</f>
        <v>1449</v>
      </c>
      <c r="O841" s="424" t="str">
        <f t="shared" si="160"/>
        <v>0</v>
      </c>
      <c r="P841" s="380">
        <f>+R542+R138</f>
        <v>0</v>
      </c>
      <c r="Q841" s="258"/>
      <c r="R841" s="259"/>
      <c r="S841" s="259"/>
      <c r="T841" s="259"/>
      <c r="U841" s="516"/>
      <c r="V841" s="353"/>
      <c r="Y841" s="232"/>
      <c r="Z841" s="413">
        <f>+Z537+Z133</f>
        <v>0</v>
      </c>
      <c r="AA841" s="413">
        <f>+AA537+AA133</f>
        <v>0</v>
      </c>
      <c r="AB841" s="415">
        <f t="shared" si="154"/>
        <v>0</v>
      </c>
      <c r="AC841" s="413">
        <f t="shared" ref="AC841:AL841" si="180">+AC537+AC133</f>
        <v>0</v>
      </c>
      <c r="AD841" s="413">
        <f t="shared" si="180"/>
        <v>0</v>
      </c>
      <c r="AE841" s="413">
        <f t="shared" si="180"/>
        <v>0</v>
      </c>
      <c r="AF841" s="413">
        <f t="shared" si="180"/>
        <v>0</v>
      </c>
      <c r="AG841" s="413">
        <f t="shared" si="180"/>
        <v>0</v>
      </c>
      <c r="AH841" s="413">
        <f t="shared" si="180"/>
        <v>0</v>
      </c>
      <c r="AI841" s="413">
        <f t="shared" si="180"/>
        <v>0</v>
      </c>
      <c r="AJ841" s="413">
        <f t="shared" si="180"/>
        <v>0</v>
      </c>
      <c r="AK841" s="413">
        <f t="shared" si="180"/>
        <v>0</v>
      </c>
      <c r="AL841" s="413">
        <f t="shared" si="180"/>
        <v>0</v>
      </c>
      <c r="AM841" s="382">
        <f t="shared" si="177"/>
        <v>0</v>
      </c>
      <c r="AN841" s="383"/>
      <c r="AO841" s="384"/>
      <c r="AQ841" s="342" t="str">
        <f t="shared" si="150"/>
        <v>0</v>
      </c>
      <c r="AR841" s="343">
        <f t="shared" si="156"/>
        <v>1</v>
      </c>
      <c r="AS841" s="344">
        <v>70</v>
      </c>
      <c r="AT841" s="345">
        <v>10</v>
      </c>
    </row>
    <row r="842" spans="1:46" ht="46.5" customHeight="1">
      <c r="A842" s="293">
        <f t="shared" si="157"/>
        <v>22</v>
      </c>
      <c r="B842" s="527" t="s">
        <v>1499</v>
      </c>
      <c r="C842" s="528"/>
      <c r="D842" s="372">
        <f>+D543+D139</f>
        <v>0</v>
      </c>
      <c r="E842" s="373">
        <f>G139</f>
        <v>0</v>
      </c>
      <c r="F842" s="373">
        <f>+F543</f>
        <v>0</v>
      </c>
      <c r="G842" s="373">
        <f>+G543</f>
        <v>0</v>
      </c>
      <c r="H842" s="374">
        <f t="shared" si="151"/>
        <v>0</v>
      </c>
      <c r="I842" s="375">
        <f t="shared" si="159"/>
        <v>0</v>
      </c>
      <c r="J842" s="376">
        <f t="shared" si="175"/>
        <v>0</v>
      </c>
      <c r="K842" s="373">
        <f>+I139</f>
        <v>0</v>
      </c>
      <c r="L842" s="377">
        <f t="shared" si="153"/>
        <v>0</v>
      </c>
      <c r="M842" s="378">
        <f>+K139</f>
        <v>0</v>
      </c>
      <c r="N842" s="379">
        <f>+K543</f>
        <v>0</v>
      </c>
      <c r="O842" s="424" t="str">
        <f t="shared" si="160"/>
        <v>0</v>
      </c>
      <c r="P842" s="380">
        <f>+R548+R144</f>
        <v>0</v>
      </c>
      <c r="Q842" s="258"/>
      <c r="R842" s="259"/>
      <c r="S842" s="259"/>
      <c r="T842" s="259"/>
      <c r="U842" s="516"/>
      <c r="V842" s="353"/>
      <c r="Y842" s="232"/>
      <c r="Z842" s="413">
        <f>+Z543+Z139</f>
        <v>0</v>
      </c>
      <c r="AA842" s="413">
        <f>+AA543+AA139</f>
        <v>0</v>
      </c>
      <c r="AB842" s="415">
        <f t="shared" si="154"/>
        <v>0</v>
      </c>
      <c r="AC842" s="413">
        <f t="shared" ref="AC842:AL842" si="181">+AC543+AC139</f>
        <v>0</v>
      </c>
      <c r="AD842" s="413">
        <f t="shared" si="181"/>
        <v>0</v>
      </c>
      <c r="AE842" s="413">
        <f t="shared" si="181"/>
        <v>0</v>
      </c>
      <c r="AF842" s="413">
        <f t="shared" si="181"/>
        <v>0</v>
      </c>
      <c r="AG842" s="413">
        <f t="shared" si="181"/>
        <v>0</v>
      </c>
      <c r="AH842" s="413">
        <f t="shared" si="181"/>
        <v>0</v>
      </c>
      <c r="AI842" s="413">
        <f t="shared" si="181"/>
        <v>0</v>
      </c>
      <c r="AJ842" s="413">
        <f t="shared" si="181"/>
        <v>0</v>
      </c>
      <c r="AK842" s="413">
        <f t="shared" si="181"/>
        <v>0</v>
      </c>
      <c r="AL842" s="413">
        <f t="shared" si="181"/>
        <v>0</v>
      </c>
      <c r="AM842" s="382">
        <f t="shared" si="177"/>
        <v>0</v>
      </c>
      <c r="AN842" s="383"/>
      <c r="AO842" s="384"/>
      <c r="AQ842" s="342" t="str">
        <f t="shared" si="150"/>
        <v>0</v>
      </c>
      <c r="AR842" s="343">
        <f t="shared" si="156"/>
        <v>1</v>
      </c>
      <c r="AS842" s="344">
        <v>0</v>
      </c>
      <c r="AT842" s="345">
        <v>1</v>
      </c>
    </row>
    <row r="843" spans="1:46" ht="46.5" customHeight="1">
      <c r="A843" s="293">
        <f t="shared" si="157"/>
        <v>23</v>
      </c>
      <c r="B843" s="527" t="s">
        <v>1500</v>
      </c>
      <c r="C843" s="528"/>
      <c r="D843" s="372">
        <f>+D549+D145</f>
        <v>6701</v>
      </c>
      <c r="E843" s="373">
        <f>G145</f>
        <v>0</v>
      </c>
      <c r="F843" s="373">
        <f>+F549</f>
        <v>0</v>
      </c>
      <c r="G843" s="373">
        <f>+G549</f>
        <v>0</v>
      </c>
      <c r="H843" s="374">
        <f t="shared" si="151"/>
        <v>0</v>
      </c>
      <c r="I843" s="375">
        <f t="shared" si="159"/>
        <v>0</v>
      </c>
      <c r="J843" s="376">
        <f t="shared" si="175"/>
        <v>0</v>
      </c>
      <c r="K843" s="373">
        <f>+I145</f>
        <v>0</v>
      </c>
      <c r="L843" s="377">
        <f t="shared" si="153"/>
        <v>6701</v>
      </c>
      <c r="M843" s="378">
        <f>+K145</f>
        <v>4600</v>
      </c>
      <c r="N843" s="379">
        <f>+K549</f>
        <v>2101</v>
      </c>
      <c r="O843" s="424" t="str">
        <f t="shared" si="160"/>
        <v>0</v>
      </c>
      <c r="P843" s="380">
        <f>+R554+R150</f>
        <v>0</v>
      </c>
      <c r="Q843" s="258"/>
      <c r="R843" s="259"/>
      <c r="S843" s="259"/>
      <c r="T843" s="259"/>
      <c r="U843" s="516"/>
      <c r="V843" s="353"/>
      <c r="Y843" s="232"/>
      <c r="Z843" s="413">
        <f>+Z549+Z145</f>
        <v>0</v>
      </c>
      <c r="AA843" s="413">
        <f>+AA549+AA145</f>
        <v>0</v>
      </c>
      <c r="AB843" s="415">
        <f t="shared" si="154"/>
        <v>0</v>
      </c>
      <c r="AC843" s="413">
        <f t="shared" ref="AC843:AL843" si="182">+AC549+AC145</f>
        <v>0</v>
      </c>
      <c r="AD843" s="413">
        <f t="shared" si="182"/>
        <v>0</v>
      </c>
      <c r="AE843" s="413">
        <f t="shared" si="182"/>
        <v>0</v>
      </c>
      <c r="AF843" s="413">
        <f t="shared" si="182"/>
        <v>0</v>
      </c>
      <c r="AG843" s="413">
        <f t="shared" si="182"/>
        <v>0</v>
      </c>
      <c r="AH843" s="413">
        <f t="shared" si="182"/>
        <v>0</v>
      </c>
      <c r="AI843" s="413">
        <f t="shared" si="182"/>
        <v>0</v>
      </c>
      <c r="AJ843" s="413">
        <f t="shared" si="182"/>
        <v>0</v>
      </c>
      <c r="AK843" s="413">
        <f t="shared" si="182"/>
        <v>0</v>
      </c>
      <c r="AL843" s="413">
        <f t="shared" si="182"/>
        <v>0</v>
      </c>
      <c r="AM843" s="382">
        <f t="shared" si="177"/>
        <v>0</v>
      </c>
      <c r="AN843" s="383"/>
      <c r="AO843" s="384"/>
      <c r="AQ843" s="342" t="str">
        <f t="shared" si="150"/>
        <v>0</v>
      </c>
      <c r="AR843" s="343">
        <f t="shared" si="156"/>
        <v>1</v>
      </c>
      <c r="AS843" s="344">
        <v>0</v>
      </c>
      <c r="AT843" s="345">
        <v>1</v>
      </c>
    </row>
    <row r="844" spans="1:46" ht="59.25" customHeight="1">
      <c r="A844" s="293">
        <f t="shared" si="157"/>
        <v>24</v>
      </c>
      <c r="B844" s="527" t="s">
        <v>1501</v>
      </c>
      <c r="C844" s="528"/>
      <c r="D844" s="372">
        <f>+D555+D151</f>
        <v>2382</v>
      </c>
      <c r="E844" s="373">
        <f>G151</f>
        <v>0</v>
      </c>
      <c r="F844" s="373">
        <f>+F555</f>
        <v>0</v>
      </c>
      <c r="G844" s="373">
        <f>+G555</f>
        <v>0</v>
      </c>
      <c r="H844" s="374">
        <f t="shared" si="151"/>
        <v>0</v>
      </c>
      <c r="I844" s="375">
        <f t="shared" si="159"/>
        <v>0</v>
      </c>
      <c r="J844" s="376">
        <f t="shared" si="175"/>
        <v>0</v>
      </c>
      <c r="K844" s="373">
        <f>+I151</f>
        <v>0</v>
      </c>
      <c r="L844" s="377">
        <f t="shared" si="153"/>
        <v>2382</v>
      </c>
      <c r="M844" s="378">
        <f>+K151</f>
        <v>1414</v>
      </c>
      <c r="N844" s="379">
        <f>+K555</f>
        <v>968</v>
      </c>
      <c r="O844" s="424" t="str">
        <f t="shared" si="160"/>
        <v>0</v>
      </c>
      <c r="P844" s="380">
        <f>+R560+R156</f>
        <v>0</v>
      </c>
      <c r="Q844" s="258"/>
      <c r="R844" s="259"/>
      <c r="S844" s="259"/>
      <c r="T844" s="259"/>
      <c r="U844" s="516"/>
      <c r="V844" s="353"/>
      <c r="Y844" s="232"/>
      <c r="Z844" s="413">
        <f>+Z555+Z151</f>
        <v>0</v>
      </c>
      <c r="AA844" s="413">
        <f>+AA555+AA151</f>
        <v>0</v>
      </c>
      <c r="AB844" s="415">
        <f>Z844+AA844</f>
        <v>0</v>
      </c>
      <c r="AC844" s="413">
        <f t="shared" ref="AC844:AL844" si="183">+AC555+AC151</f>
        <v>0</v>
      </c>
      <c r="AD844" s="413">
        <f t="shared" si="183"/>
        <v>0</v>
      </c>
      <c r="AE844" s="413">
        <f t="shared" si="183"/>
        <v>0</v>
      </c>
      <c r="AF844" s="413">
        <f t="shared" si="183"/>
        <v>0</v>
      </c>
      <c r="AG844" s="413">
        <f t="shared" si="183"/>
        <v>0</v>
      </c>
      <c r="AH844" s="413">
        <f t="shared" si="183"/>
        <v>0</v>
      </c>
      <c r="AI844" s="413">
        <f t="shared" si="183"/>
        <v>0</v>
      </c>
      <c r="AJ844" s="413">
        <f t="shared" si="183"/>
        <v>0</v>
      </c>
      <c r="AK844" s="413">
        <f t="shared" si="183"/>
        <v>0</v>
      </c>
      <c r="AL844" s="413">
        <f t="shared" si="183"/>
        <v>0</v>
      </c>
      <c r="AM844" s="382">
        <f t="shared" si="177"/>
        <v>0</v>
      </c>
      <c r="AN844" s="383"/>
      <c r="AO844" s="384"/>
      <c r="AQ844" s="342" t="str">
        <f t="shared" si="150"/>
        <v>0</v>
      </c>
      <c r="AR844" s="343">
        <f>IFERROR(1/(1-(AQ844/100)),"0")</f>
        <v>1</v>
      </c>
      <c r="AS844" s="344">
        <v>0</v>
      </c>
      <c r="AT844" s="345">
        <v>1</v>
      </c>
    </row>
    <row r="845" spans="1:46" ht="59.25" customHeight="1">
      <c r="A845" s="293">
        <f t="shared" si="157"/>
        <v>25</v>
      </c>
      <c r="B845" s="527" t="s">
        <v>1546</v>
      </c>
      <c r="C845" s="528"/>
      <c r="D845" s="372">
        <f>+D561+D157</f>
        <v>1035</v>
      </c>
      <c r="E845" s="373">
        <f>G157</f>
        <v>0</v>
      </c>
      <c r="F845" s="373">
        <f>+F561</f>
        <v>0</v>
      </c>
      <c r="G845" s="373">
        <f>+G561</f>
        <v>0</v>
      </c>
      <c r="H845" s="374">
        <f t="shared" si="151"/>
        <v>0</v>
      </c>
      <c r="I845" s="375">
        <f t="shared" si="159"/>
        <v>0</v>
      </c>
      <c r="J845" s="376">
        <f t="shared" si="175"/>
        <v>0</v>
      </c>
      <c r="K845" s="373">
        <f>+I157</f>
        <v>0</v>
      </c>
      <c r="L845" s="377">
        <f t="shared" si="153"/>
        <v>1035</v>
      </c>
      <c r="M845" s="378">
        <f>+K157</f>
        <v>480</v>
      </c>
      <c r="N845" s="379">
        <f>+K561</f>
        <v>555</v>
      </c>
      <c r="O845" s="424" t="str">
        <f t="shared" si="160"/>
        <v>0</v>
      </c>
      <c r="P845" s="380">
        <f>+R566+R162</f>
        <v>0</v>
      </c>
      <c r="Q845" s="258"/>
      <c r="R845" s="259"/>
      <c r="S845" s="259"/>
      <c r="T845" s="259"/>
      <c r="U845" s="516"/>
      <c r="V845" s="353"/>
      <c r="Y845" s="232"/>
      <c r="Z845" s="413">
        <f>+Z561+Z157</f>
        <v>0</v>
      </c>
      <c r="AA845" s="413">
        <f>+AA561+AA157</f>
        <v>0</v>
      </c>
      <c r="AB845" s="415">
        <f t="shared" si="154"/>
        <v>0</v>
      </c>
      <c r="AC845" s="413">
        <f t="shared" ref="AC845:AL845" si="184">+AC561+AC157</f>
        <v>0</v>
      </c>
      <c r="AD845" s="413">
        <f t="shared" si="184"/>
        <v>0</v>
      </c>
      <c r="AE845" s="413">
        <f t="shared" si="184"/>
        <v>0</v>
      </c>
      <c r="AF845" s="413">
        <f t="shared" si="184"/>
        <v>0</v>
      </c>
      <c r="AG845" s="413">
        <f t="shared" si="184"/>
        <v>0</v>
      </c>
      <c r="AH845" s="413">
        <f t="shared" si="184"/>
        <v>0</v>
      </c>
      <c r="AI845" s="413">
        <f t="shared" si="184"/>
        <v>0</v>
      </c>
      <c r="AJ845" s="413">
        <f t="shared" si="184"/>
        <v>0</v>
      </c>
      <c r="AK845" s="413">
        <f t="shared" si="184"/>
        <v>0</v>
      </c>
      <c r="AL845" s="413">
        <f t="shared" si="184"/>
        <v>0</v>
      </c>
      <c r="AM845" s="382">
        <f t="shared" si="177"/>
        <v>0</v>
      </c>
      <c r="AN845" s="383"/>
      <c r="AO845" s="384"/>
      <c r="AQ845" s="342" t="str">
        <f t="shared" si="150"/>
        <v>0</v>
      </c>
      <c r="AR845" s="343">
        <f t="shared" si="156"/>
        <v>1</v>
      </c>
      <c r="AS845" s="344">
        <v>10</v>
      </c>
      <c r="AT845" s="345">
        <v>10</v>
      </c>
    </row>
    <row r="846" spans="1:46" ht="59.25" customHeight="1">
      <c r="A846" s="293">
        <f t="shared" si="157"/>
        <v>26</v>
      </c>
      <c r="B846" s="527" t="s">
        <v>1547</v>
      </c>
      <c r="C846" s="528"/>
      <c r="D846" s="372">
        <f>+D567+D163</f>
        <v>45765</v>
      </c>
      <c r="E846" s="373">
        <f>G163</f>
        <v>0</v>
      </c>
      <c r="F846" s="373">
        <f>+F567</f>
        <v>0</v>
      </c>
      <c r="G846" s="373">
        <f>+G567</f>
        <v>0</v>
      </c>
      <c r="H846" s="374">
        <f t="shared" si="151"/>
        <v>0</v>
      </c>
      <c r="I846" s="375">
        <f t="shared" si="159"/>
        <v>0</v>
      </c>
      <c r="J846" s="376">
        <f t="shared" si="175"/>
        <v>0</v>
      </c>
      <c r="K846" s="373">
        <f>+I163</f>
        <v>0</v>
      </c>
      <c r="L846" s="377">
        <f t="shared" si="153"/>
        <v>45765</v>
      </c>
      <c r="M846" s="378">
        <f>+K163</f>
        <v>22270</v>
      </c>
      <c r="N846" s="379">
        <f>+K567</f>
        <v>23495</v>
      </c>
      <c r="O846" s="424" t="str">
        <f t="shared" si="160"/>
        <v>0</v>
      </c>
      <c r="P846" s="380">
        <f>+R572+R168</f>
        <v>0</v>
      </c>
      <c r="Q846" s="258"/>
      <c r="R846" s="259"/>
      <c r="S846" s="259"/>
      <c r="T846" s="259"/>
      <c r="U846" s="516"/>
      <c r="V846" s="353"/>
      <c r="Y846" s="232"/>
      <c r="Z846" s="381">
        <f>+Z567+Z163</f>
        <v>0</v>
      </c>
      <c r="AA846" s="381">
        <f>+AA567+AA163</f>
        <v>0</v>
      </c>
      <c r="AB846" s="415">
        <f t="shared" si="154"/>
        <v>0</v>
      </c>
      <c r="AC846" s="381">
        <f t="shared" ref="AC846:AL846" si="185">+AC567+AC163</f>
        <v>0</v>
      </c>
      <c r="AD846" s="381">
        <f t="shared" si="185"/>
        <v>0</v>
      </c>
      <c r="AE846" s="381">
        <f t="shared" si="185"/>
        <v>0</v>
      </c>
      <c r="AF846" s="381">
        <f t="shared" si="185"/>
        <v>0</v>
      </c>
      <c r="AG846" s="381">
        <f t="shared" si="185"/>
        <v>0</v>
      </c>
      <c r="AH846" s="381">
        <f t="shared" si="185"/>
        <v>0</v>
      </c>
      <c r="AI846" s="381">
        <f t="shared" si="185"/>
        <v>0</v>
      </c>
      <c r="AJ846" s="381">
        <f t="shared" si="185"/>
        <v>0</v>
      </c>
      <c r="AK846" s="381">
        <f t="shared" si="185"/>
        <v>0</v>
      </c>
      <c r="AL846" s="381">
        <f t="shared" si="185"/>
        <v>0</v>
      </c>
      <c r="AM846" s="382">
        <f t="shared" si="177"/>
        <v>0</v>
      </c>
      <c r="AN846" s="383"/>
      <c r="AO846" s="384"/>
      <c r="AQ846" s="342" t="str">
        <f t="shared" si="150"/>
        <v>0</v>
      </c>
      <c r="AR846" s="343">
        <f t="shared" si="156"/>
        <v>1</v>
      </c>
      <c r="AS846" s="344">
        <v>0</v>
      </c>
      <c r="AT846" s="345">
        <v>1</v>
      </c>
    </row>
    <row r="847" spans="1:46" ht="46.5" customHeight="1">
      <c r="A847" s="293">
        <f t="shared" si="157"/>
        <v>27</v>
      </c>
      <c r="B847" s="527" t="s">
        <v>1507</v>
      </c>
      <c r="C847" s="528"/>
      <c r="D847" s="372">
        <f>+D573+D169</f>
        <v>1106</v>
      </c>
      <c r="E847" s="373">
        <f>G169</f>
        <v>0</v>
      </c>
      <c r="F847" s="373">
        <f>+F573</f>
        <v>0</v>
      </c>
      <c r="G847" s="373">
        <f>+G573</f>
        <v>0</v>
      </c>
      <c r="H847" s="374">
        <f t="shared" si="151"/>
        <v>0</v>
      </c>
      <c r="I847" s="375">
        <f t="shared" si="159"/>
        <v>0</v>
      </c>
      <c r="J847" s="376">
        <f t="shared" si="175"/>
        <v>0</v>
      </c>
      <c r="K847" s="373">
        <f>+I169</f>
        <v>0</v>
      </c>
      <c r="L847" s="377">
        <f t="shared" si="153"/>
        <v>1106</v>
      </c>
      <c r="M847" s="378">
        <f>+K169</f>
        <v>510</v>
      </c>
      <c r="N847" s="379">
        <f>+K573</f>
        <v>596</v>
      </c>
      <c r="O847" s="424" t="str">
        <f t="shared" si="160"/>
        <v>0</v>
      </c>
      <c r="P847" s="380">
        <f>+R578+R174</f>
        <v>0</v>
      </c>
      <c r="Q847" s="258"/>
      <c r="R847" s="259"/>
      <c r="S847" s="259"/>
      <c r="T847" s="259"/>
      <c r="U847" s="516"/>
      <c r="V847" s="353"/>
      <c r="Y847" s="232"/>
      <c r="Z847" s="381">
        <f>+Z573+Z169</f>
        <v>0</v>
      </c>
      <c r="AA847" s="381">
        <f>+AA573+AA169</f>
        <v>0</v>
      </c>
      <c r="AB847" s="415">
        <f t="shared" si="154"/>
        <v>0</v>
      </c>
      <c r="AC847" s="381">
        <f t="shared" ref="AC847:AL847" si="186">+AC573+AC169</f>
        <v>0</v>
      </c>
      <c r="AD847" s="381">
        <f t="shared" si="186"/>
        <v>0</v>
      </c>
      <c r="AE847" s="381">
        <f t="shared" si="186"/>
        <v>0</v>
      </c>
      <c r="AF847" s="381">
        <f t="shared" si="186"/>
        <v>0</v>
      </c>
      <c r="AG847" s="381">
        <f t="shared" si="186"/>
        <v>0</v>
      </c>
      <c r="AH847" s="381">
        <f t="shared" si="186"/>
        <v>0</v>
      </c>
      <c r="AI847" s="381">
        <f t="shared" si="186"/>
        <v>0</v>
      </c>
      <c r="AJ847" s="381">
        <f t="shared" si="186"/>
        <v>0</v>
      </c>
      <c r="AK847" s="381">
        <f t="shared" si="186"/>
        <v>0</v>
      </c>
      <c r="AL847" s="381">
        <f t="shared" si="186"/>
        <v>0</v>
      </c>
      <c r="AM847" s="382">
        <f t="shared" si="177"/>
        <v>0</v>
      </c>
      <c r="AN847" s="383"/>
      <c r="AO847" s="384"/>
      <c r="AQ847" s="342" t="str">
        <f t="shared" si="150"/>
        <v>0</v>
      </c>
      <c r="AR847" s="343">
        <f t="shared" si="156"/>
        <v>1</v>
      </c>
      <c r="AS847" s="344">
        <v>10</v>
      </c>
      <c r="AT847" s="345">
        <v>20</v>
      </c>
    </row>
    <row r="848" spans="1:46" ht="46.5" customHeight="1">
      <c r="A848" s="293">
        <f t="shared" si="157"/>
        <v>28</v>
      </c>
      <c r="B848" s="527" t="s">
        <v>1503</v>
      </c>
      <c r="C848" s="528"/>
      <c r="D848" s="372">
        <f>+D579+D175</f>
        <v>6162</v>
      </c>
      <c r="E848" s="373">
        <f>G175</f>
        <v>0</v>
      </c>
      <c r="F848" s="373">
        <f>+F579</f>
        <v>0</v>
      </c>
      <c r="G848" s="373">
        <f>+G579</f>
        <v>0</v>
      </c>
      <c r="H848" s="374">
        <f t="shared" si="151"/>
        <v>0</v>
      </c>
      <c r="I848" s="375">
        <f t="shared" si="159"/>
        <v>0</v>
      </c>
      <c r="J848" s="376">
        <f t="shared" si="175"/>
        <v>0</v>
      </c>
      <c r="K848" s="373">
        <f>+I175</f>
        <v>0</v>
      </c>
      <c r="L848" s="377">
        <f t="shared" si="153"/>
        <v>6162</v>
      </c>
      <c r="M848" s="378">
        <f>+K175</f>
        <v>2623</v>
      </c>
      <c r="N848" s="379">
        <f>+K579</f>
        <v>3539</v>
      </c>
      <c r="O848" s="424" t="str">
        <f t="shared" si="160"/>
        <v>0</v>
      </c>
      <c r="P848" s="380">
        <f>+R584+R180</f>
        <v>0</v>
      </c>
      <c r="Q848" s="258"/>
      <c r="R848" s="259"/>
      <c r="S848" s="259"/>
      <c r="T848" s="259"/>
      <c r="U848" s="516"/>
      <c r="V848" s="353"/>
      <c r="Y848" s="232"/>
      <c r="Z848" s="381">
        <f>+Z579+Z175</f>
        <v>0</v>
      </c>
      <c r="AA848" s="381">
        <f>+AA579+AA175</f>
        <v>0</v>
      </c>
      <c r="AB848" s="415">
        <f t="shared" si="154"/>
        <v>0</v>
      </c>
      <c r="AC848" s="381">
        <f t="shared" ref="AC848:AL848" si="187">+AC579+AC175</f>
        <v>0</v>
      </c>
      <c r="AD848" s="381">
        <f t="shared" si="187"/>
        <v>0</v>
      </c>
      <c r="AE848" s="381">
        <f t="shared" si="187"/>
        <v>0</v>
      </c>
      <c r="AF848" s="381">
        <f t="shared" si="187"/>
        <v>0</v>
      </c>
      <c r="AG848" s="381">
        <f t="shared" si="187"/>
        <v>0</v>
      </c>
      <c r="AH848" s="381">
        <f t="shared" si="187"/>
        <v>0</v>
      </c>
      <c r="AI848" s="381">
        <f t="shared" si="187"/>
        <v>0</v>
      </c>
      <c r="AJ848" s="381">
        <f t="shared" si="187"/>
        <v>0</v>
      </c>
      <c r="AK848" s="381">
        <f t="shared" si="187"/>
        <v>0</v>
      </c>
      <c r="AL848" s="381">
        <f t="shared" si="187"/>
        <v>0</v>
      </c>
      <c r="AM848" s="382">
        <f t="shared" si="177"/>
        <v>0</v>
      </c>
      <c r="AN848" s="383"/>
      <c r="AO848" s="384"/>
      <c r="AQ848" s="342" t="str">
        <f t="shared" si="150"/>
        <v>0</v>
      </c>
      <c r="AR848" s="343">
        <f t="shared" si="156"/>
        <v>1</v>
      </c>
      <c r="AS848" s="344">
        <v>10</v>
      </c>
      <c r="AT848" s="345">
        <v>10</v>
      </c>
    </row>
    <row r="849" spans="1:46" ht="46.5" customHeight="1">
      <c r="A849" s="293">
        <f t="shared" si="157"/>
        <v>29</v>
      </c>
      <c r="B849" s="527" t="s">
        <v>1502</v>
      </c>
      <c r="C849" s="528"/>
      <c r="D849" s="372">
        <f>+D585+D181</f>
        <v>0</v>
      </c>
      <c r="E849" s="373">
        <f>G181</f>
        <v>0</v>
      </c>
      <c r="F849" s="373">
        <f>+F585</f>
        <v>0</v>
      </c>
      <c r="G849" s="373">
        <f>+G585</f>
        <v>0</v>
      </c>
      <c r="H849" s="374">
        <f t="shared" si="151"/>
        <v>0</v>
      </c>
      <c r="I849" s="375">
        <f t="shared" si="159"/>
        <v>0</v>
      </c>
      <c r="J849" s="376">
        <f t="shared" si="175"/>
        <v>0</v>
      </c>
      <c r="K849" s="373">
        <f>+I181</f>
        <v>0</v>
      </c>
      <c r="L849" s="377">
        <f t="shared" si="153"/>
        <v>0</v>
      </c>
      <c r="M849" s="378">
        <f>+K181</f>
        <v>0</v>
      </c>
      <c r="N849" s="379">
        <f>+K585</f>
        <v>0</v>
      </c>
      <c r="O849" s="424" t="str">
        <f t="shared" si="160"/>
        <v>0</v>
      </c>
      <c r="P849" s="380">
        <f>+R590+R186</f>
        <v>0</v>
      </c>
      <c r="Q849" s="258"/>
      <c r="R849" s="259"/>
      <c r="S849" s="259"/>
      <c r="T849" s="259"/>
      <c r="U849" s="516"/>
      <c r="V849" s="353"/>
      <c r="Y849" s="232"/>
      <c r="Z849" s="381">
        <f>+Z585+Z181</f>
        <v>0</v>
      </c>
      <c r="AA849" s="381">
        <f>+AA585+AA181</f>
        <v>0</v>
      </c>
      <c r="AB849" s="415">
        <f>Z849+AA849</f>
        <v>0</v>
      </c>
      <c r="AC849" s="381">
        <f t="shared" ref="AC849:AL849" si="188">+AC585+AC181</f>
        <v>0</v>
      </c>
      <c r="AD849" s="381">
        <f t="shared" si="188"/>
        <v>0</v>
      </c>
      <c r="AE849" s="381">
        <f t="shared" si="188"/>
        <v>0</v>
      </c>
      <c r="AF849" s="381">
        <f t="shared" si="188"/>
        <v>0</v>
      </c>
      <c r="AG849" s="381">
        <f t="shared" si="188"/>
        <v>0</v>
      </c>
      <c r="AH849" s="381">
        <f t="shared" si="188"/>
        <v>0</v>
      </c>
      <c r="AI849" s="381">
        <f t="shared" si="188"/>
        <v>0</v>
      </c>
      <c r="AJ849" s="381">
        <f t="shared" si="188"/>
        <v>0</v>
      </c>
      <c r="AK849" s="381">
        <f t="shared" si="188"/>
        <v>0</v>
      </c>
      <c r="AL849" s="381">
        <f t="shared" si="188"/>
        <v>0</v>
      </c>
      <c r="AM849" s="382">
        <f t="shared" si="177"/>
        <v>0</v>
      </c>
      <c r="AN849" s="383"/>
      <c r="AO849" s="384"/>
      <c r="AQ849" s="342" t="str">
        <f t="shared" si="150"/>
        <v>0</v>
      </c>
      <c r="AR849" s="343">
        <f t="shared" si="156"/>
        <v>1</v>
      </c>
      <c r="AS849" s="344">
        <v>0</v>
      </c>
      <c r="AT849" s="345">
        <v>1</v>
      </c>
    </row>
    <row r="850" spans="1:46" ht="46.5" customHeight="1">
      <c r="A850" s="293">
        <f t="shared" si="157"/>
        <v>30</v>
      </c>
      <c r="B850" s="527" t="s">
        <v>1504</v>
      </c>
      <c r="C850" s="528"/>
      <c r="D850" s="372">
        <f>+D591+D187</f>
        <v>1287</v>
      </c>
      <c r="E850" s="373">
        <f>G187</f>
        <v>0</v>
      </c>
      <c r="F850" s="373">
        <f>+F591</f>
        <v>0</v>
      </c>
      <c r="G850" s="373">
        <f>+G591</f>
        <v>0</v>
      </c>
      <c r="H850" s="374">
        <f t="shared" si="151"/>
        <v>0</v>
      </c>
      <c r="I850" s="375">
        <f t="shared" si="159"/>
        <v>0</v>
      </c>
      <c r="J850" s="376">
        <f t="shared" si="175"/>
        <v>0</v>
      </c>
      <c r="K850" s="373">
        <f>+I187</f>
        <v>0</v>
      </c>
      <c r="L850" s="377">
        <f t="shared" si="153"/>
        <v>1287</v>
      </c>
      <c r="M850" s="378">
        <f>+K187</f>
        <v>728</v>
      </c>
      <c r="N850" s="379">
        <f>+K591</f>
        <v>559</v>
      </c>
      <c r="O850" s="424" t="str">
        <f t="shared" si="160"/>
        <v>0</v>
      </c>
      <c r="P850" s="380">
        <f>+R596+R192</f>
        <v>0</v>
      </c>
      <c r="Q850" s="258"/>
      <c r="R850" s="259"/>
      <c r="S850" s="259"/>
      <c r="T850" s="259"/>
      <c r="U850" s="516"/>
      <c r="V850" s="353"/>
      <c r="Y850" s="232"/>
      <c r="Z850" s="381">
        <f>+Z591+Z187</f>
        <v>0</v>
      </c>
      <c r="AA850" s="381">
        <f>+AA591+AA187</f>
        <v>0</v>
      </c>
      <c r="AB850" s="415">
        <f t="shared" si="154"/>
        <v>0</v>
      </c>
      <c r="AC850" s="381">
        <f t="shared" ref="AC850:AL850" si="189">+AC591+AC187</f>
        <v>0</v>
      </c>
      <c r="AD850" s="381">
        <f t="shared" si="189"/>
        <v>0</v>
      </c>
      <c r="AE850" s="381">
        <f t="shared" si="189"/>
        <v>0</v>
      </c>
      <c r="AF850" s="381">
        <f t="shared" si="189"/>
        <v>0</v>
      </c>
      <c r="AG850" s="381">
        <f t="shared" si="189"/>
        <v>0</v>
      </c>
      <c r="AH850" s="381">
        <f t="shared" si="189"/>
        <v>0</v>
      </c>
      <c r="AI850" s="381">
        <f t="shared" si="189"/>
        <v>0</v>
      </c>
      <c r="AJ850" s="381">
        <f t="shared" si="189"/>
        <v>0</v>
      </c>
      <c r="AK850" s="381">
        <f t="shared" si="189"/>
        <v>0</v>
      </c>
      <c r="AL850" s="381">
        <f t="shared" si="189"/>
        <v>0</v>
      </c>
      <c r="AM850" s="382">
        <f t="shared" si="177"/>
        <v>0</v>
      </c>
      <c r="AN850" s="383"/>
      <c r="AO850" s="384"/>
      <c r="AQ850" s="342" t="str">
        <f t="shared" si="150"/>
        <v>0</v>
      </c>
      <c r="AR850" s="343">
        <f t="shared" si="156"/>
        <v>1</v>
      </c>
      <c r="AS850" s="344">
        <v>0</v>
      </c>
      <c r="AT850" s="345">
        <v>1</v>
      </c>
    </row>
    <row r="851" spans="1:46" ht="54" customHeight="1">
      <c r="A851" s="293">
        <f t="shared" si="157"/>
        <v>31</v>
      </c>
      <c r="B851" s="527" t="s">
        <v>1550</v>
      </c>
      <c r="C851" s="528"/>
      <c r="D851" s="372">
        <f>+D597+D193</f>
        <v>92</v>
      </c>
      <c r="E851" s="373">
        <f>G193</f>
        <v>0</v>
      </c>
      <c r="F851" s="373">
        <f>+F597</f>
        <v>0</v>
      </c>
      <c r="G851" s="373">
        <f>+G597</f>
        <v>0</v>
      </c>
      <c r="H851" s="374">
        <f t="shared" si="151"/>
        <v>0</v>
      </c>
      <c r="I851" s="375">
        <f t="shared" si="159"/>
        <v>0</v>
      </c>
      <c r="J851" s="376">
        <f t="shared" si="175"/>
        <v>0</v>
      </c>
      <c r="K851" s="373">
        <f>+I193</f>
        <v>0</v>
      </c>
      <c r="L851" s="377">
        <f t="shared" si="153"/>
        <v>92</v>
      </c>
      <c r="M851" s="378">
        <f>+K193</f>
        <v>0</v>
      </c>
      <c r="N851" s="379">
        <f>+K597</f>
        <v>92</v>
      </c>
      <c r="O851" s="424" t="str">
        <f t="shared" si="160"/>
        <v>0</v>
      </c>
      <c r="P851" s="380">
        <f>+R602+R198</f>
        <v>0</v>
      </c>
      <c r="Q851" s="258"/>
      <c r="R851" s="259"/>
      <c r="S851" s="259"/>
      <c r="T851" s="259"/>
      <c r="U851" s="516"/>
      <c r="V851" s="353"/>
      <c r="Y851" s="232"/>
      <c r="Z851" s="381">
        <f>+Z597+Z193</f>
        <v>0</v>
      </c>
      <c r="AA851" s="381">
        <f>+AA597+AA193</f>
        <v>0</v>
      </c>
      <c r="AB851" s="415">
        <f t="shared" si="154"/>
        <v>0</v>
      </c>
      <c r="AC851" s="381">
        <f t="shared" ref="AC851:AL851" si="190">+AC597+AC193</f>
        <v>0</v>
      </c>
      <c r="AD851" s="381">
        <f t="shared" si="190"/>
        <v>0</v>
      </c>
      <c r="AE851" s="381">
        <f t="shared" si="190"/>
        <v>0</v>
      </c>
      <c r="AF851" s="381">
        <f t="shared" si="190"/>
        <v>0</v>
      </c>
      <c r="AG851" s="381">
        <f t="shared" si="190"/>
        <v>0</v>
      </c>
      <c r="AH851" s="381">
        <f t="shared" si="190"/>
        <v>0</v>
      </c>
      <c r="AI851" s="381">
        <f t="shared" si="190"/>
        <v>0</v>
      </c>
      <c r="AJ851" s="381">
        <f t="shared" si="190"/>
        <v>0</v>
      </c>
      <c r="AK851" s="381">
        <f t="shared" si="190"/>
        <v>0</v>
      </c>
      <c r="AL851" s="381">
        <f t="shared" si="190"/>
        <v>0</v>
      </c>
      <c r="AM851" s="382">
        <f t="shared" si="177"/>
        <v>0</v>
      </c>
      <c r="AN851" s="383"/>
      <c r="AO851" s="384"/>
      <c r="AQ851" s="342" t="str">
        <f t="shared" si="150"/>
        <v>0</v>
      </c>
      <c r="AR851" s="343">
        <f t="shared" si="156"/>
        <v>1</v>
      </c>
      <c r="AS851" s="344">
        <v>0</v>
      </c>
      <c r="AT851" s="345">
        <v>1</v>
      </c>
    </row>
    <row r="852" spans="1:46" ht="54" customHeight="1">
      <c r="A852" s="293">
        <f t="shared" si="157"/>
        <v>32</v>
      </c>
      <c r="B852" s="527" t="s">
        <v>1549</v>
      </c>
      <c r="C852" s="528"/>
      <c r="D852" s="372">
        <f>+D603+D199</f>
        <v>312</v>
      </c>
      <c r="E852" s="373">
        <f>G199</f>
        <v>0</v>
      </c>
      <c r="F852" s="373">
        <f>+F603</f>
        <v>0</v>
      </c>
      <c r="G852" s="373">
        <f>+G603</f>
        <v>0</v>
      </c>
      <c r="H852" s="374">
        <f t="shared" si="151"/>
        <v>0</v>
      </c>
      <c r="I852" s="375">
        <f t="shared" si="159"/>
        <v>0</v>
      </c>
      <c r="J852" s="376">
        <f t="shared" si="175"/>
        <v>0</v>
      </c>
      <c r="K852" s="373">
        <f>+I199</f>
        <v>0</v>
      </c>
      <c r="L852" s="377">
        <f t="shared" si="153"/>
        <v>312</v>
      </c>
      <c r="M852" s="378">
        <f>+K199</f>
        <v>265</v>
      </c>
      <c r="N852" s="379">
        <f>+K603</f>
        <v>47</v>
      </c>
      <c r="O852" s="424" t="str">
        <f t="shared" si="160"/>
        <v>0</v>
      </c>
      <c r="P852" s="380">
        <f>+R608+R204</f>
        <v>0</v>
      </c>
      <c r="Q852" s="258"/>
      <c r="R852" s="259"/>
      <c r="S852" s="259"/>
      <c r="T852" s="259"/>
      <c r="U852" s="516"/>
      <c r="V852" s="353"/>
      <c r="Y852" s="232"/>
      <c r="Z852" s="381">
        <f>+Z603+Z199</f>
        <v>0</v>
      </c>
      <c r="AA852" s="381">
        <f>+AA603+AA199</f>
        <v>0</v>
      </c>
      <c r="AB852" s="415">
        <f t="shared" si="154"/>
        <v>0</v>
      </c>
      <c r="AC852" s="381">
        <f t="shared" ref="AC852:AL852" si="191">+AC603+AC199</f>
        <v>0</v>
      </c>
      <c r="AD852" s="381">
        <f t="shared" si="191"/>
        <v>0</v>
      </c>
      <c r="AE852" s="381">
        <f t="shared" si="191"/>
        <v>0</v>
      </c>
      <c r="AF852" s="381">
        <f t="shared" si="191"/>
        <v>0</v>
      </c>
      <c r="AG852" s="381">
        <f t="shared" si="191"/>
        <v>0</v>
      </c>
      <c r="AH852" s="381">
        <f t="shared" si="191"/>
        <v>0</v>
      </c>
      <c r="AI852" s="381">
        <f t="shared" si="191"/>
        <v>0</v>
      </c>
      <c r="AJ852" s="381">
        <f t="shared" si="191"/>
        <v>0</v>
      </c>
      <c r="AK852" s="381">
        <f t="shared" si="191"/>
        <v>0</v>
      </c>
      <c r="AL852" s="381">
        <f t="shared" si="191"/>
        <v>0</v>
      </c>
      <c r="AM852" s="382">
        <f t="shared" si="177"/>
        <v>0</v>
      </c>
      <c r="AN852" s="383"/>
      <c r="AO852" s="384"/>
      <c r="AQ852" s="342" t="str">
        <f t="shared" si="150"/>
        <v>0</v>
      </c>
      <c r="AR852" s="343">
        <f t="shared" si="156"/>
        <v>1</v>
      </c>
      <c r="AS852" s="344">
        <v>0</v>
      </c>
      <c r="AT852" s="345">
        <v>1</v>
      </c>
    </row>
    <row r="853" spans="1:46" ht="46.5" customHeight="1">
      <c r="A853" s="293">
        <f t="shared" si="157"/>
        <v>33</v>
      </c>
      <c r="B853" s="527" t="s">
        <v>1510</v>
      </c>
      <c r="C853" s="528"/>
      <c r="D853" s="372">
        <f>+D609+D205</f>
        <v>64</v>
      </c>
      <c r="E853" s="373">
        <f>G205</f>
        <v>0</v>
      </c>
      <c r="F853" s="373">
        <f>+F609</f>
        <v>0</v>
      </c>
      <c r="G853" s="373">
        <f>+G609</f>
        <v>0</v>
      </c>
      <c r="H853" s="374">
        <f t="shared" si="151"/>
        <v>0</v>
      </c>
      <c r="I853" s="375">
        <f t="shared" si="159"/>
        <v>0</v>
      </c>
      <c r="J853" s="376">
        <f t="shared" si="175"/>
        <v>0</v>
      </c>
      <c r="K853" s="373">
        <f>+I205</f>
        <v>0</v>
      </c>
      <c r="L853" s="377">
        <f t="shared" si="153"/>
        <v>64</v>
      </c>
      <c r="M853" s="378">
        <f>+K205</f>
        <v>0</v>
      </c>
      <c r="N853" s="379">
        <f>+K609</f>
        <v>64</v>
      </c>
      <c r="O853" s="424" t="str">
        <f t="shared" si="160"/>
        <v>0</v>
      </c>
      <c r="P853" s="380">
        <f>+R614+R210</f>
        <v>0</v>
      </c>
      <c r="Q853" s="258"/>
      <c r="R853" s="259"/>
      <c r="S853" s="259"/>
      <c r="T853" s="259"/>
      <c r="U853" s="516"/>
      <c r="V853" s="353"/>
      <c r="Y853" s="232"/>
      <c r="Z853" s="381">
        <f>+Z609+Z205</f>
        <v>0</v>
      </c>
      <c r="AA853" s="381">
        <f>+AA609+AA205</f>
        <v>0</v>
      </c>
      <c r="AB853" s="415">
        <f t="shared" si="154"/>
        <v>0</v>
      </c>
      <c r="AC853" s="381">
        <f t="shared" ref="AC853:AL853" si="192">+AC609+AC205</f>
        <v>0</v>
      </c>
      <c r="AD853" s="381">
        <f t="shared" si="192"/>
        <v>0</v>
      </c>
      <c r="AE853" s="381">
        <f t="shared" si="192"/>
        <v>0</v>
      </c>
      <c r="AF853" s="381">
        <f t="shared" si="192"/>
        <v>0</v>
      </c>
      <c r="AG853" s="381">
        <f t="shared" si="192"/>
        <v>0</v>
      </c>
      <c r="AH853" s="381">
        <f t="shared" si="192"/>
        <v>0</v>
      </c>
      <c r="AI853" s="381">
        <f t="shared" si="192"/>
        <v>0</v>
      </c>
      <c r="AJ853" s="381">
        <f t="shared" si="192"/>
        <v>0</v>
      </c>
      <c r="AK853" s="381">
        <f t="shared" si="192"/>
        <v>0</v>
      </c>
      <c r="AL853" s="381">
        <f t="shared" si="192"/>
        <v>0</v>
      </c>
      <c r="AM853" s="382">
        <f t="shared" si="177"/>
        <v>0</v>
      </c>
      <c r="AN853" s="383"/>
      <c r="AO853" s="384"/>
      <c r="AQ853" s="342" t="str">
        <f t="shared" si="150"/>
        <v>0</v>
      </c>
      <c r="AR853" s="343">
        <f t="shared" si="156"/>
        <v>1</v>
      </c>
      <c r="AS853" s="344">
        <v>0</v>
      </c>
      <c r="AT853" s="345">
        <v>1</v>
      </c>
    </row>
    <row r="854" spans="1:46" ht="46.5" customHeight="1">
      <c r="A854" s="293">
        <f t="shared" si="157"/>
        <v>34</v>
      </c>
      <c r="B854" s="527" t="s">
        <v>1511</v>
      </c>
      <c r="C854" s="528"/>
      <c r="D854" s="372">
        <f>+D615+D211</f>
        <v>0</v>
      </c>
      <c r="E854" s="373">
        <f>G211</f>
        <v>0</v>
      </c>
      <c r="F854" s="373">
        <f>+F615</f>
        <v>0</v>
      </c>
      <c r="G854" s="373">
        <f>+G615</f>
        <v>0</v>
      </c>
      <c r="H854" s="374">
        <f t="shared" si="151"/>
        <v>0</v>
      </c>
      <c r="I854" s="375">
        <f t="shared" si="159"/>
        <v>0</v>
      </c>
      <c r="J854" s="376">
        <f t="shared" si="175"/>
        <v>0</v>
      </c>
      <c r="K854" s="373">
        <f>+I211</f>
        <v>0</v>
      </c>
      <c r="L854" s="377">
        <f t="shared" si="153"/>
        <v>0</v>
      </c>
      <c r="M854" s="378">
        <f>+K211</f>
        <v>0</v>
      </c>
      <c r="N854" s="379">
        <f>+K615</f>
        <v>0</v>
      </c>
      <c r="O854" s="424" t="str">
        <f t="shared" si="160"/>
        <v>0</v>
      </c>
      <c r="P854" s="380">
        <f>+R620+R216</f>
        <v>0</v>
      </c>
      <c r="Q854" s="258"/>
      <c r="R854" s="259"/>
      <c r="S854" s="259"/>
      <c r="T854" s="259"/>
      <c r="U854" s="516"/>
      <c r="V854" s="353"/>
      <c r="Y854" s="232"/>
      <c r="Z854" s="381">
        <f>+Z615+Z211</f>
        <v>0</v>
      </c>
      <c r="AA854" s="381">
        <f>+AA615+AA211</f>
        <v>0</v>
      </c>
      <c r="AB854" s="415">
        <f t="shared" si="154"/>
        <v>0</v>
      </c>
      <c r="AC854" s="381">
        <f t="shared" ref="AC854:AL854" si="193">+AC615+AC211</f>
        <v>0</v>
      </c>
      <c r="AD854" s="381">
        <f t="shared" si="193"/>
        <v>0</v>
      </c>
      <c r="AE854" s="381">
        <f t="shared" si="193"/>
        <v>0</v>
      </c>
      <c r="AF854" s="381">
        <f t="shared" si="193"/>
        <v>0</v>
      </c>
      <c r="AG854" s="381">
        <f t="shared" si="193"/>
        <v>0</v>
      </c>
      <c r="AH854" s="381">
        <f t="shared" si="193"/>
        <v>0</v>
      </c>
      <c r="AI854" s="381">
        <f t="shared" si="193"/>
        <v>0</v>
      </c>
      <c r="AJ854" s="381">
        <f t="shared" si="193"/>
        <v>0</v>
      </c>
      <c r="AK854" s="381">
        <f t="shared" si="193"/>
        <v>0</v>
      </c>
      <c r="AL854" s="381">
        <f t="shared" si="193"/>
        <v>0</v>
      </c>
      <c r="AM854" s="382">
        <f t="shared" si="177"/>
        <v>0</v>
      </c>
      <c r="AN854" s="383"/>
      <c r="AO854" s="384"/>
      <c r="AQ854" s="342" t="str">
        <f t="shared" si="150"/>
        <v>0</v>
      </c>
      <c r="AR854" s="343">
        <f t="shared" si="156"/>
        <v>1</v>
      </c>
      <c r="AS854" s="344">
        <v>0</v>
      </c>
      <c r="AT854" s="345">
        <v>1</v>
      </c>
    </row>
    <row r="855" spans="1:46" ht="46.5" customHeight="1">
      <c r="A855" s="293">
        <f t="shared" si="157"/>
        <v>35</v>
      </c>
      <c r="B855" s="527" t="s">
        <v>1512</v>
      </c>
      <c r="C855" s="528"/>
      <c r="D855" s="372">
        <f>+D621+D217</f>
        <v>0</v>
      </c>
      <c r="E855" s="373">
        <f>G217</f>
        <v>0</v>
      </c>
      <c r="F855" s="373">
        <f>+F621</f>
        <v>0</v>
      </c>
      <c r="G855" s="373">
        <f>+G621</f>
        <v>0</v>
      </c>
      <c r="H855" s="374">
        <f t="shared" si="151"/>
        <v>0</v>
      </c>
      <c r="I855" s="375">
        <f t="shared" si="159"/>
        <v>0</v>
      </c>
      <c r="J855" s="376">
        <f t="shared" si="175"/>
        <v>0</v>
      </c>
      <c r="K855" s="373">
        <f>+I217</f>
        <v>0</v>
      </c>
      <c r="L855" s="377">
        <f t="shared" si="153"/>
        <v>0</v>
      </c>
      <c r="M855" s="378">
        <f>+K217</f>
        <v>0</v>
      </c>
      <c r="N855" s="379">
        <f>+K621</f>
        <v>0</v>
      </c>
      <c r="O855" s="424" t="str">
        <f t="shared" si="160"/>
        <v>0</v>
      </c>
      <c r="P855" s="380">
        <f>+R626+R222</f>
        <v>0</v>
      </c>
      <c r="Q855" s="258"/>
      <c r="R855" s="259"/>
      <c r="S855" s="259"/>
      <c r="T855" s="259"/>
      <c r="U855" s="516"/>
      <c r="V855" s="353"/>
      <c r="Y855" s="232"/>
      <c r="Z855" s="381">
        <f>+Z621+Z217</f>
        <v>0</v>
      </c>
      <c r="AA855" s="381">
        <f>+AA621+AA217</f>
        <v>0</v>
      </c>
      <c r="AB855" s="415">
        <f t="shared" si="154"/>
        <v>0</v>
      </c>
      <c r="AC855" s="381">
        <f t="shared" ref="AC855:AL855" si="194">+AC621+AC217</f>
        <v>0</v>
      </c>
      <c r="AD855" s="381">
        <f t="shared" si="194"/>
        <v>0</v>
      </c>
      <c r="AE855" s="381">
        <f t="shared" si="194"/>
        <v>0</v>
      </c>
      <c r="AF855" s="381">
        <f t="shared" si="194"/>
        <v>0</v>
      </c>
      <c r="AG855" s="381">
        <f t="shared" si="194"/>
        <v>0</v>
      </c>
      <c r="AH855" s="381">
        <f t="shared" si="194"/>
        <v>0</v>
      </c>
      <c r="AI855" s="381">
        <f t="shared" si="194"/>
        <v>0</v>
      </c>
      <c r="AJ855" s="381">
        <f t="shared" si="194"/>
        <v>0</v>
      </c>
      <c r="AK855" s="381">
        <f t="shared" si="194"/>
        <v>0</v>
      </c>
      <c r="AL855" s="381">
        <f t="shared" si="194"/>
        <v>0</v>
      </c>
      <c r="AM855" s="382">
        <f t="shared" si="177"/>
        <v>0</v>
      </c>
      <c r="AN855" s="383"/>
      <c r="AO855" s="384"/>
      <c r="AQ855" s="342" t="str">
        <f t="shared" si="150"/>
        <v>0</v>
      </c>
      <c r="AR855" s="343">
        <f t="shared" si="156"/>
        <v>1</v>
      </c>
      <c r="AS855" s="344">
        <v>0</v>
      </c>
      <c r="AT855" s="345">
        <v>1</v>
      </c>
    </row>
    <row r="856" spans="1:46" ht="46.5" customHeight="1">
      <c r="A856" s="293">
        <f t="shared" si="157"/>
        <v>36</v>
      </c>
      <c r="B856" s="527" t="s">
        <v>1538</v>
      </c>
      <c r="C856" s="528"/>
      <c r="D856" s="372">
        <f>+D627+D223</f>
        <v>0</v>
      </c>
      <c r="E856" s="373">
        <f>G223</f>
        <v>0</v>
      </c>
      <c r="F856" s="373">
        <f>+F627</f>
        <v>0</v>
      </c>
      <c r="G856" s="373">
        <f>+G627</f>
        <v>0</v>
      </c>
      <c r="H856" s="374">
        <f t="shared" si="151"/>
        <v>0</v>
      </c>
      <c r="I856" s="375">
        <f t="shared" si="159"/>
        <v>0</v>
      </c>
      <c r="J856" s="376">
        <f t="shared" si="175"/>
        <v>0</v>
      </c>
      <c r="K856" s="373">
        <f>+I223</f>
        <v>0</v>
      </c>
      <c r="L856" s="377">
        <f>(M856+N856)</f>
        <v>0</v>
      </c>
      <c r="M856" s="378">
        <f>+K223</f>
        <v>0</v>
      </c>
      <c r="N856" s="379">
        <f>+K627</f>
        <v>0</v>
      </c>
      <c r="O856" s="424" t="str">
        <f t="shared" si="160"/>
        <v>0</v>
      </c>
      <c r="P856" s="380">
        <f>+R632+R228</f>
        <v>0</v>
      </c>
      <c r="Q856" s="258"/>
      <c r="R856" s="259"/>
      <c r="S856" s="259"/>
      <c r="T856" s="259"/>
      <c r="U856" s="516"/>
      <c r="V856" s="353"/>
      <c r="Y856" s="232"/>
      <c r="Z856" s="381">
        <f>+Z627+Z223</f>
        <v>0</v>
      </c>
      <c r="AA856" s="381">
        <f>+AA627+AA223</f>
        <v>0</v>
      </c>
      <c r="AB856" s="415">
        <f t="shared" si="154"/>
        <v>0</v>
      </c>
      <c r="AC856" s="381">
        <f t="shared" ref="AC856:AL856" si="195">+AC627+AC223</f>
        <v>0</v>
      </c>
      <c r="AD856" s="381">
        <f t="shared" si="195"/>
        <v>0</v>
      </c>
      <c r="AE856" s="381">
        <f t="shared" si="195"/>
        <v>0</v>
      </c>
      <c r="AF856" s="381">
        <f t="shared" si="195"/>
        <v>0</v>
      </c>
      <c r="AG856" s="381">
        <f t="shared" si="195"/>
        <v>0</v>
      </c>
      <c r="AH856" s="381">
        <f t="shared" si="195"/>
        <v>0</v>
      </c>
      <c r="AI856" s="381">
        <f t="shared" si="195"/>
        <v>0</v>
      </c>
      <c r="AJ856" s="381">
        <f t="shared" si="195"/>
        <v>0</v>
      </c>
      <c r="AK856" s="381">
        <f t="shared" si="195"/>
        <v>0</v>
      </c>
      <c r="AL856" s="381">
        <f t="shared" si="195"/>
        <v>0</v>
      </c>
      <c r="AM856" s="382">
        <f t="shared" si="177"/>
        <v>0</v>
      </c>
      <c r="AN856" s="383"/>
      <c r="AO856" s="384"/>
      <c r="AQ856" s="342" t="str">
        <f t="shared" si="150"/>
        <v>0</v>
      </c>
      <c r="AR856" s="343">
        <f t="shared" si="156"/>
        <v>1</v>
      </c>
      <c r="AS856" s="344">
        <v>0</v>
      </c>
      <c r="AT856" s="345">
        <v>1</v>
      </c>
    </row>
    <row r="857" spans="1:46" ht="28.5" customHeight="1">
      <c r="A857" s="533" t="s">
        <v>132</v>
      </c>
      <c r="B857" s="533"/>
      <c r="C857" s="533"/>
      <c r="D857" s="385"/>
      <c r="E857" s="386"/>
      <c r="F857" s="386"/>
      <c r="G857" s="386"/>
      <c r="H857" s="386"/>
      <c r="I857" s="386"/>
      <c r="J857" s="386"/>
      <c r="K857" s="386"/>
      <c r="L857" s="386"/>
      <c r="M857" s="386"/>
      <c r="N857" s="386"/>
      <c r="O857" s="386"/>
      <c r="P857" s="386"/>
      <c r="Q857" s="386"/>
      <c r="R857" s="281"/>
      <c r="S857" s="281"/>
      <c r="T857" s="389"/>
      <c r="U857" s="261"/>
      <c r="V857" s="261"/>
      <c r="Y857" s="232"/>
      <c r="Z857" s="390"/>
      <c r="AA857" s="349"/>
      <c r="AB857" s="349"/>
      <c r="AC857" s="349"/>
      <c r="AD857" s="349"/>
      <c r="AE857" s="349"/>
      <c r="AF857" s="349"/>
      <c r="AG857" s="349"/>
      <c r="AH857" s="349"/>
      <c r="AI857" s="349"/>
      <c r="AJ857" s="349"/>
      <c r="AK857" s="349"/>
      <c r="AL857" s="349"/>
      <c r="AM857" s="349"/>
      <c r="AN857" s="391"/>
      <c r="AO857" s="384"/>
    </row>
    <row r="858" spans="1:46" ht="51.75" customHeight="1">
      <c r="A858" s="293">
        <v>1</v>
      </c>
      <c r="B858" s="527" t="s">
        <v>1525</v>
      </c>
      <c r="C858" s="528"/>
      <c r="D858" s="372">
        <f>+D634+D230</f>
        <v>7460</v>
      </c>
      <c r="E858" s="373">
        <f>G230</f>
        <v>0</v>
      </c>
      <c r="F858" s="373">
        <f>+F634</f>
        <v>0</v>
      </c>
      <c r="G858" s="373">
        <f>+G634</f>
        <v>0</v>
      </c>
      <c r="H858" s="374">
        <f>SUM(F858:G858)</f>
        <v>0</v>
      </c>
      <c r="I858" s="375">
        <f t="shared" ref="I858:I868" si="196">+AM858</f>
        <v>0</v>
      </c>
      <c r="J858" s="376">
        <f t="shared" ref="J858:J868" si="197">SUM(H858:I858)</f>
        <v>0</v>
      </c>
      <c r="K858" s="373">
        <f>+I230</f>
        <v>0</v>
      </c>
      <c r="L858" s="377">
        <f>(M858+N858)</f>
        <v>7460</v>
      </c>
      <c r="M858" s="378">
        <f>+K230</f>
        <v>5490</v>
      </c>
      <c r="N858" s="379">
        <f>+K634</f>
        <v>1970</v>
      </c>
      <c r="O858" s="424" t="str">
        <f t="shared" si="160"/>
        <v>0</v>
      </c>
      <c r="P858" s="380">
        <f>+R639+R235</f>
        <v>0</v>
      </c>
      <c r="Q858" s="258"/>
      <c r="R858" s="259"/>
      <c r="S858" s="259"/>
      <c r="T858" s="259"/>
      <c r="U858" s="516"/>
      <c r="V858" s="353"/>
      <c r="Y858" s="232"/>
      <c r="Z858" s="381">
        <f>+Z634+Z230</f>
        <v>0</v>
      </c>
      <c r="AA858" s="381">
        <f>+AA634+AA230</f>
        <v>0</v>
      </c>
      <c r="AB858" s="415">
        <f>+Z858+AA858</f>
        <v>0</v>
      </c>
      <c r="AC858" s="381">
        <f t="shared" ref="AC858:AL858" si="198">+AC634+AC230</f>
        <v>0</v>
      </c>
      <c r="AD858" s="381">
        <f t="shared" si="198"/>
        <v>0</v>
      </c>
      <c r="AE858" s="381">
        <f t="shared" si="198"/>
        <v>0</v>
      </c>
      <c r="AF858" s="381">
        <f t="shared" si="198"/>
        <v>0</v>
      </c>
      <c r="AG858" s="381">
        <f t="shared" si="198"/>
        <v>0</v>
      </c>
      <c r="AH858" s="381">
        <f t="shared" si="198"/>
        <v>0</v>
      </c>
      <c r="AI858" s="381">
        <f t="shared" si="198"/>
        <v>0</v>
      </c>
      <c r="AJ858" s="381">
        <f t="shared" si="198"/>
        <v>0</v>
      </c>
      <c r="AK858" s="381">
        <f t="shared" si="198"/>
        <v>0</v>
      </c>
      <c r="AL858" s="381">
        <f t="shared" si="198"/>
        <v>0</v>
      </c>
      <c r="AM858" s="382">
        <f t="shared" ref="AM858:AM869" si="199">SUM(AB858:AL858)</f>
        <v>0</v>
      </c>
      <c r="AN858" s="383"/>
      <c r="AO858" s="384"/>
    </row>
    <row r="859" spans="1:46" ht="59.25" customHeight="1">
      <c r="A859" s="293">
        <f t="shared" ref="A859:A869" si="200">A858+1</f>
        <v>2</v>
      </c>
      <c r="B859" s="527" t="s">
        <v>1526</v>
      </c>
      <c r="C859" s="528"/>
      <c r="D859" s="372">
        <f>+D640+D236</f>
        <v>13538</v>
      </c>
      <c r="E859" s="373">
        <f>G236</f>
        <v>0</v>
      </c>
      <c r="F859" s="373">
        <f>+F640</f>
        <v>0</v>
      </c>
      <c r="G859" s="373">
        <f>+G640</f>
        <v>0</v>
      </c>
      <c r="H859" s="374">
        <f>SUM(F859:G859)</f>
        <v>0</v>
      </c>
      <c r="I859" s="375">
        <f t="shared" si="196"/>
        <v>0</v>
      </c>
      <c r="J859" s="376">
        <f t="shared" si="197"/>
        <v>0</v>
      </c>
      <c r="K859" s="373">
        <f>+I236</f>
        <v>0</v>
      </c>
      <c r="L859" s="377">
        <f t="shared" ref="L859:L869" si="201">(M859+N859)</f>
        <v>13538</v>
      </c>
      <c r="M859" s="378">
        <f>+K236</f>
        <v>11703</v>
      </c>
      <c r="N859" s="379">
        <f>+K640</f>
        <v>1835</v>
      </c>
      <c r="O859" s="424" t="str">
        <f t="shared" si="160"/>
        <v>0</v>
      </c>
      <c r="P859" s="380">
        <f>+R645+R241</f>
        <v>0</v>
      </c>
      <c r="Q859" s="258"/>
      <c r="R859" s="259"/>
      <c r="S859" s="259"/>
      <c r="T859" s="259"/>
      <c r="U859" s="516"/>
      <c r="V859" s="353"/>
      <c r="Y859" s="232"/>
      <c r="Z859" s="381">
        <f>+Z640+Z236</f>
        <v>0</v>
      </c>
      <c r="AA859" s="381">
        <f>+AA640+AA236</f>
        <v>0</v>
      </c>
      <c r="AB859" s="415">
        <f t="shared" ref="AB859:AB869" si="202">+Z859+AA859</f>
        <v>0</v>
      </c>
      <c r="AC859" s="381">
        <f t="shared" ref="AC859:AL859" si="203">+AC640+AC236</f>
        <v>0</v>
      </c>
      <c r="AD859" s="381">
        <f t="shared" si="203"/>
        <v>0</v>
      </c>
      <c r="AE859" s="381">
        <f t="shared" si="203"/>
        <v>0</v>
      </c>
      <c r="AF859" s="381">
        <f t="shared" si="203"/>
        <v>0</v>
      </c>
      <c r="AG859" s="381">
        <f t="shared" si="203"/>
        <v>0</v>
      </c>
      <c r="AH859" s="381">
        <f t="shared" si="203"/>
        <v>0</v>
      </c>
      <c r="AI859" s="381">
        <f t="shared" si="203"/>
        <v>0</v>
      </c>
      <c r="AJ859" s="381">
        <f t="shared" si="203"/>
        <v>0</v>
      </c>
      <c r="AK859" s="381">
        <f t="shared" si="203"/>
        <v>0</v>
      </c>
      <c r="AL859" s="381">
        <f t="shared" si="203"/>
        <v>0</v>
      </c>
      <c r="AM859" s="382">
        <f t="shared" si="199"/>
        <v>0</v>
      </c>
      <c r="AN859" s="383"/>
      <c r="AO859" s="384"/>
    </row>
    <row r="860" spans="1:46" ht="59.25" customHeight="1">
      <c r="A860" s="293">
        <f t="shared" si="200"/>
        <v>3</v>
      </c>
      <c r="B860" s="527" t="s">
        <v>1527</v>
      </c>
      <c r="C860" s="528"/>
      <c r="D860" s="372">
        <f>+D646+D242</f>
        <v>0</v>
      </c>
      <c r="E860" s="373">
        <f>G242</f>
        <v>0</v>
      </c>
      <c r="F860" s="373">
        <f>+F646</f>
        <v>0</v>
      </c>
      <c r="G860" s="373">
        <f>+G646</f>
        <v>0</v>
      </c>
      <c r="H860" s="374">
        <f t="shared" ref="H860:H869" si="204">SUM(F860:G860)</f>
        <v>0</v>
      </c>
      <c r="I860" s="375">
        <f t="shared" si="196"/>
        <v>0</v>
      </c>
      <c r="J860" s="376">
        <f t="shared" si="197"/>
        <v>0</v>
      </c>
      <c r="K860" s="373">
        <f>+I242</f>
        <v>0</v>
      </c>
      <c r="L860" s="377">
        <f t="shared" si="201"/>
        <v>0</v>
      </c>
      <c r="M860" s="378">
        <f>+K242</f>
        <v>0</v>
      </c>
      <c r="N860" s="379">
        <f>+K646</f>
        <v>0</v>
      </c>
      <c r="O860" s="424" t="str">
        <f t="shared" si="160"/>
        <v>0</v>
      </c>
      <c r="P860" s="380">
        <f>+R651+R247</f>
        <v>0</v>
      </c>
      <c r="Q860" s="258"/>
      <c r="R860" s="259"/>
      <c r="S860" s="259"/>
      <c r="T860" s="259"/>
      <c r="U860" s="516"/>
      <c r="V860" s="353"/>
      <c r="Y860" s="232"/>
      <c r="Z860" s="381">
        <f>+Z646+Z242</f>
        <v>0</v>
      </c>
      <c r="AA860" s="381">
        <f>+AA646+AA242</f>
        <v>0</v>
      </c>
      <c r="AB860" s="415">
        <f>+Z860+AA860</f>
        <v>0</v>
      </c>
      <c r="AC860" s="381">
        <f t="shared" ref="AC860:AL860" si="205">+AC646+AC242</f>
        <v>0</v>
      </c>
      <c r="AD860" s="381">
        <f t="shared" si="205"/>
        <v>0</v>
      </c>
      <c r="AE860" s="381">
        <f t="shared" si="205"/>
        <v>0</v>
      </c>
      <c r="AF860" s="381">
        <f t="shared" si="205"/>
        <v>0</v>
      </c>
      <c r="AG860" s="381">
        <f t="shared" si="205"/>
        <v>0</v>
      </c>
      <c r="AH860" s="381">
        <f t="shared" si="205"/>
        <v>0</v>
      </c>
      <c r="AI860" s="381">
        <f t="shared" si="205"/>
        <v>0</v>
      </c>
      <c r="AJ860" s="381">
        <f t="shared" si="205"/>
        <v>0</v>
      </c>
      <c r="AK860" s="381">
        <f t="shared" si="205"/>
        <v>0</v>
      </c>
      <c r="AL860" s="381">
        <f t="shared" si="205"/>
        <v>0</v>
      </c>
      <c r="AM860" s="382">
        <f t="shared" si="199"/>
        <v>0</v>
      </c>
      <c r="AN860" s="383"/>
      <c r="AO860" s="384"/>
    </row>
    <row r="861" spans="1:46" ht="59.25" customHeight="1">
      <c r="A861" s="293">
        <f t="shared" si="200"/>
        <v>4</v>
      </c>
      <c r="B861" s="527" t="s">
        <v>1528</v>
      </c>
      <c r="C861" s="528"/>
      <c r="D861" s="372">
        <f>+D652+D248</f>
        <v>0</v>
      </c>
      <c r="E861" s="373">
        <f>G248</f>
        <v>0</v>
      </c>
      <c r="F861" s="373">
        <f>+F652</f>
        <v>0</v>
      </c>
      <c r="G861" s="373">
        <f>+G652</f>
        <v>0</v>
      </c>
      <c r="H861" s="374">
        <f>SUM(F861:G861)</f>
        <v>0</v>
      </c>
      <c r="I861" s="375">
        <f>+AM861</f>
        <v>0</v>
      </c>
      <c r="J861" s="376">
        <f>SUM(H861:I861)</f>
        <v>0</v>
      </c>
      <c r="K861" s="373">
        <f>+I248</f>
        <v>0</v>
      </c>
      <c r="L861" s="377">
        <f t="shared" si="201"/>
        <v>0</v>
      </c>
      <c r="M861" s="378">
        <f>+K248</f>
        <v>0</v>
      </c>
      <c r="N861" s="379">
        <f>+K652</f>
        <v>0</v>
      </c>
      <c r="O861" s="424" t="str">
        <f t="shared" si="160"/>
        <v>0</v>
      </c>
      <c r="P861" s="380">
        <f>+R657+R253</f>
        <v>0</v>
      </c>
      <c r="Q861" s="258"/>
      <c r="R861" s="259"/>
      <c r="S861" s="259"/>
      <c r="T861" s="259"/>
      <c r="U861" s="516"/>
      <c r="V861" s="353"/>
      <c r="Y861" s="232"/>
      <c r="Z861" s="381">
        <f>+Z652+Z248</f>
        <v>0</v>
      </c>
      <c r="AA861" s="381">
        <f>+AA652+AA248</f>
        <v>0</v>
      </c>
      <c r="AB861" s="415">
        <f>+Z861+AA861</f>
        <v>0</v>
      </c>
      <c r="AC861" s="381">
        <f t="shared" ref="AC861:AL861" si="206">+AC652+AC248</f>
        <v>0</v>
      </c>
      <c r="AD861" s="381">
        <f t="shared" si="206"/>
        <v>0</v>
      </c>
      <c r="AE861" s="381">
        <f t="shared" si="206"/>
        <v>0</v>
      </c>
      <c r="AF861" s="381">
        <f t="shared" si="206"/>
        <v>0</v>
      </c>
      <c r="AG861" s="381">
        <f t="shared" si="206"/>
        <v>0</v>
      </c>
      <c r="AH861" s="381">
        <f t="shared" si="206"/>
        <v>0</v>
      </c>
      <c r="AI861" s="381">
        <f t="shared" si="206"/>
        <v>0</v>
      </c>
      <c r="AJ861" s="381">
        <f t="shared" si="206"/>
        <v>0</v>
      </c>
      <c r="AK861" s="381">
        <f t="shared" si="206"/>
        <v>0</v>
      </c>
      <c r="AL861" s="381">
        <f t="shared" si="206"/>
        <v>0</v>
      </c>
      <c r="AM861" s="382">
        <f>SUM(AB861:AL861)</f>
        <v>0</v>
      </c>
      <c r="AN861" s="383"/>
      <c r="AO861" s="384"/>
    </row>
    <row r="862" spans="1:46" ht="59.25" customHeight="1">
      <c r="A862" s="293">
        <f t="shared" si="200"/>
        <v>5</v>
      </c>
      <c r="B862" s="527" t="s">
        <v>1529</v>
      </c>
      <c r="C862" s="528"/>
      <c r="D862" s="372">
        <f>+D658+D254</f>
        <v>3899</v>
      </c>
      <c r="E862" s="373">
        <f>G254</f>
        <v>0</v>
      </c>
      <c r="F862" s="373">
        <f>+F658</f>
        <v>0</v>
      </c>
      <c r="G862" s="373">
        <f>+G658</f>
        <v>0</v>
      </c>
      <c r="H862" s="374">
        <f t="shared" si="204"/>
        <v>0</v>
      </c>
      <c r="I862" s="375">
        <f t="shared" si="196"/>
        <v>0</v>
      </c>
      <c r="J862" s="376">
        <f t="shared" si="197"/>
        <v>0</v>
      </c>
      <c r="K862" s="373">
        <f>+I254</f>
        <v>0</v>
      </c>
      <c r="L862" s="377">
        <f t="shared" si="201"/>
        <v>3899</v>
      </c>
      <c r="M862" s="378">
        <f>+K254</f>
        <v>551</v>
      </c>
      <c r="N862" s="379">
        <f>+K658</f>
        <v>3348</v>
      </c>
      <c r="O862" s="424" t="str">
        <f t="shared" si="160"/>
        <v>0</v>
      </c>
      <c r="P862" s="380">
        <f>+R663+R259</f>
        <v>0</v>
      </c>
      <c r="Q862" s="258"/>
      <c r="R862" s="259"/>
      <c r="S862" s="259"/>
      <c r="T862" s="259"/>
      <c r="U862" s="516"/>
      <c r="V862" s="353"/>
      <c r="Y862" s="232"/>
      <c r="Z862" s="381">
        <f>+Z658+Z254</f>
        <v>0</v>
      </c>
      <c r="AA862" s="381">
        <f>+AA658+AA254</f>
        <v>0</v>
      </c>
      <c r="AB862" s="415">
        <f t="shared" si="202"/>
        <v>0</v>
      </c>
      <c r="AC862" s="381">
        <f t="shared" ref="AC862:AL862" si="207">+AC658+AC254</f>
        <v>0</v>
      </c>
      <c r="AD862" s="381">
        <f t="shared" si="207"/>
        <v>0</v>
      </c>
      <c r="AE862" s="381">
        <f t="shared" si="207"/>
        <v>0</v>
      </c>
      <c r="AF862" s="381">
        <f t="shared" si="207"/>
        <v>0</v>
      </c>
      <c r="AG862" s="381">
        <f t="shared" si="207"/>
        <v>0</v>
      </c>
      <c r="AH862" s="381">
        <f t="shared" si="207"/>
        <v>0</v>
      </c>
      <c r="AI862" s="381">
        <f t="shared" si="207"/>
        <v>0</v>
      </c>
      <c r="AJ862" s="381">
        <f t="shared" si="207"/>
        <v>0</v>
      </c>
      <c r="AK862" s="381">
        <f t="shared" si="207"/>
        <v>0</v>
      </c>
      <c r="AL862" s="381">
        <f t="shared" si="207"/>
        <v>0</v>
      </c>
      <c r="AM862" s="382">
        <f t="shared" si="199"/>
        <v>0</v>
      </c>
      <c r="AN862" s="383"/>
      <c r="AO862" s="384"/>
    </row>
    <row r="863" spans="1:46" ht="59.25" customHeight="1">
      <c r="A863" s="293">
        <f t="shared" si="200"/>
        <v>6</v>
      </c>
      <c r="B863" s="527" t="s">
        <v>1530</v>
      </c>
      <c r="C863" s="528"/>
      <c r="D863" s="372">
        <f>+D664+D260</f>
        <v>0</v>
      </c>
      <c r="E863" s="373">
        <f>G260</f>
        <v>0</v>
      </c>
      <c r="F863" s="373">
        <f>+F664</f>
        <v>0</v>
      </c>
      <c r="G863" s="373">
        <f>+G664</f>
        <v>0</v>
      </c>
      <c r="H863" s="374">
        <f t="shared" si="204"/>
        <v>0</v>
      </c>
      <c r="I863" s="375">
        <f t="shared" si="196"/>
        <v>0</v>
      </c>
      <c r="J863" s="376">
        <f t="shared" si="197"/>
        <v>0</v>
      </c>
      <c r="K863" s="373">
        <f>+I260</f>
        <v>0</v>
      </c>
      <c r="L863" s="377">
        <f t="shared" si="201"/>
        <v>0</v>
      </c>
      <c r="M863" s="378">
        <f>+K260</f>
        <v>0</v>
      </c>
      <c r="N863" s="379">
        <f>+K664</f>
        <v>0</v>
      </c>
      <c r="O863" s="424" t="str">
        <f t="shared" si="160"/>
        <v>0</v>
      </c>
      <c r="P863" s="380">
        <f>+R669+R265</f>
        <v>0</v>
      </c>
      <c r="Q863" s="258"/>
      <c r="R863" s="259"/>
      <c r="S863" s="259"/>
      <c r="T863" s="259"/>
      <c r="U863" s="516"/>
      <c r="V863" s="353"/>
      <c r="Y863" s="232"/>
      <c r="Z863" s="381">
        <f>+Z664+Z260</f>
        <v>0</v>
      </c>
      <c r="AA863" s="381">
        <f>+AA664+AA260</f>
        <v>0</v>
      </c>
      <c r="AB863" s="415">
        <f>+Z863+AA863</f>
        <v>0</v>
      </c>
      <c r="AC863" s="381">
        <f t="shared" ref="AC863:AL863" si="208">+AC664+AC260</f>
        <v>0</v>
      </c>
      <c r="AD863" s="381">
        <f t="shared" si="208"/>
        <v>0</v>
      </c>
      <c r="AE863" s="381">
        <f t="shared" si="208"/>
        <v>0</v>
      </c>
      <c r="AF863" s="381">
        <f t="shared" si="208"/>
        <v>0</v>
      </c>
      <c r="AG863" s="381">
        <f t="shared" si="208"/>
        <v>0</v>
      </c>
      <c r="AH863" s="381">
        <f t="shared" si="208"/>
        <v>0</v>
      </c>
      <c r="AI863" s="381">
        <f t="shared" si="208"/>
        <v>0</v>
      </c>
      <c r="AJ863" s="381">
        <f t="shared" si="208"/>
        <v>0</v>
      </c>
      <c r="AK863" s="381">
        <f t="shared" si="208"/>
        <v>0</v>
      </c>
      <c r="AL863" s="381">
        <f t="shared" si="208"/>
        <v>0</v>
      </c>
      <c r="AM863" s="382">
        <f t="shared" si="199"/>
        <v>0</v>
      </c>
      <c r="AN863" s="383"/>
      <c r="AO863" s="384"/>
    </row>
    <row r="864" spans="1:46" ht="51.75" customHeight="1">
      <c r="A864" s="293">
        <f t="shared" si="200"/>
        <v>7</v>
      </c>
      <c r="B864" s="527" t="s">
        <v>1531</v>
      </c>
      <c r="C864" s="528"/>
      <c r="D864" s="372">
        <f>+D670+D266</f>
        <v>0</v>
      </c>
      <c r="E864" s="373">
        <f>G266</f>
        <v>0</v>
      </c>
      <c r="F864" s="373">
        <f>+F670</f>
        <v>0</v>
      </c>
      <c r="G864" s="373">
        <f>+G670</f>
        <v>0</v>
      </c>
      <c r="H864" s="374">
        <f>SUM(F864:G864)</f>
        <v>0</v>
      </c>
      <c r="I864" s="375">
        <f>+AM864</f>
        <v>0</v>
      </c>
      <c r="J864" s="376">
        <f>SUM(H864:I864)</f>
        <v>0</v>
      </c>
      <c r="K864" s="373">
        <f>+I266</f>
        <v>0</v>
      </c>
      <c r="L864" s="377">
        <f t="shared" si="201"/>
        <v>0</v>
      </c>
      <c r="M864" s="378">
        <f>+K266</f>
        <v>0</v>
      </c>
      <c r="N864" s="379">
        <f>+K670</f>
        <v>0</v>
      </c>
      <c r="O864" s="424" t="str">
        <f t="shared" si="160"/>
        <v>0</v>
      </c>
      <c r="P864" s="380">
        <f>+R675+R271</f>
        <v>0</v>
      </c>
      <c r="Q864" s="258"/>
      <c r="R864" s="259"/>
      <c r="S864" s="259"/>
      <c r="T864" s="259"/>
      <c r="U864" s="516"/>
      <c r="V864" s="353"/>
      <c r="Y864" s="232"/>
      <c r="Z864" s="381">
        <f>+Z670+Z266</f>
        <v>0</v>
      </c>
      <c r="AA864" s="381">
        <f>+AA670+AA266</f>
        <v>0</v>
      </c>
      <c r="AB864" s="415">
        <f>+Z864+AA864</f>
        <v>0</v>
      </c>
      <c r="AC864" s="381">
        <f t="shared" ref="AC864:AL864" si="209">+AC670+AC266</f>
        <v>0</v>
      </c>
      <c r="AD864" s="381">
        <f t="shared" si="209"/>
        <v>0</v>
      </c>
      <c r="AE864" s="381">
        <f t="shared" si="209"/>
        <v>0</v>
      </c>
      <c r="AF864" s="381">
        <f t="shared" si="209"/>
        <v>0</v>
      </c>
      <c r="AG864" s="381">
        <f t="shared" si="209"/>
        <v>0</v>
      </c>
      <c r="AH864" s="381">
        <f t="shared" si="209"/>
        <v>0</v>
      </c>
      <c r="AI864" s="381">
        <f t="shared" si="209"/>
        <v>0</v>
      </c>
      <c r="AJ864" s="381">
        <f t="shared" si="209"/>
        <v>0</v>
      </c>
      <c r="AK864" s="381">
        <f t="shared" si="209"/>
        <v>0</v>
      </c>
      <c r="AL864" s="381">
        <f t="shared" si="209"/>
        <v>0</v>
      </c>
      <c r="AM864" s="382">
        <f>SUM(AB864:AL864)</f>
        <v>0</v>
      </c>
      <c r="AN864" s="383"/>
      <c r="AO864" s="384"/>
    </row>
    <row r="865" spans="1:41" ht="51.75" customHeight="1">
      <c r="A865" s="293">
        <f t="shared" si="200"/>
        <v>8</v>
      </c>
      <c r="B865" s="527" t="s">
        <v>1532</v>
      </c>
      <c r="C865" s="528"/>
      <c r="D865" s="372">
        <f>+D676+D272</f>
        <v>40910</v>
      </c>
      <c r="E865" s="373">
        <f>G272</f>
        <v>0</v>
      </c>
      <c r="F865" s="373">
        <f>+F676</f>
        <v>0</v>
      </c>
      <c r="G865" s="373">
        <f>+G676</f>
        <v>0</v>
      </c>
      <c r="H865" s="374">
        <f t="shared" si="204"/>
        <v>0</v>
      </c>
      <c r="I865" s="375">
        <f t="shared" si="196"/>
        <v>0</v>
      </c>
      <c r="J865" s="376">
        <f t="shared" si="197"/>
        <v>0</v>
      </c>
      <c r="K865" s="373">
        <f>+I272</f>
        <v>0</v>
      </c>
      <c r="L865" s="377">
        <f t="shared" si="201"/>
        <v>40910</v>
      </c>
      <c r="M865" s="378">
        <f>+K272</f>
        <v>34340</v>
      </c>
      <c r="N865" s="379">
        <f>+K676</f>
        <v>6570</v>
      </c>
      <c r="O865" s="424" t="str">
        <f t="shared" si="160"/>
        <v>0</v>
      </c>
      <c r="P865" s="380">
        <f>+R681+R277</f>
        <v>0</v>
      </c>
      <c r="Q865" s="258"/>
      <c r="R865" s="259"/>
      <c r="S865" s="259"/>
      <c r="T865" s="259"/>
      <c r="U865" s="516"/>
      <c r="V865" s="353"/>
      <c r="Y865" s="232"/>
      <c r="Z865" s="381">
        <f>+Z676+Z272</f>
        <v>0</v>
      </c>
      <c r="AA865" s="381">
        <f>+AA676+AA272</f>
        <v>0</v>
      </c>
      <c r="AB865" s="415">
        <f t="shared" si="202"/>
        <v>0</v>
      </c>
      <c r="AC865" s="381">
        <f t="shared" ref="AC865:AL865" si="210">+AC676+AC272</f>
        <v>0</v>
      </c>
      <c r="AD865" s="381">
        <f t="shared" si="210"/>
        <v>0</v>
      </c>
      <c r="AE865" s="381">
        <f t="shared" si="210"/>
        <v>0</v>
      </c>
      <c r="AF865" s="381">
        <f t="shared" si="210"/>
        <v>0</v>
      </c>
      <c r="AG865" s="381">
        <f t="shared" si="210"/>
        <v>0</v>
      </c>
      <c r="AH865" s="381">
        <f t="shared" si="210"/>
        <v>0</v>
      </c>
      <c r="AI865" s="381">
        <f t="shared" si="210"/>
        <v>0</v>
      </c>
      <c r="AJ865" s="381">
        <f t="shared" si="210"/>
        <v>0</v>
      </c>
      <c r="AK865" s="381">
        <f t="shared" si="210"/>
        <v>0</v>
      </c>
      <c r="AL865" s="381">
        <f t="shared" si="210"/>
        <v>0</v>
      </c>
      <c r="AM865" s="382">
        <f t="shared" si="199"/>
        <v>0</v>
      </c>
      <c r="AN865" s="383"/>
      <c r="AO865" s="384"/>
    </row>
    <row r="866" spans="1:41" ht="51.75" customHeight="1">
      <c r="A866" s="293">
        <f t="shared" si="200"/>
        <v>9</v>
      </c>
      <c r="B866" s="527" t="s">
        <v>1534</v>
      </c>
      <c r="C866" s="528"/>
      <c r="D866" s="372">
        <f>+D682+D278</f>
        <v>3896</v>
      </c>
      <c r="E866" s="373">
        <f>G278</f>
        <v>0</v>
      </c>
      <c r="F866" s="373">
        <f>+F682</f>
        <v>0</v>
      </c>
      <c r="G866" s="373">
        <f>+G682</f>
        <v>0</v>
      </c>
      <c r="H866" s="374">
        <f t="shared" si="204"/>
        <v>0</v>
      </c>
      <c r="I866" s="375">
        <f t="shared" si="196"/>
        <v>0</v>
      </c>
      <c r="J866" s="376">
        <f t="shared" si="197"/>
        <v>0</v>
      </c>
      <c r="K866" s="373">
        <f>+I278</f>
        <v>0</v>
      </c>
      <c r="L866" s="377">
        <f t="shared" si="201"/>
        <v>3896</v>
      </c>
      <c r="M866" s="378">
        <f>+K278</f>
        <v>1096</v>
      </c>
      <c r="N866" s="379">
        <f>+K682</f>
        <v>2800</v>
      </c>
      <c r="O866" s="424" t="str">
        <f t="shared" si="160"/>
        <v>0</v>
      </c>
      <c r="P866" s="380">
        <f>+R687+R283</f>
        <v>0</v>
      </c>
      <c r="Q866" s="258"/>
      <c r="R866" s="259"/>
      <c r="S866" s="259"/>
      <c r="T866" s="259"/>
      <c r="U866" s="516"/>
      <c r="V866" s="353"/>
      <c r="Y866" s="232"/>
      <c r="Z866" s="381">
        <f>+Z682+Z278</f>
        <v>0</v>
      </c>
      <c r="AA866" s="381">
        <f>+AA682+AA278</f>
        <v>0</v>
      </c>
      <c r="AB866" s="415">
        <f t="shared" si="202"/>
        <v>0</v>
      </c>
      <c r="AC866" s="381">
        <f t="shared" ref="AC866:AL866" si="211">+AC682+AC278</f>
        <v>0</v>
      </c>
      <c r="AD866" s="381">
        <f t="shared" si="211"/>
        <v>0</v>
      </c>
      <c r="AE866" s="381">
        <f t="shared" si="211"/>
        <v>0</v>
      </c>
      <c r="AF866" s="381">
        <f t="shared" si="211"/>
        <v>0</v>
      </c>
      <c r="AG866" s="381">
        <f t="shared" si="211"/>
        <v>0</v>
      </c>
      <c r="AH866" s="381">
        <f t="shared" si="211"/>
        <v>0</v>
      </c>
      <c r="AI866" s="381">
        <f t="shared" si="211"/>
        <v>0</v>
      </c>
      <c r="AJ866" s="381">
        <f t="shared" si="211"/>
        <v>0</v>
      </c>
      <c r="AK866" s="381">
        <f t="shared" si="211"/>
        <v>0</v>
      </c>
      <c r="AL866" s="381">
        <f t="shared" si="211"/>
        <v>0</v>
      </c>
      <c r="AM866" s="382">
        <f t="shared" si="199"/>
        <v>0</v>
      </c>
      <c r="AN866" s="383"/>
      <c r="AO866" s="384"/>
    </row>
    <row r="867" spans="1:41" ht="51.75" customHeight="1">
      <c r="A867" s="293">
        <f t="shared" si="200"/>
        <v>10</v>
      </c>
      <c r="B867" s="527" t="s">
        <v>1535</v>
      </c>
      <c r="C867" s="528"/>
      <c r="D867" s="372">
        <f>+D688+D284</f>
        <v>0</v>
      </c>
      <c r="E867" s="373">
        <f>G284</f>
        <v>0</v>
      </c>
      <c r="F867" s="373">
        <f>+F688</f>
        <v>0</v>
      </c>
      <c r="G867" s="373">
        <f>+G688</f>
        <v>0</v>
      </c>
      <c r="H867" s="374">
        <f>SUM(F867:G867)</f>
        <v>0</v>
      </c>
      <c r="I867" s="375">
        <f>+AM867</f>
        <v>0</v>
      </c>
      <c r="J867" s="376">
        <f>SUM(H867:I867)</f>
        <v>0</v>
      </c>
      <c r="K867" s="373">
        <f>+I284</f>
        <v>0</v>
      </c>
      <c r="L867" s="377">
        <f t="shared" si="201"/>
        <v>0</v>
      </c>
      <c r="M867" s="378">
        <f>+K284</f>
        <v>0</v>
      </c>
      <c r="N867" s="379">
        <f>+K688</f>
        <v>0</v>
      </c>
      <c r="O867" s="424" t="str">
        <f t="shared" si="160"/>
        <v>0</v>
      </c>
      <c r="P867" s="380">
        <f>+R693+R289</f>
        <v>0</v>
      </c>
      <c r="Q867" s="258"/>
      <c r="R867" s="259"/>
      <c r="S867" s="259"/>
      <c r="T867" s="259"/>
      <c r="U867" s="516"/>
      <c r="V867" s="353"/>
      <c r="Y867" s="232"/>
      <c r="Z867" s="381">
        <f>+Z688+Z284</f>
        <v>0</v>
      </c>
      <c r="AA867" s="381">
        <f>+AA688+AA284</f>
        <v>0</v>
      </c>
      <c r="AB867" s="415">
        <f>+Z867+AA867</f>
        <v>0</v>
      </c>
      <c r="AC867" s="381">
        <f t="shared" ref="AC867:AL867" si="212">+AC688+AC284</f>
        <v>0</v>
      </c>
      <c r="AD867" s="381">
        <f t="shared" si="212"/>
        <v>0</v>
      </c>
      <c r="AE867" s="381">
        <f t="shared" si="212"/>
        <v>0</v>
      </c>
      <c r="AF867" s="381">
        <f t="shared" si="212"/>
        <v>0</v>
      </c>
      <c r="AG867" s="381">
        <f t="shared" si="212"/>
        <v>0</v>
      </c>
      <c r="AH867" s="381">
        <f t="shared" si="212"/>
        <v>0</v>
      </c>
      <c r="AI867" s="381">
        <f t="shared" si="212"/>
        <v>0</v>
      </c>
      <c r="AJ867" s="381">
        <f t="shared" si="212"/>
        <v>0</v>
      </c>
      <c r="AK867" s="381">
        <f t="shared" si="212"/>
        <v>0</v>
      </c>
      <c r="AL867" s="381">
        <f t="shared" si="212"/>
        <v>0</v>
      </c>
      <c r="AM867" s="382">
        <f>SUM(AB867:AL867)</f>
        <v>0</v>
      </c>
      <c r="AN867" s="383"/>
      <c r="AO867" s="384"/>
    </row>
    <row r="868" spans="1:41" ht="51.75" customHeight="1">
      <c r="A868" s="293">
        <f t="shared" si="200"/>
        <v>11</v>
      </c>
      <c r="B868" s="527" t="s">
        <v>1536</v>
      </c>
      <c r="C868" s="528"/>
      <c r="D868" s="372">
        <f>+D694+D290</f>
        <v>1305</v>
      </c>
      <c r="E868" s="373">
        <f>G290</f>
        <v>0</v>
      </c>
      <c r="F868" s="373">
        <f>+F694</f>
        <v>0</v>
      </c>
      <c r="G868" s="373">
        <f>+G694</f>
        <v>0</v>
      </c>
      <c r="H868" s="374">
        <f t="shared" si="204"/>
        <v>0</v>
      </c>
      <c r="I868" s="375">
        <f t="shared" si="196"/>
        <v>0</v>
      </c>
      <c r="J868" s="376">
        <f t="shared" si="197"/>
        <v>0</v>
      </c>
      <c r="K868" s="373">
        <f>+I290</f>
        <v>0</v>
      </c>
      <c r="L868" s="377">
        <f t="shared" si="201"/>
        <v>1305</v>
      </c>
      <c r="M868" s="378">
        <f>+K290</f>
        <v>694</v>
      </c>
      <c r="N868" s="379">
        <f>+K694</f>
        <v>611</v>
      </c>
      <c r="O868" s="424" t="str">
        <f t="shared" si="160"/>
        <v>0</v>
      </c>
      <c r="P868" s="380">
        <f>+R699+R295</f>
        <v>0</v>
      </c>
      <c r="Q868" s="258"/>
      <c r="R868" s="259"/>
      <c r="S868" s="259"/>
      <c r="T868" s="259"/>
      <c r="U868" s="516"/>
      <c r="V868" s="353"/>
      <c r="Y868" s="232"/>
      <c r="Z868" s="381">
        <f>+Z694+Z290</f>
        <v>0</v>
      </c>
      <c r="AA868" s="381">
        <f>+AA694+AA290</f>
        <v>0</v>
      </c>
      <c r="AB868" s="415">
        <f t="shared" si="202"/>
        <v>0</v>
      </c>
      <c r="AC868" s="381">
        <f t="shared" ref="AC868:AL868" si="213">+AC694+AC290</f>
        <v>0</v>
      </c>
      <c r="AD868" s="381">
        <f t="shared" si="213"/>
        <v>0</v>
      </c>
      <c r="AE868" s="381">
        <f t="shared" si="213"/>
        <v>0</v>
      </c>
      <c r="AF868" s="381">
        <f t="shared" si="213"/>
        <v>0</v>
      </c>
      <c r="AG868" s="381">
        <f t="shared" si="213"/>
        <v>0</v>
      </c>
      <c r="AH868" s="381">
        <f t="shared" si="213"/>
        <v>0</v>
      </c>
      <c r="AI868" s="381">
        <f t="shared" si="213"/>
        <v>0</v>
      </c>
      <c r="AJ868" s="381">
        <f t="shared" si="213"/>
        <v>0</v>
      </c>
      <c r="AK868" s="381">
        <f t="shared" si="213"/>
        <v>0</v>
      </c>
      <c r="AL868" s="381">
        <f t="shared" si="213"/>
        <v>0</v>
      </c>
      <c r="AM868" s="382">
        <f t="shared" si="199"/>
        <v>0</v>
      </c>
      <c r="AN868" s="383"/>
      <c r="AO868" s="384"/>
    </row>
    <row r="869" spans="1:41" ht="51.75" customHeight="1">
      <c r="A869" s="293">
        <f t="shared" si="200"/>
        <v>12</v>
      </c>
      <c r="B869" s="527" t="s">
        <v>1537</v>
      </c>
      <c r="C869" s="528"/>
      <c r="D869" s="372">
        <f>D700+D296</f>
        <v>0</v>
      </c>
      <c r="E869" s="373">
        <f>G296</f>
        <v>0</v>
      </c>
      <c r="F869" s="373">
        <f>+F700</f>
        <v>0</v>
      </c>
      <c r="G869" s="373">
        <f>+G700</f>
        <v>0</v>
      </c>
      <c r="H869" s="374">
        <f t="shared" si="204"/>
        <v>0</v>
      </c>
      <c r="I869" s="375">
        <f>+AM869</f>
        <v>0</v>
      </c>
      <c r="J869" s="376">
        <f>SUM(H869:I869)</f>
        <v>0</v>
      </c>
      <c r="K869" s="373">
        <f>+I296</f>
        <v>0</v>
      </c>
      <c r="L869" s="377">
        <f t="shared" si="201"/>
        <v>0</v>
      </c>
      <c r="M869" s="378">
        <f>+K296</f>
        <v>0</v>
      </c>
      <c r="N869" s="379">
        <f>+K700</f>
        <v>0</v>
      </c>
      <c r="O869" s="424" t="str">
        <f t="shared" si="160"/>
        <v>0</v>
      </c>
      <c r="P869" s="380">
        <f>+R705+R301</f>
        <v>0</v>
      </c>
      <c r="Q869" s="258"/>
      <c r="R869" s="259"/>
      <c r="S869" s="259"/>
      <c r="T869" s="259"/>
      <c r="U869" s="516"/>
      <c r="V869" s="353"/>
      <c r="Y869" s="232"/>
      <c r="Z869" s="381">
        <f>+Z700+Z296</f>
        <v>0</v>
      </c>
      <c r="AA869" s="381">
        <f>+AA700+AA296</f>
        <v>0</v>
      </c>
      <c r="AB869" s="415">
        <f t="shared" si="202"/>
        <v>0</v>
      </c>
      <c r="AC869" s="381">
        <f t="shared" ref="AC869:AL869" si="214">+AC700+AC296</f>
        <v>0</v>
      </c>
      <c r="AD869" s="381">
        <f t="shared" si="214"/>
        <v>0</v>
      </c>
      <c r="AE869" s="381">
        <f t="shared" si="214"/>
        <v>0</v>
      </c>
      <c r="AF869" s="381">
        <f t="shared" si="214"/>
        <v>0</v>
      </c>
      <c r="AG869" s="381">
        <f t="shared" si="214"/>
        <v>0</v>
      </c>
      <c r="AH869" s="381">
        <f t="shared" si="214"/>
        <v>0</v>
      </c>
      <c r="AI869" s="381">
        <f t="shared" si="214"/>
        <v>0</v>
      </c>
      <c r="AJ869" s="381">
        <f t="shared" si="214"/>
        <v>0</v>
      </c>
      <c r="AK869" s="381">
        <f t="shared" si="214"/>
        <v>0</v>
      </c>
      <c r="AL869" s="381">
        <f t="shared" si="214"/>
        <v>0</v>
      </c>
      <c r="AM869" s="382">
        <f t="shared" si="199"/>
        <v>0</v>
      </c>
      <c r="AN869" s="383"/>
      <c r="AO869" s="384"/>
    </row>
    <row r="870" spans="1:41" ht="27" customHeight="1">
      <c r="A870" s="533" t="s">
        <v>140</v>
      </c>
      <c r="B870" s="533"/>
      <c r="C870" s="533"/>
      <c r="D870" s="392"/>
      <c r="E870" s="280"/>
      <c r="F870" s="280"/>
      <c r="G870" s="280"/>
      <c r="H870" s="280"/>
      <c r="I870" s="280"/>
      <c r="J870" s="280"/>
      <c r="K870" s="280"/>
      <c r="L870" s="280"/>
      <c r="M870" s="387"/>
      <c r="N870" s="388"/>
      <c r="O870" s="388"/>
      <c r="P870" s="387"/>
      <c r="Q870" s="387"/>
      <c r="R870" s="393"/>
      <c r="S870" s="281"/>
      <c r="T870" s="389"/>
      <c r="U870" s="261"/>
      <c r="V870" s="261"/>
      <c r="Y870" s="232"/>
      <c r="Z870" s="390"/>
      <c r="AA870" s="349"/>
      <c r="AB870" s="349"/>
      <c r="AC870" s="349"/>
      <c r="AD870" s="349"/>
      <c r="AE870" s="349"/>
      <c r="AF870" s="349"/>
      <c r="AG870" s="349"/>
      <c r="AH870" s="349"/>
      <c r="AI870" s="349"/>
      <c r="AJ870" s="349"/>
      <c r="AK870" s="349"/>
      <c r="AL870" s="349"/>
      <c r="AM870" s="349"/>
      <c r="AN870" s="391"/>
      <c r="AO870" s="384"/>
    </row>
    <row r="871" spans="1:41" ht="47.25" customHeight="1">
      <c r="A871" s="293">
        <v>1</v>
      </c>
      <c r="B871" s="527" t="str">
        <f>+B707</f>
        <v>Jeringa Desechable de 0.5 ml/cc con aguja incorporada No. 22G x 1 ½" Auto Descartable (AD)</v>
      </c>
      <c r="C871" s="528"/>
      <c r="D871" s="372">
        <f>+D707+D303</f>
        <v>200</v>
      </c>
      <c r="E871" s="373">
        <f>G303</f>
        <v>0</v>
      </c>
      <c r="F871" s="373">
        <f>+F707</f>
        <v>0</v>
      </c>
      <c r="G871" s="373">
        <f>+G707</f>
        <v>0</v>
      </c>
      <c r="H871" s="374">
        <f>SUM(F871:G871)</f>
        <v>0</v>
      </c>
      <c r="I871" s="375">
        <f t="shared" ref="I871:I887" si="215">+AM871</f>
        <v>0</v>
      </c>
      <c r="J871" s="376">
        <f t="shared" ref="J871:J887" si="216">SUM(H871:I871)</f>
        <v>0</v>
      </c>
      <c r="K871" s="373">
        <f>+I303</f>
        <v>0</v>
      </c>
      <c r="L871" s="377">
        <f>(M871+N871)</f>
        <v>200</v>
      </c>
      <c r="M871" s="378">
        <f>+K303</f>
        <v>200</v>
      </c>
      <c r="N871" s="379">
        <f>+K707</f>
        <v>0</v>
      </c>
      <c r="O871" s="424" t="str">
        <f t="shared" si="160"/>
        <v>0</v>
      </c>
      <c r="P871" s="380">
        <f>+R713+R309</f>
        <v>0</v>
      </c>
      <c r="Q871" s="258"/>
      <c r="R871" s="259"/>
      <c r="S871" s="259"/>
      <c r="T871" s="259"/>
      <c r="U871" s="516"/>
      <c r="V871" s="353"/>
      <c r="Y871" s="232"/>
      <c r="Z871" s="381">
        <f>+Z707+Z303</f>
        <v>0</v>
      </c>
      <c r="AA871" s="381">
        <f>+AA707+AA303</f>
        <v>0</v>
      </c>
      <c r="AB871" s="415">
        <f>+Z871+AA871</f>
        <v>0</v>
      </c>
      <c r="AC871" s="381">
        <f t="shared" ref="AC871:AL871" si="217">+AC707+AC303</f>
        <v>0</v>
      </c>
      <c r="AD871" s="381">
        <f t="shared" si="217"/>
        <v>0</v>
      </c>
      <c r="AE871" s="381">
        <f t="shared" si="217"/>
        <v>0</v>
      </c>
      <c r="AF871" s="381">
        <f t="shared" si="217"/>
        <v>0</v>
      </c>
      <c r="AG871" s="381">
        <f t="shared" si="217"/>
        <v>0</v>
      </c>
      <c r="AH871" s="381">
        <f t="shared" si="217"/>
        <v>0</v>
      </c>
      <c r="AI871" s="381">
        <f t="shared" si="217"/>
        <v>0</v>
      </c>
      <c r="AJ871" s="381">
        <f t="shared" si="217"/>
        <v>0</v>
      </c>
      <c r="AK871" s="381">
        <f t="shared" si="217"/>
        <v>0</v>
      </c>
      <c r="AL871" s="381">
        <f t="shared" si="217"/>
        <v>0</v>
      </c>
      <c r="AM871" s="382">
        <f t="shared" ref="AM871:AM887" si="218">SUM(AB871:AL871)</f>
        <v>0</v>
      </c>
      <c r="AN871" s="383"/>
      <c r="AO871" s="384"/>
    </row>
    <row r="872" spans="1:41" ht="47.25" customHeight="1">
      <c r="A872" s="293">
        <f>A871+1</f>
        <v>2</v>
      </c>
      <c r="B872" s="527" t="str">
        <f>+B714</f>
        <v>Jeringa Desechable de 0.5 ml/cc con aguja adaptable No. 22G x 1" 1/2 Desactivación Automática</v>
      </c>
      <c r="C872" s="528"/>
      <c r="D872" s="372">
        <f>+D714+D310</f>
        <v>0</v>
      </c>
      <c r="E872" s="373">
        <f>G310</f>
        <v>0</v>
      </c>
      <c r="F872" s="373">
        <f>+F714</f>
        <v>0</v>
      </c>
      <c r="G872" s="373">
        <f>+G714</f>
        <v>0</v>
      </c>
      <c r="H872" s="374">
        <f>SUM(F872:G872)</f>
        <v>0</v>
      </c>
      <c r="I872" s="375">
        <f>+AM872</f>
        <v>0</v>
      </c>
      <c r="J872" s="376">
        <f>SUM(H872:I872)</f>
        <v>0</v>
      </c>
      <c r="K872" s="373">
        <f>+I310</f>
        <v>0</v>
      </c>
      <c r="L872" s="377">
        <f t="shared" ref="L872:L887" si="219">(M872+N872)</f>
        <v>0</v>
      </c>
      <c r="M872" s="378">
        <f>+K310</f>
        <v>0</v>
      </c>
      <c r="N872" s="379">
        <f>+K714</f>
        <v>0</v>
      </c>
      <c r="O872" s="424" t="str">
        <f t="shared" si="160"/>
        <v>0</v>
      </c>
      <c r="P872" s="380">
        <f>+R720+R316</f>
        <v>0</v>
      </c>
      <c r="Q872" s="258"/>
      <c r="R872" s="259"/>
      <c r="S872" s="259"/>
      <c r="T872" s="259"/>
      <c r="U872" s="516"/>
      <c r="V872" s="353"/>
      <c r="Y872" s="232"/>
      <c r="Z872" s="381">
        <f>+Z714+Z310</f>
        <v>0</v>
      </c>
      <c r="AA872" s="381">
        <f>+AA714+AA310</f>
        <v>0</v>
      </c>
      <c r="AB872" s="415">
        <f>+Z872+AA872</f>
        <v>0</v>
      </c>
      <c r="AC872" s="381">
        <f t="shared" ref="AC872:AL872" si="220">+AC714+AC310</f>
        <v>0</v>
      </c>
      <c r="AD872" s="381">
        <f t="shared" si="220"/>
        <v>0</v>
      </c>
      <c r="AE872" s="381">
        <f t="shared" si="220"/>
        <v>0</v>
      </c>
      <c r="AF872" s="381">
        <f t="shared" si="220"/>
        <v>0</v>
      </c>
      <c r="AG872" s="381">
        <f t="shared" si="220"/>
        <v>0</v>
      </c>
      <c r="AH872" s="381">
        <f t="shared" si="220"/>
        <v>0</v>
      </c>
      <c r="AI872" s="381">
        <f t="shared" si="220"/>
        <v>0</v>
      </c>
      <c r="AJ872" s="381">
        <f t="shared" si="220"/>
        <v>0</v>
      </c>
      <c r="AK872" s="381">
        <f t="shared" si="220"/>
        <v>0</v>
      </c>
      <c r="AL872" s="381">
        <f t="shared" si="220"/>
        <v>0</v>
      </c>
      <c r="AM872" s="382">
        <f>SUM(AB872:AL872)</f>
        <v>0</v>
      </c>
      <c r="AN872" s="383"/>
      <c r="AO872" s="384"/>
    </row>
    <row r="873" spans="1:41" ht="47.25" customHeight="1">
      <c r="A873" s="293">
        <f t="shared" ref="A873:A887" si="221">A872+1</f>
        <v>3</v>
      </c>
      <c r="B873" s="527" t="str">
        <f>+B721</f>
        <v>Jeringa Desechable de 1 ml/cc con aguja adaptable No. 22G x 1 ½" Convencional</v>
      </c>
      <c r="C873" s="528"/>
      <c r="D873" s="372">
        <f>+D721+D317</f>
        <v>39728</v>
      </c>
      <c r="E873" s="373">
        <f>G317</f>
        <v>0</v>
      </c>
      <c r="F873" s="373">
        <f>+F721</f>
        <v>0</v>
      </c>
      <c r="G873" s="373">
        <f>+G721</f>
        <v>0</v>
      </c>
      <c r="H873" s="374">
        <f t="shared" ref="H873:H887" si="222">SUM(F873:G873)</f>
        <v>0</v>
      </c>
      <c r="I873" s="375">
        <f t="shared" si="215"/>
        <v>0</v>
      </c>
      <c r="J873" s="376">
        <f t="shared" si="216"/>
        <v>0</v>
      </c>
      <c r="K873" s="373">
        <f>+I317</f>
        <v>0</v>
      </c>
      <c r="L873" s="377">
        <f t="shared" si="219"/>
        <v>39728</v>
      </c>
      <c r="M873" s="378">
        <f>+K317</f>
        <v>20400</v>
      </c>
      <c r="N873" s="379">
        <f>+K721</f>
        <v>19328</v>
      </c>
      <c r="O873" s="424" t="str">
        <f t="shared" si="160"/>
        <v>0</v>
      </c>
      <c r="P873" s="380">
        <f>+R727+R323</f>
        <v>0</v>
      </c>
      <c r="Q873" s="258"/>
      <c r="R873" s="259"/>
      <c r="S873" s="259"/>
      <c r="T873" s="259"/>
      <c r="U873" s="516"/>
      <c r="V873" s="353"/>
      <c r="Y873" s="232"/>
      <c r="Z873" s="381">
        <f>+Z721+Z317</f>
        <v>0</v>
      </c>
      <c r="AA873" s="381">
        <f>+AA721+AA317</f>
        <v>0</v>
      </c>
      <c r="AB873" s="415">
        <f t="shared" ref="AB873:AB887" si="223">+Z873+AA873</f>
        <v>0</v>
      </c>
      <c r="AC873" s="381">
        <f t="shared" ref="AC873:AL873" si="224">+AC721+AC317</f>
        <v>0</v>
      </c>
      <c r="AD873" s="381">
        <f t="shared" si="224"/>
        <v>0</v>
      </c>
      <c r="AE873" s="381">
        <f t="shared" si="224"/>
        <v>0</v>
      </c>
      <c r="AF873" s="381">
        <f t="shared" si="224"/>
        <v>0</v>
      </c>
      <c r="AG873" s="381">
        <f t="shared" si="224"/>
        <v>0</v>
      </c>
      <c r="AH873" s="381">
        <f t="shared" si="224"/>
        <v>0</v>
      </c>
      <c r="AI873" s="381">
        <f t="shared" si="224"/>
        <v>0</v>
      </c>
      <c r="AJ873" s="381">
        <f t="shared" si="224"/>
        <v>0</v>
      </c>
      <c r="AK873" s="381">
        <f t="shared" si="224"/>
        <v>0</v>
      </c>
      <c r="AL873" s="381">
        <f t="shared" si="224"/>
        <v>0</v>
      </c>
      <c r="AM873" s="382">
        <f t="shared" si="218"/>
        <v>0</v>
      </c>
      <c r="AN873" s="383"/>
      <c r="AO873" s="384"/>
    </row>
    <row r="874" spans="1:41" ht="47.25" customHeight="1">
      <c r="A874" s="293">
        <f t="shared" si="221"/>
        <v>4</v>
      </c>
      <c r="B874" s="527" t="str">
        <f>+B728</f>
        <v>Jeringa Desechable de 1 ml/cc con aguja incorporada No. 22G x 1 ½" de Prevención de Reuso o Bloqueo</v>
      </c>
      <c r="C874" s="528"/>
      <c r="D874" s="372">
        <f>+D728+D324</f>
        <v>0</v>
      </c>
      <c r="E874" s="373">
        <f>G324</f>
        <v>0</v>
      </c>
      <c r="F874" s="373">
        <f>+F728</f>
        <v>0</v>
      </c>
      <c r="G874" s="373">
        <f>+G728</f>
        <v>0</v>
      </c>
      <c r="H874" s="374">
        <f>SUM(F874:G874)</f>
        <v>0</v>
      </c>
      <c r="I874" s="375">
        <f>+AM874</f>
        <v>0</v>
      </c>
      <c r="J874" s="376">
        <f>SUM(H874:I874)</f>
        <v>0</v>
      </c>
      <c r="K874" s="373">
        <f>+I324</f>
        <v>0</v>
      </c>
      <c r="L874" s="377">
        <f t="shared" si="219"/>
        <v>0</v>
      </c>
      <c r="M874" s="378">
        <f>+K324</f>
        <v>0</v>
      </c>
      <c r="N874" s="379">
        <f>+K728</f>
        <v>0</v>
      </c>
      <c r="O874" s="424" t="str">
        <f t="shared" si="160"/>
        <v>0</v>
      </c>
      <c r="P874" s="380">
        <f>+R734+R330</f>
        <v>0</v>
      </c>
      <c r="Q874" s="258"/>
      <c r="R874" s="259"/>
      <c r="S874" s="259"/>
      <c r="T874" s="259"/>
      <c r="U874" s="516"/>
      <c r="V874" s="353"/>
      <c r="Y874" s="232"/>
      <c r="Z874" s="381">
        <f>+Z728+Z324</f>
        <v>0</v>
      </c>
      <c r="AA874" s="381">
        <f>+AA728+AA324</f>
        <v>0</v>
      </c>
      <c r="AB874" s="415">
        <f>+Z874+AA874</f>
        <v>0</v>
      </c>
      <c r="AC874" s="381">
        <f t="shared" ref="AC874:AL874" si="225">+AC728+AC324</f>
        <v>0</v>
      </c>
      <c r="AD874" s="381">
        <f t="shared" si="225"/>
        <v>0</v>
      </c>
      <c r="AE874" s="381">
        <f t="shared" si="225"/>
        <v>0</v>
      </c>
      <c r="AF874" s="381">
        <f t="shared" si="225"/>
        <v>0</v>
      </c>
      <c r="AG874" s="381">
        <f t="shared" si="225"/>
        <v>0</v>
      </c>
      <c r="AH874" s="381">
        <f t="shared" si="225"/>
        <v>0</v>
      </c>
      <c r="AI874" s="381">
        <f t="shared" si="225"/>
        <v>0</v>
      </c>
      <c r="AJ874" s="381">
        <f t="shared" si="225"/>
        <v>0</v>
      </c>
      <c r="AK874" s="381">
        <f t="shared" si="225"/>
        <v>0</v>
      </c>
      <c r="AL874" s="381">
        <f t="shared" si="225"/>
        <v>0</v>
      </c>
      <c r="AM874" s="382">
        <f>SUM(AB874:AL874)</f>
        <v>0</v>
      </c>
      <c r="AN874" s="383"/>
      <c r="AO874" s="384"/>
    </row>
    <row r="875" spans="1:41" ht="47.25" customHeight="1">
      <c r="A875" s="293">
        <f t="shared" si="221"/>
        <v>5</v>
      </c>
      <c r="B875" s="527" t="str">
        <f>+B735</f>
        <v>Jeringa Desechable de 0.5 ml ml/cc con aguja incorporada No. 23G x 1" Desactivación Automática</v>
      </c>
      <c r="C875" s="528"/>
      <c r="D875" s="372">
        <f>+D735+D331</f>
        <v>0</v>
      </c>
      <c r="E875" s="373">
        <f>G331</f>
        <v>0</v>
      </c>
      <c r="F875" s="373">
        <f>+F735</f>
        <v>0</v>
      </c>
      <c r="G875" s="373">
        <f>+G735</f>
        <v>0</v>
      </c>
      <c r="H875" s="374">
        <f t="shared" si="222"/>
        <v>0</v>
      </c>
      <c r="I875" s="375">
        <f t="shared" si="215"/>
        <v>0</v>
      </c>
      <c r="J875" s="376">
        <f t="shared" si="216"/>
        <v>0</v>
      </c>
      <c r="K875" s="373">
        <f>+I331</f>
        <v>0</v>
      </c>
      <c r="L875" s="377">
        <f t="shared" si="219"/>
        <v>0</v>
      </c>
      <c r="M875" s="378">
        <f>+K331</f>
        <v>0</v>
      </c>
      <c r="N875" s="379">
        <f>+K735</f>
        <v>0</v>
      </c>
      <c r="O875" s="424" t="str">
        <f t="shared" si="160"/>
        <v>0</v>
      </c>
      <c r="P875" s="380">
        <f>+R741+R337</f>
        <v>0</v>
      </c>
      <c r="Q875" s="258"/>
      <c r="R875" s="259"/>
      <c r="S875" s="259"/>
      <c r="T875" s="259"/>
      <c r="U875" s="516"/>
      <c r="V875" s="353"/>
      <c r="Y875" s="232"/>
      <c r="Z875" s="381">
        <f>+Z735+Z331</f>
        <v>0</v>
      </c>
      <c r="AA875" s="381">
        <f>+AA735+AA331</f>
        <v>0</v>
      </c>
      <c r="AB875" s="415">
        <f t="shared" si="223"/>
        <v>0</v>
      </c>
      <c r="AC875" s="381">
        <f t="shared" ref="AC875:AL875" si="226">+AC735+AC331</f>
        <v>0</v>
      </c>
      <c r="AD875" s="381">
        <f t="shared" si="226"/>
        <v>0</v>
      </c>
      <c r="AE875" s="381">
        <f t="shared" si="226"/>
        <v>0</v>
      </c>
      <c r="AF875" s="381">
        <f t="shared" si="226"/>
        <v>0</v>
      </c>
      <c r="AG875" s="381">
        <f t="shared" si="226"/>
        <v>0</v>
      </c>
      <c r="AH875" s="381">
        <f t="shared" si="226"/>
        <v>0</v>
      </c>
      <c r="AI875" s="381">
        <f t="shared" si="226"/>
        <v>0</v>
      </c>
      <c r="AJ875" s="381">
        <f t="shared" si="226"/>
        <v>0</v>
      </c>
      <c r="AK875" s="381">
        <f t="shared" si="226"/>
        <v>0</v>
      </c>
      <c r="AL875" s="381">
        <f t="shared" si="226"/>
        <v>0</v>
      </c>
      <c r="AM875" s="382">
        <f t="shared" si="218"/>
        <v>0</v>
      </c>
      <c r="AN875" s="383"/>
      <c r="AO875" s="384"/>
    </row>
    <row r="876" spans="1:41" ht="47.25" customHeight="1">
      <c r="A876" s="293">
        <f t="shared" si="221"/>
        <v>6</v>
      </c>
      <c r="B876" s="527" t="str">
        <f>+B742</f>
        <v>Jeringa Desechable de 1 ml/cc con aguja adaptable No. 23G x 1" Convencional</v>
      </c>
      <c r="C876" s="528"/>
      <c r="D876" s="372">
        <f>+D742+D338</f>
        <v>36105</v>
      </c>
      <c r="E876" s="373">
        <f>G338</f>
        <v>0</v>
      </c>
      <c r="F876" s="373">
        <f>+F742</f>
        <v>0</v>
      </c>
      <c r="G876" s="373">
        <f>+G742</f>
        <v>0</v>
      </c>
      <c r="H876" s="374">
        <f t="shared" si="222"/>
        <v>0</v>
      </c>
      <c r="I876" s="375">
        <f t="shared" si="215"/>
        <v>0</v>
      </c>
      <c r="J876" s="376">
        <f t="shared" si="216"/>
        <v>0</v>
      </c>
      <c r="K876" s="373">
        <f>+I338</f>
        <v>0</v>
      </c>
      <c r="L876" s="377">
        <f t="shared" si="219"/>
        <v>36105</v>
      </c>
      <c r="M876" s="378">
        <f>+K338</f>
        <v>23300</v>
      </c>
      <c r="N876" s="379">
        <f>+K742</f>
        <v>12805</v>
      </c>
      <c r="O876" s="424" t="str">
        <f t="shared" si="160"/>
        <v>0</v>
      </c>
      <c r="P876" s="380">
        <f>+R748+R344</f>
        <v>0</v>
      </c>
      <c r="Q876" s="258"/>
      <c r="R876" s="259"/>
      <c r="S876" s="259"/>
      <c r="T876" s="259"/>
      <c r="U876" s="516"/>
      <c r="V876" s="353"/>
      <c r="Y876" s="232"/>
      <c r="Z876" s="381">
        <f>+Z742+Z338</f>
        <v>0</v>
      </c>
      <c r="AA876" s="381">
        <f>+AA742+AA338</f>
        <v>0</v>
      </c>
      <c r="AB876" s="415">
        <f t="shared" si="223"/>
        <v>0</v>
      </c>
      <c r="AC876" s="381">
        <f t="shared" ref="AC876:AL876" si="227">+AC742+AC338</f>
        <v>0</v>
      </c>
      <c r="AD876" s="381">
        <f t="shared" si="227"/>
        <v>0</v>
      </c>
      <c r="AE876" s="381">
        <f t="shared" si="227"/>
        <v>0</v>
      </c>
      <c r="AF876" s="381">
        <f t="shared" si="227"/>
        <v>0</v>
      </c>
      <c r="AG876" s="381">
        <f t="shared" si="227"/>
        <v>0</v>
      </c>
      <c r="AH876" s="381">
        <f t="shared" si="227"/>
        <v>0</v>
      </c>
      <c r="AI876" s="381">
        <f t="shared" si="227"/>
        <v>0</v>
      </c>
      <c r="AJ876" s="381">
        <f t="shared" si="227"/>
        <v>0</v>
      </c>
      <c r="AK876" s="381">
        <f t="shared" si="227"/>
        <v>0</v>
      </c>
      <c r="AL876" s="381">
        <f t="shared" si="227"/>
        <v>0</v>
      </c>
      <c r="AM876" s="382">
        <f t="shared" si="218"/>
        <v>0</v>
      </c>
      <c r="AN876" s="383"/>
      <c r="AO876" s="384"/>
    </row>
    <row r="877" spans="1:41" ht="47.25" customHeight="1">
      <c r="A877" s="293">
        <f t="shared" si="221"/>
        <v>7</v>
      </c>
      <c r="B877" s="527" t="str">
        <f>+B749</f>
        <v>Jeringa Desechable de 0.5 ml ml/cc con aguja incorporada No. 25G x 5/8" Desactivación Automática</v>
      </c>
      <c r="C877" s="528"/>
      <c r="D877" s="372">
        <f>+D749+D345</f>
        <v>0</v>
      </c>
      <c r="E877" s="373">
        <f>G345</f>
        <v>0</v>
      </c>
      <c r="F877" s="373">
        <f>+F749</f>
        <v>0</v>
      </c>
      <c r="G877" s="373">
        <f>+G749</f>
        <v>0</v>
      </c>
      <c r="H877" s="374">
        <f t="shared" si="222"/>
        <v>0</v>
      </c>
      <c r="I877" s="375">
        <f t="shared" si="215"/>
        <v>0</v>
      </c>
      <c r="J877" s="376">
        <f t="shared" si="216"/>
        <v>0</v>
      </c>
      <c r="K877" s="373">
        <f>+I345</f>
        <v>0</v>
      </c>
      <c r="L877" s="377">
        <f t="shared" si="219"/>
        <v>0</v>
      </c>
      <c r="M877" s="378">
        <f>+K345</f>
        <v>0</v>
      </c>
      <c r="N877" s="379">
        <f>+K749</f>
        <v>0</v>
      </c>
      <c r="O877" s="424" t="str">
        <f t="shared" si="160"/>
        <v>0</v>
      </c>
      <c r="P877" s="380">
        <f>+R755+R351</f>
        <v>0</v>
      </c>
      <c r="Q877" s="258"/>
      <c r="R877" s="259"/>
      <c r="S877" s="259"/>
      <c r="T877" s="259"/>
      <c r="U877" s="516"/>
      <c r="V877" s="353"/>
      <c r="Y877" s="232"/>
      <c r="Z877" s="381">
        <f>+Z749+Z345</f>
        <v>0</v>
      </c>
      <c r="AA877" s="381">
        <f>+AA749+AA345</f>
        <v>0</v>
      </c>
      <c r="AB877" s="415">
        <f t="shared" si="223"/>
        <v>0</v>
      </c>
      <c r="AC877" s="381">
        <f t="shared" ref="AC877:AL877" si="228">+AC749+AC345</f>
        <v>0</v>
      </c>
      <c r="AD877" s="381">
        <f t="shared" si="228"/>
        <v>0</v>
      </c>
      <c r="AE877" s="381">
        <f t="shared" si="228"/>
        <v>0</v>
      </c>
      <c r="AF877" s="381">
        <f t="shared" si="228"/>
        <v>0</v>
      </c>
      <c r="AG877" s="381">
        <f t="shared" si="228"/>
        <v>0</v>
      </c>
      <c r="AH877" s="381">
        <f t="shared" si="228"/>
        <v>0</v>
      </c>
      <c r="AI877" s="381">
        <f t="shared" si="228"/>
        <v>0</v>
      </c>
      <c r="AJ877" s="381">
        <f t="shared" si="228"/>
        <v>0</v>
      </c>
      <c r="AK877" s="381">
        <f t="shared" si="228"/>
        <v>0</v>
      </c>
      <c r="AL877" s="381">
        <f t="shared" si="228"/>
        <v>0</v>
      </c>
      <c r="AM877" s="382">
        <f t="shared" si="218"/>
        <v>0</v>
      </c>
      <c r="AN877" s="383"/>
      <c r="AO877" s="384"/>
    </row>
    <row r="878" spans="1:41" ht="47.25" customHeight="1">
      <c r="A878" s="293">
        <f t="shared" si="221"/>
        <v>8</v>
      </c>
      <c r="B878" s="527" t="str">
        <f>+B756</f>
        <v>Jeringa Desechable de 0.5 ml ml/cc con aguja adaptable No. 25G x 5/8" Auto Descartable (AD)</v>
      </c>
      <c r="C878" s="528"/>
      <c r="D878" s="372">
        <f>+D756+D352</f>
        <v>63883</v>
      </c>
      <c r="E878" s="373">
        <f>G352</f>
        <v>0</v>
      </c>
      <c r="F878" s="373">
        <f>+F756</f>
        <v>0</v>
      </c>
      <c r="G878" s="373">
        <f>+G756</f>
        <v>0</v>
      </c>
      <c r="H878" s="374">
        <f t="shared" si="222"/>
        <v>0</v>
      </c>
      <c r="I878" s="375">
        <f t="shared" si="215"/>
        <v>0</v>
      </c>
      <c r="J878" s="376">
        <f t="shared" si="216"/>
        <v>0</v>
      </c>
      <c r="K878" s="373">
        <f>+I352</f>
        <v>0</v>
      </c>
      <c r="L878" s="377">
        <f t="shared" si="219"/>
        <v>63883</v>
      </c>
      <c r="M878" s="378">
        <f>+K352</f>
        <v>48218</v>
      </c>
      <c r="N878" s="379">
        <f>+K756</f>
        <v>15665</v>
      </c>
      <c r="O878" s="424" t="str">
        <f t="shared" si="160"/>
        <v>0</v>
      </c>
      <c r="P878" s="380">
        <f>+R762+R358</f>
        <v>0</v>
      </c>
      <c r="Q878" s="258"/>
      <c r="R878" s="259"/>
      <c r="S878" s="259"/>
      <c r="T878" s="259"/>
      <c r="U878" s="516"/>
      <c r="V878" s="353"/>
      <c r="Y878" s="232"/>
      <c r="Z878" s="381">
        <f>+Z756+Z352</f>
        <v>0</v>
      </c>
      <c r="AA878" s="381">
        <f>+AA756+AA352</f>
        <v>0</v>
      </c>
      <c r="AB878" s="415">
        <f t="shared" si="223"/>
        <v>0</v>
      </c>
      <c r="AC878" s="381">
        <f t="shared" ref="AC878:AL878" si="229">+AC756+AC352</f>
        <v>0</v>
      </c>
      <c r="AD878" s="381">
        <f t="shared" si="229"/>
        <v>0</v>
      </c>
      <c r="AE878" s="381">
        <f t="shared" si="229"/>
        <v>0</v>
      </c>
      <c r="AF878" s="381">
        <f t="shared" si="229"/>
        <v>0</v>
      </c>
      <c r="AG878" s="381">
        <f t="shared" si="229"/>
        <v>0</v>
      </c>
      <c r="AH878" s="381">
        <f t="shared" si="229"/>
        <v>0</v>
      </c>
      <c r="AI878" s="381">
        <f t="shared" si="229"/>
        <v>0</v>
      </c>
      <c r="AJ878" s="381">
        <f t="shared" si="229"/>
        <v>0</v>
      </c>
      <c r="AK878" s="381">
        <f t="shared" si="229"/>
        <v>0</v>
      </c>
      <c r="AL878" s="381">
        <f t="shared" si="229"/>
        <v>0</v>
      </c>
      <c r="AM878" s="382">
        <f t="shared" si="218"/>
        <v>0</v>
      </c>
      <c r="AN878" s="383"/>
      <c r="AO878" s="384"/>
    </row>
    <row r="879" spans="1:41" ht="47.25" customHeight="1">
      <c r="A879" s="293">
        <f t="shared" si="221"/>
        <v>9</v>
      </c>
      <c r="B879" s="527" t="str">
        <f>+B763</f>
        <v>Jeringa Desechable de 0.05 ml/cc con aguja incorporada No. 26G x 3/8" Auto Descartable (AD)</v>
      </c>
      <c r="C879" s="528"/>
      <c r="D879" s="372">
        <f>+D763+D359</f>
        <v>16477</v>
      </c>
      <c r="E879" s="373">
        <f>G359</f>
        <v>0</v>
      </c>
      <c r="F879" s="373">
        <f>+F763</f>
        <v>0</v>
      </c>
      <c r="G879" s="373">
        <f>+G763</f>
        <v>0</v>
      </c>
      <c r="H879" s="374">
        <f t="shared" si="222"/>
        <v>0</v>
      </c>
      <c r="I879" s="375">
        <f t="shared" si="215"/>
        <v>0</v>
      </c>
      <c r="J879" s="376">
        <f t="shared" si="216"/>
        <v>0</v>
      </c>
      <c r="K879" s="373">
        <f>+I359</f>
        <v>0</v>
      </c>
      <c r="L879" s="377">
        <f t="shared" si="219"/>
        <v>16477</v>
      </c>
      <c r="M879" s="378">
        <f>+K359</f>
        <v>11960</v>
      </c>
      <c r="N879" s="379">
        <f>+K763</f>
        <v>4517</v>
      </c>
      <c r="O879" s="424" t="str">
        <f t="shared" si="160"/>
        <v>0</v>
      </c>
      <c r="P879" s="380">
        <f>+R769+R365</f>
        <v>0</v>
      </c>
      <c r="Q879" s="258"/>
      <c r="R879" s="259"/>
      <c r="S879" s="259"/>
      <c r="T879" s="259"/>
      <c r="U879" s="516"/>
      <c r="V879" s="353"/>
      <c r="Y879" s="232"/>
      <c r="Z879" s="381">
        <f>+Z763+Z359</f>
        <v>0</v>
      </c>
      <c r="AA879" s="381">
        <f>+AA763+AA359</f>
        <v>0</v>
      </c>
      <c r="AB879" s="415">
        <f t="shared" si="223"/>
        <v>0</v>
      </c>
      <c r="AC879" s="381">
        <f t="shared" ref="AC879:AL879" si="230">+AC763+AC359</f>
        <v>0</v>
      </c>
      <c r="AD879" s="381">
        <f t="shared" si="230"/>
        <v>0</v>
      </c>
      <c r="AE879" s="381">
        <f t="shared" si="230"/>
        <v>0</v>
      </c>
      <c r="AF879" s="381">
        <f t="shared" si="230"/>
        <v>0</v>
      </c>
      <c r="AG879" s="381">
        <f t="shared" si="230"/>
        <v>0</v>
      </c>
      <c r="AH879" s="381">
        <f t="shared" si="230"/>
        <v>0</v>
      </c>
      <c r="AI879" s="381">
        <f t="shared" si="230"/>
        <v>0</v>
      </c>
      <c r="AJ879" s="381">
        <f t="shared" si="230"/>
        <v>0</v>
      </c>
      <c r="AK879" s="381">
        <f t="shared" si="230"/>
        <v>0</v>
      </c>
      <c r="AL879" s="381">
        <f t="shared" si="230"/>
        <v>0</v>
      </c>
      <c r="AM879" s="382">
        <f t="shared" si="218"/>
        <v>0</v>
      </c>
      <c r="AN879" s="383"/>
      <c r="AO879" s="384"/>
    </row>
    <row r="880" spans="1:41" ht="47.25" customHeight="1">
      <c r="A880" s="293">
        <f t="shared" si="221"/>
        <v>10</v>
      </c>
      <c r="B880" s="527" t="s">
        <v>1356</v>
      </c>
      <c r="C880" s="528"/>
      <c r="D880" s="372">
        <f>D770+D366</f>
        <v>0</v>
      </c>
      <c r="E880" s="373">
        <f>G366</f>
        <v>0</v>
      </c>
      <c r="F880" s="373">
        <f>+F770</f>
        <v>0</v>
      </c>
      <c r="G880" s="373">
        <f>+G770</f>
        <v>0</v>
      </c>
      <c r="H880" s="374">
        <f t="shared" si="222"/>
        <v>0</v>
      </c>
      <c r="I880" s="375">
        <f t="shared" si="215"/>
        <v>0</v>
      </c>
      <c r="J880" s="376">
        <f t="shared" si="216"/>
        <v>0</v>
      </c>
      <c r="K880" s="373">
        <f>+I366</f>
        <v>0</v>
      </c>
      <c r="L880" s="377">
        <f t="shared" si="219"/>
        <v>0</v>
      </c>
      <c r="M880" s="378">
        <f>+K366</f>
        <v>0</v>
      </c>
      <c r="N880" s="379">
        <f>+K770</f>
        <v>0</v>
      </c>
      <c r="O880" s="424" t="str">
        <f t="shared" si="160"/>
        <v>0</v>
      </c>
      <c r="P880" s="380">
        <f t="shared" ref="P880:P887" si="231">+R776+R372</f>
        <v>0</v>
      </c>
      <c r="Q880" s="258"/>
      <c r="R880" s="259"/>
      <c r="S880" s="259"/>
      <c r="T880" s="259"/>
      <c r="U880" s="516"/>
      <c r="V880" s="353"/>
      <c r="Y880" s="232"/>
      <c r="Z880" s="381">
        <f>+Z770+Z366</f>
        <v>0</v>
      </c>
      <c r="AA880" s="381">
        <f>+AA770+AA366</f>
        <v>0</v>
      </c>
      <c r="AB880" s="415">
        <f t="shared" si="223"/>
        <v>0</v>
      </c>
      <c r="AC880" s="381">
        <f t="shared" ref="AC880:AL880" si="232">+AC770+AC366</f>
        <v>0</v>
      </c>
      <c r="AD880" s="381">
        <f t="shared" si="232"/>
        <v>0</v>
      </c>
      <c r="AE880" s="381">
        <f t="shared" si="232"/>
        <v>0</v>
      </c>
      <c r="AF880" s="381">
        <f t="shared" si="232"/>
        <v>0</v>
      </c>
      <c r="AG880" s="381">
        <f t="shared" si="232"/>
        <v>0</v>
      </c>
      <c r="AH880" s="381">
        <f t="shared" si="232"/>
        <v>0</v>
      </c>
      <c r="AI880" s="381">
        <f t="shared" si="232"/>
        <v>0</v>
      </c>
      <c r="AJ880" s="381">
        <f t="shared" si="232"/>
        <v>0</v>
      </c>
      <c r="AK880" s="381">
        <f t="shared" si="232"/>
        <v>0</v>
      </c>
      <c r="AL880" s="381">
        <f t="shared" si="232"/>
        <v>0</v>
      </c>
      <c r="AM880" s="382">
        <f t="shared" si="218"/>
        <v>0</v>
      </c>
      <c r="AN880" s="383"/>
      <c r="AO880" s="384"/>
    </row>
    <row r="881" spans="1:48" ht="47.25" customHeight="1">
      <c r="A881" s="293">
        <f t="shared" si="221"/>
        <v>11</v>
      </c>
      <c r="B881" s="527" t="s">
        <v>1396</v>
      </c>
      <c r="C881" s="528"/>
      <c r="D881" s="372">
        <f t="shared" ref="D881:D887" si="233">+D777+D373</f>
        <v>10756</v>
      </c>
      <c r="E881" s="373">
        <f t="shared" ref="E881:E887" si="234">G373</f>
        <v>0</v>
      </c>
      <c r="F881" s="373">
        <f t="shared" ref="F881:G887" si="235">+F777</f>
        <v>0</v>
      </c>
      <c r="G881" s="373">
        <f t="shared" si="235"/>
        <v>0</v>
      </c>
      <c r="H881" s="374">
        <f t="shared" si="222"/>
        <v>0</v>
      </c>
      <c r="I881" s="375">
        <f t="shared" si="215"/>
        <v>0</v>
      </c>
      <c r="J881" s="376">
        <f t="shared" si="216"/>
        <v>0</v>
      </c>
      <c r="K881" s="373">
        <f t="shared" ref="K881:K887" si="236">+I373</f>
        <v>0</v>
      </c>
      <c r="L881" s="377">
        <f t="shared" si="219"/>
        <v>10756</v>
      </c>
      <c r="M881" s="378">
        <f t="shared" ref="M881:M887" si="237">+K373</f>
        <v>8514</v>
      </c>
      <c r="N881" s="379">
        <f t="shared" ref="N881:N887" si="238">+K777</f>
        <v>2242</v>
      </c>
      <c r="O881" s="424" t="str">
        <f t="shared" si="160"/>
        <v>0</v>
      </c>
      <c r="P881" s="380">
        <f t="shared" si="231"/>
        <v>0</v>
      </c>
      <c r="Q881" s="258"/>
      <c r="R881" s="259"/>
      <c r="S881" s="259"/>
      <c r="T881" s="259"/>
      <c r="U881" s="516"/>
      <c r="V881" s="353"/>
      <c r="Y881" s="232"/>
      <c r="Z881" s="381">
        <f t="shared" ref="Z881:AA887" si="239">+Z777+Z373</f>
        <v>0</v>
      </c>
      <c r="AA881" s="381">
        <f t="shared" si="239"/>
        <v>0</v>
      </c>
      <c r="AB881" s="415">
        <f t="shared" si="223"/>
        <v>0</v>
      </c>
      <c r="AC881" s="381">
        <f t="shared" ref="AC881:AL887" si="240">+AC777+AC373</f>
        <v>0</v>
      </c>
      <c r="AD881" s="381">
        <f t="shared" si="240"/>
        <v>0</v>
      </c>
      <c r="AE881" s="381">
        <f t="shared" si="240"/>
        <v>0</v>
      </c>
      <c r="AF881" s="381">
        <f t="shared" si="240"/>
        <v>0</v>
      </c>
      <c r="AG881" s="381">
        <f t="shared" si="240"/>
        <v>0</v>
      </c>
      <c r="AH881" s="381">
        <f t="shared" si="240"/>
        <v>0</v>
      </c>
      <c r="AI881" s="381">
        <f t="shared" si="240"/>
        <v>0</v>
      </c>
      <c r="AJ881" s="381">
        <f t="shared" si="240"/>
        <v>0</v>
      </c>
      <c r="AK881" s="381">
        <f t="shared" si="240"/>
        <v>0</v>
      </c>
      <c r="AL881" s="381">
        <f t="shared" si="240"/>
        <v>0</v>
      </c>
      <c r="AM881" s="382">
        <f t="shared" si="218"/>
        <v>0</v>
      </c>
      <c r="AN881" s="383"/>
      <c r="AO881" s="384"/>
    </row>
    <row r="882" spans="1:48" ht="47.25" customHeight="1">
      <c r="A882" s="293">
        <f t="shared" si="221"/>
        <v>12</v>
      </c>
      <c r="B882" s="527" t="s">
        <v>1419</v>
      </c>
      <c r="C882" s="528"/>
      <c r="D882" s="372">
        <f t="shared" si="233"/>
        <v>22447</v>
      </c>
      <c r="E882" s="373">
        <f t="shared" si="234"/>
        <v>0</v>
      </c>
      <c r="F882" s="373">
        <f t="shared" si="235"/>
        <v>0</v>
      </c>
      <c r="G882" s="373">
        <f t="shared" si="235"/>
        <v>0</v>
      </c>
      <c r="H882" s="374">
        <f t="shared" si="222"/>
        <v>0</v>
      </c>
      <c r="I882" s="375">
        <f t="shared" si="215"/>
        <v>0</v>
      </c>
      <c r="J882" s="376">
        <f t="shared" si="216"/>
        <v>0</v>
      </c>
      <c r="K882" s="373">
        <f t="shared" si="236"/>
        <v>0</v>
      </c>
      <c r="L882" s="377">
        <f t="shared" si="219"/>
        <v>22447</v>
      </c>
      <c r="M882" s="378">
        <f t="shared" si="237"/>
        <v>8400</v>
      </c>
      <c r="N882" s="379">
        <f t="shared" si="238"/>
        <v>14047</v>
      </c>
      <c r="O882" s="424" t="str">
        <f t="shared" si="160"/>
        <v>0</v>
      </c>
      <c r="P882" s="380">
        <f t="shared" si="231"/>
        <v>0</v>
      </c>
      <c r="Q882" s="258"/>
      <c r="R882" s="259"/>
      <c r="S882" s="259"/>
      <c r="T882" s="259"/>
      <c r="U882" s="516"/>
      <c r="V882" s="353"/>
      <c r="Y882" s="232"/>
      <c r="Z882" s="381">
        <f t="shared" si="239"/>
        <v>0</v>
      </c>
      <c r="AA882" s="381">
        <f t="shared" si="239"/>
        <v>0</v>
      </c>
      <c r="AB882" s="415">
        <f t="shared" si="223"/>
        <v>0</v>
      </c>
      <c r="AC882" s="381">
        <f t="shared" si="240"/>
        <v>0</v>
      </c>
      <c r="AD882" s="381">
        <f t="shared" si="240"/>
        <v>0</v>
      </c>
      <c r="AE882" s="381">
        <f t="shared" si="240"/>
        <v>0</v>
      </c>
      <c r="AF882" s="381">
        <f t="shared" si="240"/>
        <v>0</v>
      </c>
      <c r="AG882" s="381">
        <f t="shared" si="240"/>
        <v>0</v>
      </c>
      <c r="AH882" s="381">
        <f t="shared" si="240"/>
        <v>0</v>
      </c>
      <c r="AI882" s="381">
        <f t="shared" si="240"/>
        <v>0</v>
      </c>
      <c r="AJ882" s="381">
        <f t="shared" si="240"/>
        <v>0</v>
      </c>
      <c r="AK882" s="381">
        <f t="shared" si="240"/>
        <v>0</v>
      </c>
      <c r="AL882" s="381">
        <f t="shared" si="240"/>
        <v>0</v>
      </c>
      <c r="AM882" s="382">
        <f t="shared" si="218"/>
        <v>0</v>
      </c>
      <c r="AN882" s="383"/>
      <c r="AO882" s="384"/>
    </row>
    <row r="883" spans="1:48" ht="47.25" customHeight="1">
      <c r="A883" s="293">
        <f t="shared" si="221"/>
        <v>13</v>
      </c>
      <c r="B883" s="527" t="s">
        <v>1418</v>
      </c>
      <c r="C883" s="528"/>
      <c r="D883" s="372">
        <f t="shared" si="233"/>
        <v>3318</v>
      </c>
      <c r="E883" s="373">
        <f t="shared" si="234"/>
        <v>0</v>
      </c>
      <c r="F883" s="373">
        <f t="shared" si="235"/>
        <v>0</v>
      </c>
      <c r="G883" s="373">
        <f t="shared" si="235"/>
        <v>0</v>
      </c>
      <c r="H883" s="374">
        <f t="shared" si="222"/>
        <v>0</v>
      </c>
      <c r="I883" s="375">
        <f t="shared" si="215"/>
        <v>0</v>
      </c>
      <c r="J883" s="376">
        <f t="shared" si="216"/>
        <v>0</v>
      </c>
      <c r="K883" s="373">
        <f t="shared" si="236"/>
        <v>0</v>
      </c>
      <c r="L883" s="377">
        <f t="shared" si="219"/>
        <v>3318</v>
      </c>
      <c r="M883" s="378">
        <f t="shared" si="237"/>
        <v>0</v>
      </c>
      <c r="N883" s="379">
        <f t="shared" si="238"/>
        <v>3318</v>
      </c>
      <c r="O883" s="424" t="str">
        <f t="shared" si="160"/>
        <v>0</v>
      </c>
      <c r="P883" s="380">
        <f t="shared" si="231"/>
        <v>0</v>
      </c>
      <c r="Q883" s="258"/>
      <c r="R883" s="259"/>
      <c r="S883" s="259"/>
      <c r="T883" s="259"/>
      <c r="U883" s="516"/>
      <c r="V883" s="353"/>
      <c r="Y883" s="232"/>
      <c r="Z883" s="381">
        <f t="shared" si="239"/>
        <v>0</v>
      </c>
      <c r="AA883" s="381">
        <f t="shared" si="239"/>
        <v>0</v>
      </c>
      <c r="AB883" s="415">
        <f t="shared" si="223"/>
        <v>0</v>
      </c>
      <c r="AC883" s="381">
        <f t="shared" si="240"/>
        <v>0</v>
      </c>
      <c r="AD883" s="381">
        <f t="shared" si="240"/>
        <v>0</v>
      </c>
      <c r="AE883" s="381">
        <f t="shared" si="240"/>
        <v>0</v>
      </c>
      <c r="AF883" s="381">
        <f t="shared" si="240"/>
        <v>0</v>
      </c>
      <c r="AG883" s="381">
        <f t="shared" si="240"/>
        <v>0</v>
      </c>
      <c r="AH883" s="381">
        <f t="shared" si="240"/>
        <v>0</v>
      </c>
      <c r="AI883" s="381">
        <f t="shared" si="240"/>
        <v>0</v>
      </c>
      <c r="AJ883" s="381">
        <f t="shared" si="240"/>
        <v>0</v>
      </c>
      <c r="AK883" s="381">
        <f t="shared" si="240"/>
        <v>0</v>
      </c>
      <c r="AL883" s="381">
        <f t="shared" si="240"/>
        <v>0</v>
      </c>
      <c r="AM883" s="382">
        <f t="shared" si="218"/>
        <v>0</v>
      </c>
      <c r="AN883" s="383"/>
      <c r="AO883" s="384"/>
    </row>
    <row r="884" spans="1:48" ht="47.25" customHeight="1">
      <c r="A884" s="293">
        <f t="shared" si="221"/>
        <v>14</v>
      </c>
      <c r="B884" s="527" t="s">
        <v>1397</v>
      </c>
      <c r="C884" s="528"/>
      <c r="D884" s="372">
        <f t="shared" si="233"/>
        <v>4123</v>
      </c>
      <c r="E884" s="373">
        <f t="shared" si="234"/>
        <v>0</v>
      </c>
      <c r="F884" s="373">
        <f t="shared" si="235"/>
        <v>0</v>
      </c>
      <c r="G884" s="373">
        <f t="shared" si="235"/>
        <v>0</v>
      </c>
      <c r="H884" s="374">
        <f t="shared" si="222"/>
        <v>0</v>
      </c>
      <c r="I884" s="375">
        <f t="shared" si="215"/>
        <v>0</v>
      </c>
      <c r="J884" s="376">
        <f t="shared" si="216"/>
        <v>0</v>
      </c>
      <c r="K884" s="373">
        <f t="shared" si="236"/>
        <v>0</v>
      </c>
      <c r="L884" s="377">
        <f t="shared" si="219"/>
        <v>4123</v>
      </c>
      <c r="M884" s="378">
        <f t="shared" si="237"/>
        <v>3065</v>
      </c>
      <c r="N884" s="379">
        <f t="shared" si="238"/>
        <v>1058</v>
      </c>
      <c r="O884" s="424" t="str">
        <f t="shared" si="160"/>
        <v>0</v>
      </c>
      <c r="P884" s="380">
        <f t="shared" si="231"/>
        <v>0</v>
      </c>
      <c r="Q884" s="258"/>
      <c r="R884" s="259"/>
      <c r="S884" s="259"/>
      <c r="T884" s="259"/>
      <c r="U884" s="516"/>
      <c r="V884" s="353"/>
      <c r="Y884" s="232"/>
      <c r="Z884" s="381">
        <f t="shared" si="239"/>
        <v>0</v>
      </c>
      <c r="AA884" s="381">
        <f t="shared" si="239"/>
        <v>0</v>
      </c>
      <c r="AB884" s="415">
        <f t="shared" si="223"/>
        <v>0</v>
      </c>
      <c r="AC884" s="381">
        <f t="shared" si="240"/>
        <v>0</v>
      </c>
      <c r="AD884" s="381">
        <f t="shared" si="240"/>
        <v>0</v>
      </c>
      <c r="AE884" s="381">
        <f t="shared" si="240"/>
        <v>0</v>
      </c>
      <c r="AF884" s="381">
        <f t="shared" si="240"/>
        <v>0</v>
      </c>
      <c r="AG884" s="381">
        <f t="shared" si="240"/>
        <v>0</v>
      </c>
      <c r="AH884" s="381">
        <f t="shared" si="240"/>
        <v>0</v>
      </c>
      <c r="AI884" s="381">
        <f t="shared" si="240"/>
        <v>0</v>
      </c>
      <c r="AJ884" s="381">
        <f t="shared" si="240"/>
        <v>0</v>
      </c>
      <c r="AK884" s="381">
        <f t="shared" si="240"/>
        <v>0</v>
      </c>
      <c r="AL884" s="381">
        <f t="shared" si="240"/>
        <v>0</v>
      </c>
      <c r="AM884" s="382">
        <f t="shared" si="218"/>
        <v>0</v>
      </c>
      <c r="AN884" s="383"/>
      <c r="AO884" s="384"/>
      <c r="AQ884" s="352"/>
      <c r="AR884" s="353"/>
      <c r="AS884" s="353"/>
      <c r="AT884" s="354"/>
    </row>
    <row r="885" spans="1:48" ht="47.25" customHeight="1">
      <c r="A885" s="293">
        <f>A884+1</f>
        <v>15</v>
      </c>
      <c r="B885" s="527" t="s">
        <v>1398</v>
      </c>
      <c r="C885" s="528"/>
      <c r="D885" s="372">
        <f t="shared" si="233"/>
        <v>73</v>
      </c>
      <c r="E885" s="373">
        <f t="shared" si="234"/>
        <v>0</v>
      </c>
      <c r="F885" s="373">
        <f t="shared" si="235"/>
        <v>0</v>
      </c>
      <c r="G885" s="373">
        <f t="shared" si="235"/>
        <v>0</v>
      </c>
      <c r="H885" s="374">
        <f t="shared" si="222"/>
        <v>0</v>
      </c>
      <c r="I885" s="375">
        <f t="shared" si="215"/>
        <v>0</v>
      </c>
      <c r="J885" s="376">
        <f t="shared" si="216"/>
        <v>0</v>
      </c>
      <c r="K885" s="373">
        <f t="shared" si="236"/>
        <v>0</v>
      </c>
      <c r="L885" s="377">
        <f t="shared" si="219"/>
        <v>73</v>
      </c>
      <c r="M885" s="378">
        <f t="shared" si="237"/>
        <v>0</v>
      </c>
      <c r="N885" s="379">
        <f t="shared" si="238"/>
        <v>73</v>
      </c>
      <c r="O885" s="424" t="str">
        <f t="shared" si="160"/>
        <v>0</v>
      </c>
      <c r="P885" s="380">
        <f t="shared" si="231"/>
        <v>0</v>
      </c>
      <c r="Q885" s="258"/>
      <c r="R885" s="259"/>
      <c r="S885" s="259"/>
      <c r="T885" s="259"/>
      <c r="U885" s="516"/>
      <c r="V885" s="353"/>
      <c r="Y885" s="232"/>
      <c r="Z885" s="381">
        <f t="shared" si="239"/>
        <v>0</v>
      </c>
      <c r="AA885" s="381">
        <f t="shared" si="239"/>
        <v>0</v>
      </c>
      <c r="AB885" s="415">
        <f t="shared" si="223"/>
        <v>0</v>
      </c>
      <c r="AC885" s="381">
        <f t="shared" si="240"/>
        <v>0</v>
      </c>
      <c r="AD885" s="381">
        <f t="shared" si="240"/>
        <v>0</v>
      </c>
      <c r="AE885" s="381">
        <f t="shared" si="240"/>
        <v>0</v>
      </c>
      <c r="AF885" s="381">
        <f t="shared" si="240"/>
        <v>0</v>
      </c>
      <c r="AG885" s="381">
        <f t="shared" si="240"/>
        <v>0</v>
      </c>
      <c r="AH885" s="381">
        <f t="shared" si="240"/>
        <v>0</v>
      </c>
      <c r="AI885" s="381">
        <f t="shared" si="240"/>
        <v>0</v>
      </c>
      <c r="AJ885" s="381">
        <f t="shared" si="240"/>
        <v>0</v>
      </c>
      <c r="AK885" s="381">
        <f t="shared" si="240"/>
        <v>0</v>
      </c>
      <c r="AL885" s="381">
        <f t="shared" si="240"/>
        <v>0</v>
      </c>
      <c r="AM885" s="382">
        <f t="shared" si="218"/>
        <v>0</v>
      </c>
      <c r="AN885" s="383"/>
      <c r="AO885" s="384"/>
      <c r="AQ885" s="352"/>
      <c r="AR885" s="353"/>
      <c r="AS885" s="353"/>
      <c r="AT885" s="354"/>
    </row>
    <row r="886" spans="1:48" ht="47.25" customHeight="1">
      <c r="A886" s="293">
        <f t="shared" si="221"/>
        <v>16</v>
      </c>
      <c r="B886" s="527" t="s">
        <v>1399</v>
      </c>
      <c r="C886" s="528"/>
      <c r="D886" s="372">
        <f t="shared" si="233"/>
        <v>141</v>
      </c>
      <c r="E886" s="373">
        <f t="shared" si="234"/>
        <v>0</v>
      </c>
      <c r="F886" s="373">
        <f t="shared" si="235"/>
        <v>0</v>
      </c>
      <c r="G886" s="373">
        <f t="shared" si="235"/>
        <v>0</v>
      </c>
      <c r="H886" s="374">
        <f t="shared" si="222"/>
        <v>0</v>
      </c>
      <c r="I886" s="375">
        <f t="shared" si="215"/>
        <v>0</v>
      </c>
      <c r="J886" s="376">
        <f t="shared" si="216"/>
        <v>0</v>
      </c>
      <c r="K886" s="373">
        <f t="shared" si="236"/>
        <v>0</v>
      </c>
      <c r="L886" s="377">
        <f t="shared" si="219"/>
        <v>141</v>
      </c>
      <c r="M886" s="378">
        <f t="shared" si="237"/>
        <v>0</v>
      </c>
      <c r="N886" s="379">
        <f t="shared" si="238"/>
        <v>141</v>
      </c>
      <c r="O886" s="424" t="str">
        <f t="shared" si="160"/>
        <v>0</v>
      </c>
      <c r="P886" s="380">
        <f t="shared" si="231"/>
        <v>0</v>
      </c>
      <c r="Q886" s="258"/>
      <c r="R886" s="259"/>
      <c r="S886" s="259"/>
      <c r="T886" s="259"/>
      <c r="U886" s="516"/>
      <c r="V886" s="353"/>
      <c r="Y886" s="232"/>
      <c r="Z886" s="381">
        <f t="shared" si="239"/>
        <v>0</v>
      </c>
      <c r="AA886" s="381">
        <f t="shared" si="239"/>
        <v>0</v>
      </c>
      <c r="AB886" s="415">
        <f t="shared" si="223"/>
        <v>0</v>
      </c>
      <c r="AC886" s="381">
        <f t="shared" si="240"/>
        <v>0</v>
      </c>
      <c r="AD886" s="381">
        <f t="shared" si="240"/>
        <v>0</v>
      </c>
      <c r="AE886" s="381">
        <f t="shared" si="240"/>
        <v>0</v>
      </c>
      <c r="AF886" s="381">
        <f t="shared" si="240"/>
        <v>0</v>
      </c>
      <c r="AG886" s="381">
        <f t="shared" si="240"/>
        <v>0</v>
      </c>
      <c r="AH886" s="381">
        <f t="shared" si="240"/>
        <v>0</v>
      </c>
      <c r="AI886" s="381">
        <f t="shared" si="240"/>
        <v>0</v>
      </c>
      <c r="AJ886" s="381">
        <f t="shared" si="240"/>
        <v>0</v>
      </c>
      <c r="AK886" s="381">
        <f t="shared" si="240"/>
        <v>0</v>
      </c>
      <c r="AL886" s="381">
        <f t="shared" si="240"/>
        <v>0</v>
      </c>
      <c r="AM886" s="382">
        <f t="shared" si="218"/>
        <v>0</v>
      </c>
      <c r="AN886" s="383"/>
      <c r="AO886" s="384"/>
      <c r="AQ886" s="352"/>
      <c r="AR886" s="353"/>
      <c r="AS886" s="353"/>
      <c r="AT886" s="354"/>
    </row>
    <row r="887" spans="1:48" ht="47.25" customHeight="1">
      <c r="A887" s="293">
        <f t="shared" si="221"/>
        <v>17</v>
      </c>
      <c r="B887" s="527" t="s">
        <v>1395</v>
      </c>
      <c r="C887" s="528"/>
      <c r="D887" s="372">
        <f t="shared" si="233"/>
        <v>670</v>
      </c>
      <c r="E887" s="373">
        <f t="shared" si="234"/>
        <v>0</v>
      </c>
      <c r="F887" s="373">
        <f t="shared" si="235"/>
        <v>0</v>
      </c>
      <c r="G887" s="373">
        <f t="shared" si="235"/>
        <v>0</v>
      </c>
      <c r="H887" s="374">
        <f t="shared" si="222"/>
        <v>0</v>
      </c>
      <c r="I887" s="375">
        <f t="shared" si="215"/>
        <v>0</v>
      </c>
      <c r="J887" s="376">
        <f t="shared" si="216"/>
        <v>0</v>
      </c>
      <c r="K887" s="373">
        <f t="shared" si="236"/>
        <v>0</v>
      </c>
      <c r="L887" s="377">
        <f t="shared" si="219"/>
        <v>670</v>
      </c>
      <c r="M887" s="378">
        <f t="shared" si="237"/>
        <v>0</v>
      </c>
      <c r="N887" s="379">
        <f t="shared" si="238"/>
        <v>670</v>
      </c>
      <c r="O887" s="424" t="str">
        <f t="shared" si="160"/>
        <v>0</v>
      </c>
      <c r="P887" s="380">
        <f t="shared" si="231"/>
        <v>0</v>
      </c>
      <c r="Q887" s="258"/>
      <c r="R887" s="259"/>
      <c r="S887" s="259"/>
      <c r="T887" s="259"/>
      <c r="U887" s="516"/>
      <c r="V887" s="353"/>
      <c r="Y887" s="232"/>
      <c r="Z887" s="381">
        <f t="shared" si="239"/>
        <v>0</v>
      </c>
      <c r="AA887" s="381">
        <f t="shared" si="239"/>
        <v>0</v>
      </c>
      <c r="AB887" s="415">
        <f t="shared" si="223"/>
        <v>0</v>
      </c>
      <c r="AC887" s="381">
        <f t="shared" si="240"/>
        <v>0</v>
      </c>
      <c r="AD887" s="381">
        <f t="shared" si="240"/>
        <v>0</v>
      </c>
      <c r="AE887" s="381">
        <f t="shared" si="240"/>
        <v>0</v>
      </c>
      <c r="AF887" s="381">
        <f t="shared" si="240"/>
        <v>0</v>
      </c>
      <c r="AG887" s="381">
        <f t="shared" si="240"/>
        <v>0</v>
      </c>
      <c r="AH887" s="381">
        <f t="shared" si="240"/>
        <v>0</v>
      </c>
      <c r="AI887" s="381">
        <f t="shared" si="240"/>
        <v>0</v>
      </c>
      <c r="AJ887" s="381">
        <f t="shared" si="240"/>
        <v>0</v>
      </c>
      <c r="AK887" s="381">
        <f t="shared" si="240"/>
        <v>0</v>
      </c>
      <c r="AL887" s="381">
        <f t="shared" si="240"/>
        <v>0</v>
      </c>
      <c r="AM887" s="421">
        <f t="shared" si="218"/>
        <v>0</v>
      </c>
      <c r="AN887" s="422"/>
      <c r="AO887" s="384"/>
      <c r="AQ887" s="352"/>
      <c r="AR887" s="353"/>
      <c r="AS887" s="353"/>
      <c r="AT887" s="354"/>
    </row>
    <row r="888" spans="1:48" ht="15.75" customHeight="1">
      <c r="A888" s="405"/>
      <c r="B888" s="406"/>
      <c r="C888" s="406"/>
      <c r="D888" s="407"/>
      <c r="E888" s="404"/>
      <c r="F888" s="404"/>
      <c r="G888" s="404"/>
      <c r="H888" s="404"/>
      <c r="I888" s="404"/>
      <c r="J888" s="408"/>
      <c r="K888" s="404"/>
      <c r="L888" s="407"/>
      <c r="M888" s="404"/>
      <c r="N888" s="404"/>
      <c r="O888" s="404"/>
      <c r="P888" s="409"/>
      <c r="Q888" s="410"/>
      <c r="R888" s="411"/>
      <c r="S888" s="411"/>
      <c r="T888" s="411"/>
      <c r="Y888" s="232"/>
      <c r="Z888" s="412"/>
      <c r="AA888" s="412"/>
      <c r="AB888" s="412"/>
      <c r="AC888" s="412"/>
      <c r="AD888" s="412"/>
      <c r="AE888" s="412"/>
      <c r="AF888" s="412"/>
      <c r="AG888" s="412"/>
      <c r="AH888" s="412"/>
      <c r="AI888" s="412"/>
      <c r="AJ888" s="412"/>
      <c r="AK888" s="412"/>
      <c r="AL888" s="412"/>
      <c r="AM888" s="412"/>
      <c r="AN888" s="232"/>
      <c r="AO888" s="384"/>
      <c r="AQ888" s="352"/>
      <c r="AR888" s="353"/>
      <c r="AS888" s="353"/>
      <c r="AT888" s="354"/>
    </row>
    <row r="889" spans="1:48" ht="41.25" customHeight="1">
      <c r="A889" s="533" t="s">
        <v>1355</v>
      </c>
      <c r="B889" s="533"/>
      <c r="C889" s="533"/>
      <c r="D889" s="563" t="s">
        <v>44</v>
      </c>
      <c r="E889" s="546" t="s">
        <v>1619</v>
      </c>
      <c r="F889" s="545" t="s">
        <v>1352</v>
      </c>
      <c r="G889" s="545"/>
      <c r="H889" s="538" t="s">
        <v>180</v>
      </c>
      <c r="I889" s="546" t="s">
        <v>58</v>
      </c>
      <c r="J889" s="541" t="s">
        <v>1434</v>
      </c>
      <c r="K889" s="546" t="s">
        <v>1475</v>
      </c>
      <c r="L889" s="549" t="s">
        <v>1435</v>
      </c>
      <c r="M889" s="538" t="s">
        <v>1436</v>
      </c>
      <c r="N889" s="541" t="s">
        <v>1437</v>
      </c>
      <c r="O889" s="538" t="s">
        <v>1560</v>
      </c>
      <c r="P889" s="544" t="s">
        <v>1443</v>
      </c>
      <c r="Q889" s="544" t="s">
        <v>1365</v>
      </c>
      <c r="R889" s="544" t="s">
        <v>1364</v>
      </c>
      <c r="S889" s="544" t="s">
        <v>1344</v>
      </c>
      <c r="T889" s="558" t="s">
        <v>1346</v>
      </c>
      <c r="U889" s="561"/>
      <c r="V889" s="562"/>
      <c r="Y889" s="232"/>
      <c r="Z889" s="555" t="s">
        <v>1614</v>
      </c>
      <c r="AA889" s="556"/>
      <c r="AB889" s="556"/>
      <c r="AC889" s="556"/>
      <c r="AD889" s="556"/>
      <c r="AE889" s="556"/>
      <c r="AF889" s="556"/>
      <c r="AG889" s="556"/>
      <c r="AH889" s="556"/>
      <c r="AI889" s="556"/>
      <c r="AJ889" s="556"/>
      <c r="AK889" s="556"/>
      <c r="AL889" s="557"/>
      <c r="AM889" s="532" t="s">
        <v>53</v>
      </c>
      <c r="AP889" s="416"/>
      <c r="AQ889" s="416"/>
      <c r="AR889" s="416"/>
      <c r="AS889" s="416"/>
      <c r="AT889" s="416"/>
      <c r="AU889" s="334"/>
      <c r="AV889" s="334"/>
    </row>
    <row r="890" spans="1:48" ht="22.5" customHeight="1">
      <c r="A890" s="533"/>
      <c r="B890" s="533"/>
      <c r="C890" s="533"/>
      <c r="D890" s="564"/>
      <c r="E890" s="547"/>
      <c r="F890" s="552" t="s">
        <v>160</v>
      </c>
      <c r="G890" s="552" t="s">
        <v>161</v>
      </c>
      <c r="H890" s="539"/>
      <c r="I890" s="547"/>
      <c r="J890" s="542"/>
      <c r="K890" s="547"/>
      <c r="L890" s="550"/>
      <c r="M890" s="539"/>
      <c r="N890" s="542"/>
      <c r="O890" s="539"/>
      <c r="P890" s="544"/>
      <c r="Q890" s="544"/>
      <c r="R890" s="544"/>
      <c r="S890" s="544"/>
      <c r="T890" s="559"/>
      <c r="U890" s="561"/>
      <c r="V890" s="562"/>
      <c r="Y890" s="232"/>
      <c r="Z890" s="533">
        <v>1</v>
      </c>
      <c r="AA890" s="533"/>
      <c r="AB890" s="459">
        <v>2</v>
      </c>
      <c r="AC890" s="459">
        <v>3</v>
      </c>
      <c r="AD890" s="459">
        <v>4</v>
      </c>
      <c r="AE890" s="459">
        <v>5</v>
      </c>
      <c r="AF890" s="459">
        <v>6</v>
      </c>
      <c r="AG890" s="459">
        <v>7</v>
      </c>
      <c r="AH890" s="459">
        <v>8</v>
      </c>
      <c r="AI890" s="459">
        <v>9</v>
      </c>
      <c r="AJ890" s="459">
        <v>10</v>
      </c>
      <c r="AK890" s="459">
        <v>11</v>
      </c>
      <c r="AL890" s="459">
        <v>12</v>
      </c>
      <c r="AM890" s="532"/>
      <c r="AP890" s="416"/>
      <c r="AQ890" s="416"/>
      <c r="AR890" s="416"/>
      <c r="AS890" s="416"/>
      <c r="AT890" s="416"/>
    </row>
    <row r="891" spans="1:48" ht="39" customHeight="1">
      <c r="A891" s="533"/>
      <c r="B891" s="533"/>
      <c r="C891" s="533"/>
      <c r="D891" s="564"/>
      <c r="E891" s="547"/>
      <c r="F891" s="552"/>
      <c r="G891" s="552"/>
      <c r="H891" s="539"/>
      <c r="I891" s="547"/>
      <c r="J891" s="542"/>
      <c r="K891" s="547"/>
      <c r="L891" s="550"/>
      <c r="M891" s="539"/>
      <c r="N891" s="542"/>
      <c r="O891" s="539"/>
      <c r="P891" s="544"/>
      <c r="Q891" s="544"/>
      <c r="R891" s="544"/>
      <c r="S891" s="544"/>
      <c r="T891" s="559"/>
      <c r="U891" s="561"/>
      <c r="V891" s="562"/>
      <c r="Y891" s="232"/>
      <c r="Z891" s="534" t="s">
        <v>1382</v>
      </c>
      <c r="AA891" s="534"/>
      <c r="AB891" s="535" t="s">
        <v>1394</v>
      </c>
      <c r="AC891" s="537" t="s">
        <v>1383</v>
      </c>
      <c r="AD891" s="535" t="s">
        <v>1384</v>
      </c>
      <c r="AE891" s="537" t="s">
        <v>1385</v>
      </c>
      <c r="AF891" s="535" t="s">
        <v>1386</v>
      </c>
      <c r="AG891" s="553" t="s">
        <v>1387</v>
      </c>
      <c r="AH891" s="535" t="s">
        <v>1388</v>
      </c>
      <c r="AI891" s="553" t="s">
        <v>1389</v>
      </c>
      <c r="AJ891" s="535" t="s">
        <v>1390</v>
      </c>
      <c r="AK891" s="553" t="s">
        <v>1446</v>
      </c>
      <c r="AL891" s="535" t="s">
        <v>1392</v>
      </c>
      <c r="AM891" s="532"/>
      <c r="AP891" s="416"/>
      <c r="AQ891" s="416"/>
      <c r="AR891" s="416"/>
      <c r="AS891" s="416"/>
      <c r="AT891" s="416"/>
    </row>
    <row r="892" spans="1:48" ht="44.25" customHeight="1">
      <c r="A892" s="533"/>
      <c r="B892" s="533"/>
      <c r="C892" s="533"/>
      <c r="D892" s="565"/>
      <c r="E892" s="548"/>
      <c r="F892" s="552"/>
      <c r="G892" s="552"/>
      <c r="H892" s="540"/>
      <c r="I892" s="548"/>
      <c r="J892" s="543"/>
      <c r="K892" s="548"/>
      <c r="L892" s="551"/>
      <c r="M892" s="540"/>
      <c r="N892" s="543"/>
      <c r="O892" s="540"/>
      <c r="P892" s="544"/>
      <c r="Q892" s="544"/>
      <c r="R892" s="544"/>
      <c r="S892" s="544"/>
      <c r="T892" s="560"/>
      <c r="U892" s="561"/>
      <c r="V892" s="562"/>
      <c r="Y892" s="232"/>
      <c r="Z892" s="497" t="s">
        <v>70</v>
      </c>
      <c r="AA892" s="497" t="s">
        <v>71</v>
      </c>
      <c r="AB892" s="536"/>
      <c r="AC892" s="537"/>
      <c r="AD892" s="536"/>
      <c r="AE892" s="537"/>
      <c r="AF892" s="536"/>
      <c r="AG892" s="554"/>
      <c r="AH892" s="536"/>
      <c r="AI892" s="554"/>
      <c r="AJ892" s="536"/>
      <c r="AK892" s="554"/>
      <c r="AL892" s="536"/>
      <c r="AM892" s="532"/>
      <c r="AP892" s="416"/>
      <c r="AQ892" s="416"/>
      <c r="AR892" s="416"/>
      <c r="AS892" s="416"/>
      <c r="AT892" s="416"/>
      <c r="AU892" s="334"/>
      <c r="AV892" s="334"/>
    </row>
    <row r="893" spans="1:48" ht="29.25" customHeight="1">
      <c r="A893" s="293">
        <v>1</v>
      </c>
      <c r="B893" s="527" t="s">
        <v>1377</v>
      </c>
      <c r="C893" s="528"/>
      <c r="D893" s="372">
        <f>+D789+D385</f>
        <v>655</v>
      </c>
      <c r="E893" s="373">
        <f>G385</f>
        <v>0</v>
      </c>
      <c r="F893" s="373">
        <f>+F789</f>
        <v>0</v>
      </c>
      <c r="G893" s="373">
        <f>+G789</f>
        <v>0</v>
      </c>
      <c r="H893" s="374">
        <f>SUM(F893:G893)</f>
        <v>0</v>
      </c>
      <c r="I893" s="375">
        <f>+AM893</f>
        <v>0</v>
      </c>
      <c r="J893" s="376">
        <f>SUM(H893:I893)</f>
        <v>0</v>
      </c>
      <c r="K893" s="373">
        <f>+I385</f>
        <v>0</v>
      </c>
      <c r="L893" s="377">
        <f>(M893+N893)</f>
        <v>655</v>
      </c>
      <c r="M893" s="378">
        <f>+K385</f>
        <v>0</v>
      </c>
      <c r="N893" s="379">
        <f>+K789</f>
        <v>655</v>
      </c>
      <c r="O893" s="424" t="str">
        <f t="shared" ref="O893:O897" si="241">IFERROR(L893/J893,"0")</f>
        <v>0</v>
      </c>
      <c r="P893" s="380">
        <f>+R793+R389</f>
        <v>0</v>
      </c>
      <c r="Q893" s="258"/>
      <c r="R893" s="259"/>
      <c r="S893" s="259"/>
      <c r="T893" s="259"/>
      <c r="U893" s="516"/>
      <c r="V893" s="353"/>
      <c r="Y893" s="232"/>
      <c r="Z893" s="423">
        <f t="shared" ref="Z893:AL893" si="242">+Z789+Z385</f>
        <v>0</v>
      </c>
      <c r="AA893" s="423">
        <f t="shared" si="242"/>
        <v>0</v>
      </c>
      <c r="AB893" s="423">
        <f t="shared" si="242"/>
        <v>0</v>
      </c>
      <c r="AC893" s="423">
        <f t="shared" si="242"/>
        <v>0</v>
      </c>
      <c r="AD893" s="423">
        <f t="shared" si="242"/>
        <v>0</v>
      </c>
      <c r="AE893" s="423">
        <f t="shared" si="242"/>
        <v>0</v>
      </c>
      <c r="AF893" s="423">
        <f t="shared" si="242"/>
        <v>0</v>
      </c>
      <c r="AG893" s="423">
        <f t="shared" si="242"/>
        <v>0</v>
      </c>
      <c r="AH893" s="423">
        <f t="shared" si="242"/>
        <v>0</v>
      </c>
      <c r="AI893" s="423">
        <f t="shared" si="242"/>
        <v>0</v>
      </c>
      <c r="AJ893" s="423">
        <f t="shared" si="242"/>
        <v>0</v>
      </c>
      <c r="AK893" s="423">
        <f t="shared" si="242"/>
        <v>0</v>
      </c>
      <c r="AL893" s="423">
        <f t="shared" si="242"/>
        <v>0</v>
      </c>
      <c r="AM893" s="517">
        <f>SUM(X893:AL893)</f>
        <v>0</v>
      </c>
      <c r="AP893" s="416"/>
      <c r="AQ893" s="416"/>
      <c r="AR893" s="416"/>
      <c r="AS893" s="416"/>
      <c r="AT893" s="416"/>
      <c r="AU893" s="334"/>
      <c r="AV893" s="334"/>
    </row>
    <row r="894" spans="1:48" ht="29.25" customHeight="1">
      <c r="A894" s="293">
        <f>A893+1</f>
        <v>2</v>
      </c>
      <c r="B894" s="527" t="s">
        <v>1378</v>
      </c>
      <c r="C894" s="528"/>
      <c r="D894" s="372">
        <f>+D794+D390</f>
        <v>0</v>
      </c>
      <c r="E894" s="373">
        <f>G390</f>
        <v>0</v>
      </c>
      <c r="F894" s="373">
        <f>+F794</f>
        <v>0</v>
      </c>
      <c r="G894" s="373">
        <f>+G794</f>
        <v>0</v>
      </c>
      <c r="H894" s="374">
        <f>SUM(F894:G894)</f>
        <v>0</v>
      </c>
      <c r="I894" s="375">
        <f t="shared" ref="I894:I897" si="243">+AM894</f>
        <v>0</v>
      </c>
      <c r="J894" s="376">
        <f>SUM(H894:I894)</f>
        <v>0</v>
      </c>
      <c r="K894" s="373">
        <f>+I390</f>
        <v>0</v>
      </c>
      <c r="L894" s="377">
        <f t="shared" ref="L894:L897" si="244">(M894+N894)</f>
        <v>0</v>
      </c>
      <c r="M894" s="378">
        <f>+K390</f>
        <v>0</v>
      </c>
      <c r="N894" s="379">
        <f>+K794</f>
        <v>0</v>
      </c>
      <c r="O894" s="424" t="str">
        <f t="shared" si="241"/>
        <v>0</v>
      </c>
      <c r="P894" s="380">
        <f>+R798+R394</f>
        <v>0</v>
      </c>
      <c r="Q894" s="258"/>
      <c r="R894" s="259"/>
      <c r="S894" s="259"/>
      <c r="T894" s="259"/>
      <c r="U894" s="516"/>
      <c r="V894" s="353"/>
      <c r="Y894" s="232"/>
      <c r="Z894" s="423">
        <f t="shared" ref="Z894:AL894" si="245">+Z794+Z390</f>
        <v>0</v>
      </c>
      <c r="AA894" s="423">
        <f t="shared" si="245"/>
        <v>0</v>
      </c>
      <c r="AB894" s="423">
        <f t="shared" si="245"/>
        <v>0</v>
      </c>
      <c r="AC894" s="423">
        <f t="shared" si="245"/>
        <v>0</v>
      </c>
      <c r="AD894" s="423">
        <f t="shared" si="245"/>
        <v>0</v>
      </c>
      <c r="AE894" s="423">
        <f t="shared" si="245"/>
        <v>0</v>
      </c>
      <c r="AF894" s="423">
        <f t="shared" si="245"/>
        <v>0</v>
      </c>
      <c r="AG894" s="423">
        <f t="shared" si="245"/>
        <v>0</v>
      </c>
      <c r="AH894" s="423">
        <f t="shared" si="245"/>
        <v>0</v>
      </c>
      <c r="AI894" s="423">
        <f t="shared" si="245"/>
        <v>0</v>
      </c>
      <c r="AJ894" s="423">
        <f t="shared" si="245"/>
        <v>0</v>
      </c>
      <c r="AK894" s="423">
        <f t="shared" si="245"/>
        <v>0</v>
      </c>
      <c r="AL894" s="423">
        <f t="shared" si="245"/>
        <v>0</v>
      </c>
      <c r="AM894" s="517">
        <f>SUM(X894:AL894)</f>
        <v>0</v>
      </c>
      <c r="AP894" s="416"/>
      <c r="AQ894" s="416"/>
      <c r="AR894" s="416"/>
      <c r="AS894" s="416"/>
      <c r="AT894" s="416"/>
      <c r="AU894" s="334"/>
      <c r="AV894" s="334"/>
    </row>
    <row r="895" spans="1:48" ht="29.25" customHeight="1">
      <c r="A895" s="293">
        <f>A894+1</f>
        <v>3</v>
      </c>
      <c r="B895" s="527" t="s">
        <v>1612</v>
      </c>
      <c r="C895" s="528"/>
      <c r="D895" s="372">
        <f>+D799+D395</f>
        <v>680</v>
      </c>
      <c r="E895" s="373">
        <f>G395</f>
        <v>0</v>
      </c>
      <c r="F895" s="373">
        <f t="shared" ref="F895:G895" si="246">+F799</f>
        <v>0</v>
      </c>
      <c r="G895" s="373">
        <f t="shared" si="246"/>
        <v>0</v>
      </c>
      <c r="H895" s="374">
        <f t="shared" ref="H895:H897" si="247">SUM(F895:G895)</f>
        <v>0</v>
      </c>
      <c r="I895" s="375">
        <f t="shared" si="243"/>
        <v>0</v>
      </c>
      <c r="J895" s="376">
        <f t="shared" ref="J895:J897" si="248">SUM(H895:I895)</f>
        <v>0</v>
      </c>
      <c r="K895" s="373">
        <f>+I395</f>
        <v>0</v>
      </c>
      <c r="L895" s="377">
        <f t="shared" si="244"/>
        <v>680</v>
      </c>
      <c r="M895" s="378">
        <f>+K395</f>
        <v>0</v>
      </c>
      <c r="N895" s="379">
        <f>+K799</f>
        <v>680</v>
      </c>
      <c r="O895" s="424" t="str">
        <f t="shared" si="241"/>
        <v>0</v>
      </c>
      <c r="P895" s="380">
        <f>+R803+R399</f>
        <v>0</v>
      </c>
      <c r="Q895" s="258"/>
      <c r="R895" s="259"/>
      <c r="S895" s="259"/>
      <c r="T895" s="259"/>
      <c r="U895" s="516"/>
      <c r="V895" s="353"/>
      <c r="Y895" s="232"/>
      <c r="Z895" s="423">
        <f t="shared" ref="Z895:AL895" si="249">+Z799+Z395</f>
        <v>0</v>
      </c>
      <c r="AA895" s="423">
        <f t="shared" si="249"/>
        <v>0</v>
      </c>
      <c r="AB895" s="423">
        <f t="shared" si="249"/>
        <v>0</v>
      </c>
      <c r="AC895" s="423">
        <f t="shared" si="249"/>
        <v>0</v>
      </c>
      <c r="AD895" s="423">
        <f t="shared" si="249"/>
        <v>0</v>
      </c>
      <c r="AE895" s="423">
        <f t="shared" si="249"/>
        <v>0</v>
      </c>
      <c r="AF895" s="423">
        <f t="shared" si="249"/>
        <v>0</v>
      </c>
      <c r="AG895" s="423">
        <f t="shared" si="249"/>
        <v>0</v>
      </c>
      <c r="AH895" s="423">
        <f t="shared" si="249"/>
        <v>0</v>
      </c>
      <c r="AI895" s="423">
        <f t="shared" si="249"/>
        <v>0</v>
      </c>
      <c r="AJ895" s="423">
        <f t="shared" si="249"/>
        <v>0</v>
      </c>
      <c r="AK895" s="423">
        <f t="shared" si="249"/>
        <v>0</v>
      </c>
      <c r="AL895" s="423">
        <f t="shared" si="249"/>
        <v>0</v>
      </c>
      <c r="AM895" s="517">
        <f>SUM(X895:AL895)</f>
        <v>0</v>
      </c>
      <c r="AP895" s="416"/>
      <c r="AQ895" s="416"/>
      <c r="AR895" s="416"/>
      <c r="AS895" s="416"/>
      <c r="AT895" s="416"/>
      <c r="AU895" s="334"/>
      <c r="AV895" s="334"/>
    </row>
    <row r="896" spans="1:48" ht="29.25" customHeight="1">
      <c r="A896" s="293">
        <v>4</v>
      </c>
      <c r="B896" s="527" t="s">
        <v>1620</v>
      </c>
      <c r="C896" s="528"/>
      <c r="D896" s="372">
        <f>+D804+D400</f>
        <v>0</v>
      </c>
      <c r="E896" s="373">
        <f>G400</f>
        <v>0</v>
      </c>
      <c r="F896" s="373">
        <f>+F804</f>
        <v>0</v>
      </c>
      <c r="G896" s="373">
        <f>+G804</f>
        <v>0</v>
      </c>
      <c r="H896" s="374">
        <f t="shared" si="247"/>
        <v>0</v>
      </c>
      <c r="I896" s="375">
        <f t="shared" si="243"/>
        <v>0</v>
      </c>
      <c r="J896" s="376">
        <f t="shared" si="248"/>
        <v>0</v>
      </c>
      <c r="K896" s="373">
        <f>+I400</f>
        <v>0</v>
      </c>
      <c r="L896" s="377">
        <f t="shared" si="244"/>
        <v>0</v>
      </c>
      <c r="M896" s="378">
        <f>+K400</f>
        <v>0</v>
      </c>
      <c r="N896" s="379">
        <f>+K804</f>
        <v>0</v>
      </c>
      <c r="O896" s="424" t="str">
        <f t="shared" si="241"/>
        <v>0</v>
      </c>
      <c r="P896" s="380">
        <f>+R808+R404</f>
        <v>0</v>
      </c>
      <c r="Q896" s="258"/>
      <c r="R896" s="259"/>
      <c r="S896" s="259"/>
      <c r="T896" s="259"/>
      <c r="U896" s="516"/>
      <c r="V896" s="353"/>
      <c r="Y896" s="232"/>
      <c r="Z896" s="423">
        <f>+Z804+Z400</f>
        <v>0</v>
      </c>
      <c r="AA896" s="423">
        <f t="shared" ref="AA896:AL896" si="250">+AA804+AA400</f>
        <v>0</v>
      </c>
      <c r="AB896" s="423">
        <f t="shared" si="250"/>
        <v>0</v>
      </c>
      <c r="AC896" s="423">
        <f t="shared" si="250"/>
        <v>0</v>
      </c>
      <c r="AD896" s="423">
        <f t="shared" si="250"/>
        <v>0</v>
      </c>
      <c r="AE896" s="423">
        <f t="shared" si="250"/>
        <v>0</v>
      </c>
      <c r="AF896" s="423">
        <f t="shared" si="250"/>
        <v>0</v>
      </c>
      <c r="AG896" s="423">
        <f t="shared" si="250"/>
        <v>0</v>
      </c>
      <c r="AH896" s="423">
        <f t="shared" si="250"/>
        <v>0</v>
      </c>
      <c r="AI896" s="423">
        <f t="shared" si="250"/>
        <v>0</v>
      </c>
      <c r="AJ896" s="423">
        <f t="shared" si="250"/>
        <v>0</v>
      </c>
      <c r="AK896" s="423">
        <f t="shared" si="250"/>
        <v>0</v>
      </c>
      <c r="AL896" s="423">
        <f t="shared" si="250"/>
        <v>0</v>
      </c>
      <c r="AM896" s="517">
        <f t="shared" ref="AM896:AM897" si="251">SUM(X896:AL896)</f>
        <v>0</v>
      </c>
      <c r="AP896" s="416"/>
      <c r="AQ896" s="416"/>
      <c r="AR896" s="416"/>
      <c r="AS896" s="416"/>
      <c r="AT896" s="416"/>
      <c r="AU896" s="334"/>
      <c r="AV896" s="334"/>
    </row>
    <row r="897" spans="1:48" ht="29.25" customHeight="1">
      <c r="A897" s="293">
        <v>5</v>
      </c>
      <c r="B897" s="527" t="s">
        <v>1613</v>
      </c>
      <c r="C897" s="528"/>
      <c r="D897" s="372">
        <f>+D809+D405</f>
        <v>0</v>
      </c>
      <c r="E897" s="373">
        <f>G405</f>
        <v>0</v>
      </c>
      <c r="F897" s="373">
        <f>+F809</f>
        <v>0</v>
      </c>
      <c r="G897" s="373">
        <f>+G809</f>
        <v>0</v>
      </c>
      <c r="H897" s="374">
        <f t="shared" si="247"/>
        <v>0</v>
      </c>
      <c r="I897" s="375">
        <f t="shared" si="243"/>
        <v>0</v>
      </c>
      <c r="J897" s="376">
        <f t="shared" si="248"/>
        <v>0</v>
      </c>
      <c r="K897" s="373">
        <f>+I405</f>
        <v>0</v>
      </c>
      <c r="L897" s="377">
        <f t="shared" si="244"/>
        <v>0</v>
      </c>
      <c r="M897" s="378">
        <f>+K405</f>
        <v>0</v>
      </c>
      <c r="N897" s="379">
        <f>+K809</f>
        <v>0</v>
      </c>
      <c r="O897" s="424" t="str">
        <f t="shared" si="241"/>
        <v>0</v>
      </c>
      <c r="P897" s="380">
        <f>+R813+R409</f>
        <v>0</v>
      </c>
      <c r="Q897" s="258"/>
      <c r="R897" s="259"/>
      <c r="S897" s="259"/>
      <c r="T897" s="259"/>
      <c r="U897" s="516"/>
      <c r="V897" s="353"/>
      <c r="Y897" s="232"/>
      <c r="Z897" s="423">
        <f>+Z809+Z405</f>
        <v>0</v>
      </c>
      <c r="AA897" s="423">
        <f t="shared" ref="AA897:AL897" si="252">+AA809+AA405</f>
        <v>0</v>
      </c>
      <c r="AB897" s="423">
        <f t="shared" si="252"/>
        <v>0</v>
      </c>
      <c r="AC897" s="423">
        <f t="shared" si="252"/>
        <v>0</v>
      </c>
      <c r="AD897" s="423">
        <f t="shared" si="252"/>
        <v>0</v>
      </c>
      <c r="AE897" s="423">
        <f t="shared" si="252"/>
        <v>0</v>
      </c>
      <c r="AF897" s="423">
        <f t="shared" si="252"/>
        <v>0</v>
      </c>
      <c r="AG897" s="423">
        <f t="shared" si="252"/>
        <v>0</v>
      </c>
      <c r="AH897" s="423">
        <f t="shared" si="252"/>
        <v>0</v>
      </c>
      <c r="AI897" s="423">
        <f t="shared" si="252"/>
        <v>0</v>
      </c>
      <c r="AJ897" s="423">
        <f t="shared" si="252"/>
        <v>0</v>
      </c>
      <c r="AK897" s="423">
        <f t="shared" si="252"/>
        <v>0</v>
      </c>
      <c r="AL897" s="423">
        <f t="shared" si="252"/>
        <v>0</v>
      </c>
      <c r="AM897" s="517">
        <f t="shared" si="251"/>
        <v>0</v>
      </c>
      <c r="AP897" s="416"/>
      <c r="AQ897" s="416"/>
      <c r="AR897" s="416"/>
      <c r="AS897" s="416"/>
      <c r="AT897" s="416"/>
      <c r="AU897" s="334"/>
      <c r="AV897" s="334"/>
    </row>
    <row r="898" spans="1:48">
      <c r="AQ898" s="416"/>
      <c r="AR898" s="416"/>
      <c r="AS898" s="416"/>
      <c r="AT898" s="416"/>
    </row>
    <row r="899" spans="1:48">
      <c r="AQ899" s="416"/>
      <c r="AR899" s="416"/>
      <c r="AS899" s="416"/>
      <c r="AT899" s="416"/>
    </row>
    <row r="900" spans="1:48">
      <c r="B900" s="252"/>
      <c r="C900" s="252"/>
      <c r="D900" s="252"/>
      <c r="E900" s="252"/>
      <c r="F900" s="252"/>
    </row>
    <row r="901" spans="1:48" ht="18" customHeight="1">
      <c r="B901" s="526" t="s">
        <v>1477</v>
      </c>
      <c r="C901" s="526"/>
      <c r="D901" s="526"/>
      <c r="E901" s="526"/>
      <c r="F901" s="526"/>
      <c r="G901" s="526"/>
    </row>
    <row r="902" spans="1:48" ht="18" customHeight="1">
      <c r="B902" s="394" t="s">
        <v>1476</v>
      </c>
      <c r="C902" s="394" t="s">
        <v>1484</v>
      </c>
      <c r="D902" s="529" t="s">
        <v>1485</v>
      </c>
      <c r="E902" s="530"/>
      <c r="F902" s="530"/>
      <c r="G902" s="531"/>
    </row>
    <row r="903" spans="1:48" ht="20.25" customHeight="1">
      <c r="B903" s="395" t="s">
        <v>1562</v>
      </c>
      <c r="C903" s="396"/>
      <c r="D903" s="523"/>
      <c r="E903" s="524"/>
      <c r="F903" s="524"/>
      <c r="G903" s="525"/>
    </row>
    <row r="904" spans="1:48" ht="20.25" customHeight="1">
      <c r="B904" s="395" t="s">
        <v>1563</v>
      </c>
      <c r="C904" s="396"/>
      <c r="D904" s="523"/>
      <c r="E904" s="524"/>
      <c r="F904" s="524"/>
      <c r="G904" s="525"/>
    </row>
    <row r="905" spans="1:48" ht="20.25" customHeight="1">
      <c r="B905" s="395" t="s">
        <v>1478</v>
      </c>
      <c r="C905" s="396"/>
      <c r="D905" s="523"/>
      <c r="E905" s="524"/>
      <c r="F905" s="524"/>
      <c r="G905" s="525"/>
    </row>
    <row r="906" spans="1:48" ht="20.25" customHeight="1">
      <c r="B906" s="395" t="s">
        <v>1479</v>
      </c>
      <c r="C906" s="396"/>
      <c r="D906" s="523"/>
      <c r="E906" s="524"/>
      <c r="F906" s="524"/>
      <c r="G906" s="525"/>
    </row>
    <row r="907" spans="1:48" ht="20.25" customHeight="1">
      <c r="B907" s="395" t="s">
        <v>1481</v>
      </c>
      <c r="C907" s="396"/>
      <c r="D907" s="523"/>
      <c r="E907" s="524"/>
      <c r="F907" s="524"/>
      <c r="G907" s="525"/>
    </row>
    <row r="908" spans="1:48" ht="18" customHeight="1">
      <c r="B908" s="397"/>
      <c r="C908" s="398"/>
    </row>
    <row r="909" spans="1:48" ht="18" customHeight="1">
      <c r="B909" s="526" t="s">
        <v>1480</v>
      </c>
      <c r="C909" s="526"/>
      <c r="D909" s="526"/>
      <c r="E909" s="526"/>
      <c r="F909" s="526"/>
      <c r="G909" s="526"/>
    </row>
    <row r="910" spans="1:48" ht="24.75" customHeight="1">
      <c r="B910" s="426" t="s">
        <v>1564</v>
      </c>
      <c r="C910" s="474"/>
      <c r="D910" s="523"/>
      <c r="E910" s="524"/>
      <c r="F910" s="524"/>
      <c r="G910" s="525"/>
    </row>
    <row r="911" spans="1:48" ht="24.75" customHeight="1">
      <c r="B911" s="395" t="s">
        <v>1610</v>
      </c>
      <c r="C911" s="475"/>
      <c r="D911" s="523"/>
      <c r="E911" s="524"/>
      <c r="F911" s="524"/>
      <c r="G911" s="525"/>
    </row>
    <row r="912" spans="1:48" ht="31.5" customHeight="1">
      <c r="B912" s="395" t="s">
        <v>1561</v>
      </c>
      <c r="C912" s="396"/>
      <c r="D912" s="523"/>
      <c r="E912" s="524"/>
      <c r="F912" s="524"/>
      <c r="G912" s="525"/>
    </row>
    <row r="913" spans="2:7" ht="24.75" customHeight="1">
      <c r="B913" s="395" t="s">
        <v>1481</v>
      </c>
      <c r="C913" s="396"/>
      <c r="D913" s="523"/>
      <c r="E913" s="524"/>
      <c r="F913" s="524"/>
      <c r="G913" s="525"/>
    </row>
    <row r="914" spans="2:7" ht="18" customHeight="1">
      <c r="B914" s="397"/>
      <c r="C914" s="398"/>
    </row>
    <row r="915" spans="2:7" ht="18" customHeight="1">
      <c r="B915" s="397"/>
      <c r="C915" s="398"/>
    </row>
    <row r="916" spans="2:7" ht="18" customHeight="1">
      <c r="B916" s="526" t="s">
        <v>1482</v>
      </c>
      <c r="C916" s="526"/>
      <c r="D916" s="526"/>
      <c r="E916" s="526"/>
      <c r="F916" s="526"/>
      <c r="G916" s="526"/>
    </row>
    <row r="917" spans="2:7" ht="31.5" customHeight="1">
      <c r="B917" s="395" t="s">
        <v>1611</v>
      </c>
      <c r="C917" s="474"/>
      <c r="D917" s="523"/>
      <c r="E917" s="524"/>
      <c r="F917" s="524"/>
      <c r="G917" s="525"/>
    </row>
    <row r="918" spans="2:7" ht="24" customHeight="1">
      <c r="B918" s="395" t="s">
        <v>1483</v>
      </c>
      <c r="C918" s="396"/>
      <c r="D918" s="523"/>
      <c r="E918" s="524"/>
      <c r="F918" s="524"/>
      <c r="G918" s="525"/>
    </row>
    <row r="919" spans="2:7">
      <c r="C919" s="399"/>
    </row>
  </sheetData>
  <sheetProtection algorithmName="SHA-512" hashValue="rHYENoxqlrd5L/RX/JqZoYNMACVW6A6tHSUdbzgzUJdW7BMf7lv89Jxs9jnVGYE3Beb3Nt0TN7w+5fCiO9tang==" saltValue="UhE81hF0+E0I3v0ejJWPcw==" spinCount="100000" sheet="1" objects="1" scenarios="1"/>
  <protectedRanges>
    <protectedRange algorithmName="SHA-512" hashValue="azGcVdqYkhR86HIKn2rYPPRr5+mVW4IEq7uRHMk25sS6su9btp67csEbkWb5GQvriIX/bROpuDFXXVgLMPzhMQ==" saltValue="So3PWvzqU6WQxaYTU7AVAg==" spinCount="100000" sqref="J385:J409 J380" name="Acopio_4_1"/>
    <protectedRange algorithmName="SHA-512" hashValue="zHOOI8C6TdaV6s6N2/27xESvwU0t5zAaLoItHRVoGpTXM9j+vyxsopMktU83nI5i57EgckgHvMhLqaFhlwmlrQ==" saltValue="lXnRqhBa+m7p3r+f6ZoJ4w==" spinCount="100000" sqref="K634:K638 K707:K712 K423:K427 K429:K433 K435:K439 K453:K457 K441:K445 K447:K451 K459:K463 K465:K469 K471:K475 K477:K481 K483:K487 K489:K493 K507:K511 K519:K523 K525:K529 K531:K535 K537:K541 K543:K547 K549:K553 K555:K559 K495:K499 K501:K505 K513:K517 K567:K571 K573:K577 K579:K583 K585:K589 K591:K595 K597:K601 K603:K607 K609:K613 K615:K619 K621:K625 K627:K631 I417:I632 K640:K644 K646:K650 K652:K656 K658:K662 K664:K668 K670:K674 K676:K680 K700:K704 K682:K686 K688:K692 K694:K698 I634:I705 K777:K783 K714:K719 K721:K726 K728:K733 K735:K740 K742:K747 K749:K754 K756:K761 K763:K768 K770:K775 I707:I783 M870:P870 S870:V870 O633:W633 O706:W706 K561:K565 K417:K421 K794:K797 I789:I813 K799:K802 K804:K807 K809:K812 R857:V857" name="Municipios_1_2_1"/>
    <protectedRange algorithmName="SHA-512" hashValue="azGcVdqYkhR86HIKn2rYPPRr5+mVW4IEq7uRHMk25sS6su9btp67csEbkWb5GQvriIX/bROpuDFXXVgLMPzhMQ==" saltValue="So3PWvzqU6WQxaYTU7AVAg==" spinCount="100000" sqref="K380 K385:K409 K789:K793 K798 K803 K808 K813" name="Acopio_1_3_1"/>
    <protectedRange algorithmName="SHA-512" hashValue="azGcVdqYkhR86HIKn2rYPPRr5+mVW4IEq7uRHMk25sS6su9btp67csEbkWb5GQvriIX/bROpuDFXXVgLMPzhMQ==" saltValue="So3PWvzqU6WQxaYTU7AVAg==" spinCount="100000" sqref="J13:J379" name="Acopio_3_2_1"/>
    <protectedRange algorithmName="SHA-512" hashValue="azGcVdqYkhR86HIKn2rYPPRr5+mVW4IEq7uRHMk25sS6su9btp67csEbkWb5GQvriIX/bROpuDFXXVgLMPzhMQ==" saltValue="So3PWvzqU6WQxaYTU7AVAg==" spinCount="100000" sqref="K422 K428 K434 K440 K446 K452 K458 K464 K470 K476 K482 K488 K494 K512 K524 K530 K536 K542 K548 K554 K560 K500 K506 K518 K578 K584 K590 K596 K602 K608 K614 K620 K626 K632 K639 K645 K651 K657 K663 K669 K675 K681 K687 K693 K699 K705 K713 K720 K727 K734 K741 K748 K755 K762 K776 K769 K572 K566 K13:K228 K230:K301 K303:K379" name="Acopio_1_2_2_1"/>
    <protectedRange algorithmName="SHA-512" hashValue="8byoQttQWGP5qbcxqBkq+H+/zRRYljqgH/rENkvAtcx2vfR2IwlTET4l4/66wUB+2T3pLT28iauSquQPOk8bNw==" saltValue="lZksW1D6kU5eg3qR/gQlwA==" spinCount="100000" sqref="AM9:AM12 AM413:AM416 AM817:AM820" name="Enero Perdidas_2_2_1"/>
    <protectedRange algorithmName="SHA-512" hashValue="8byoQttQWGP5qbcxqBkq+H+/zRRYljqgH/rENkvAtcx2vfR2IwlTET4l4/66wUB+2T3pLT28iauSquQPOk8bNw==" saltValue="lZksW1D6kU5eg3qR/gQlwA==" spinCount="100000" sqref="AO785:AO788 AM381:AM388 AM390:AM393 AM395:AM398 AM400:AM403 AM405:AM408 AO381:AO409 AM889:AM892 AM785:AM792 AM794:AM797 AM799:AM802 AM804:AM807 AM809:AM812" name="Enero Perdidas_3_2_1"/>
    <protectedRange algorithmName="SHA-512" hashValue="8byoQttQWGP5qbcxqBkq+H+/zRRYljqgH/rENkvAtcx2vfR2IwlTET4l4/66wUB+2T3pLT28iauSquQPOk8bNw==" saltValue="lZksW1D6kU5eg3qR/gQlwA==" spinCount="100000" sqref="AO789:AO813" name="Enero Perdidas_5_2_1"/>
    <protectedRange algorithmName="SHA-512" hashValue="8byoQttQWGP5qbcxqBkq+H+/zRRYljqgH/rENkvAtcx2vfR2IwlTET4l4/66wUB+2T3pLT28iauSquQPOk8bNw==" saltValue="lZksW1D6kU5eg3qR/gQlwA==" spinCount="100000" sqref="AO817:AO887 AN887" name="Enero Perdidas_6_2_1"/>
    <protectedRange algorithmName="SHA-512" hashValue="8byoQttQWGP5qbcxqBkq+H+/zRRYljqgH/rENkvAtcx2vfR2IwlTET4l4/66wUB+2T3pLT28iauSquQPOk8bNw==" saltValue="lZksW1D6kU5eg3qR/gQlwA==" spinCount="100000" sqref="AM893:AM897" name="Enero Perdidas_7_2_1"/>
    <protectedRange algorithmName="SHA-512" hashValue="8byoQttQWGP5qbcxqBkq+H+/zRRYljqgH/rENkvAtcx2vfR2IwlTET4l4/66wUB+2T3pLT28iauSquQPOk8bNw==" saltValue="lZksW1D6kU5eg3qR/gQlwA==" spinCount="100000" sqref="AO888" name="Enero Perdidas_6_3_2_1"/>
    <protectedRange algorithmName="SHA-512" hashValue="zHOOI8C6TdaV6s6N2/27xESvwU0t5zAaLoItHRVoGpTXM9j+vyxsopMktU83nI5i57EgckgHvMhLqaFhlwmlrQ==" saltValue="lXnRqhBa+m7p3r+f6ZoJ4w==" spinCount="100000" sqref="K815:L815" name="Municipios_1_3_1"/>
  </protectedRanges>
  <mergeCells count="3720">
    <mergeCell ref="A9:A12"/>
    <mergeCell ref="B9:C12"/>
    <mergeCell ref="D9:D12"/>
    <mergeCell ref="E9:G9"/>
    <mergeCell ref="H9:J9"/>
    <mergeCell ref="K9:K12"/>
    <mergeCell ref="AJ11:AJ12"/>
    <mergeCell ref="AK11:AK12"/>
    <mergeCell ref="AL11:AL12"/>
    <mergeCell ref="A13:A18"/>
    <mergeCell ref="B13:C18"/>
    <mergeCell ref="D13:D18"/>
    <mergeCell ref="E13:E18"/>
    <mergeCell ref="F13:F18"/>
    <mergeCell ref="G13:G18"/>
    <mergeCell ref="H13:H18"/>
    <mergeCell ref="AD11:AD12"/>
    <mergeCell ref="AE11:AE12"/>
    <mergeCell ref="AF11:AF12"/>
    <mergeCell ref="AG11:AG12"/>
    <mergeCell ref="AH11:AH12"/>
    <mergeCell ref="AI11:AI12"/>
    <mergeCell ref="AM9:AM12"/>
    <mergeCell ref="E10:E12"/>
    <mergeCell ref="F10:F12"/>
    <mergeCell ref="G10:G12"/>
    <mergeCell ref="H10:H12"/>
    <mergeCell ref="I10:I12"/>
    <mergeCell ref="J10:J12"/>
    <mergeCell ref="Z10:AB10"/>
    <mergeCell ref="Z11:AB11"/>
    <mergeCell ref="AC11:AC12"/>
    <mergeCell ref="R9:R12"/>
    <mergeCell ref="S9:S12"/>
    <mergeCell ref="T9:T12"/>
    <mergeCell ref="U9:U12"/>
    <mergeCell ref="V9:V12"/>
    <mergeCell ref="W9:W12"/>
    <mergeCell ref="AI13:AI17"/>
    <mergeCell ref="AJ13:AJ17"/>
    <mergeCell ref="AK13:AK17"/>
    <mergeCell ref="AL13:AL17"/>
    <mergeCell ref="AM13:AM17"/>
    <mergeCell ref="L9:L12"/>
    <mergeCell ref="M9:M12"/>
    <mergeCell ref="N9:N12"/>
    <mergeCell ref="O9:O12"/>
    <mergeCell ref="P9:P12"/>
    <mergeCell ref="Q9:Q12"/>
    <mergeCell ref="A19:A24"/>
    <mergeCell ref="B19:C24"/>
    <mergeCell ref="D19:D24"/>
    <mergeCell ref="E19:E24"/>
    <mergeCell ref="F19:F24"/>
    <mergeCell ref="AC13:AC17"/>
    <mergeCell ref="AD13:AD17"/>
    <mergeCell ref="AE13:AE17"/>
    <mergeCell ref="AF13:AF17"/>
    <mergeCell ref="AG13:AG17"/>
    <mergeCell ref="AH13:AH17"/>
    <mergeCell ref="I13:I18"/>
    <mergeCell ref="J13:J18"/>
    <mergeCell ref="K13:K17"/>
    <mergeCell ref="Z13:Z17"/>
    <mergeCell ref="AA13:AA17"/>
    <mergeCell ref="AB13:AB17"/>
    <mergeCell ref="AM19:AM23"/>
    <mergeCell ref="AN19:AN23"/>
    <mergeCell ref="A25:A30"/>
    <mergeCell ref="B25:C30"/>
    <mergeCell ref="D25:D30"/>
    <mergeCell ref="E25:E30"/>
    <mergeCell ref="F25:F30"/>
    <mergeCell ref="G25:G30"/>
    <mergeCell ref="H25:H30"/>
    <mergeCell ref="I25:I30"/>
    <mergeCell ref="AG19:AG23"/>
    <mergeCell ref="AH19:AH23"/>
    <mergeCell ref="AI19:AI23"/>
    <mergeCell ref="AJ19:AJ23"/>
    <mergeCell ref="AK19:AK23"/>
    <mergeCell ref="AL19:AL23"/>
    <mergeCell ref="AA19:AA23"/>
    <mergeCell ref="AB19:AB23"/>
    <mergeCell ref="AC19:AC23"/>
    <mergeCell ref="AD19:AD23"/>
    <mergeCell ref="AE19:AE23"/>
    <mergeCell ref="AF19:AF23"/>
    <mergeCell ref="G19:G24"/>
    <mergeCell ref="H19:H24"/>
    <mergeCell ref="I19:I24"/>
    <mergeCell ref="J19:J24"/>
    <mergeCell ref="K19:K23"/>
    <mergeCell ref="Z19:Z23"/>
    <mergeCell ref="AJ25:AJ29"/>
    <mergeCell ref="AK25:AK29"/>
    <mergeCell ref="AL25:AL29"/>
    <mergeCell ref="AM25:AM29"/>
    <mergeCell ref="AN25:AN29"/>
    <mergeCell ref="A31:A36"/>
    <mergeCell ref="B31:C36"/>
    <mergeCell ref="D31:D36"/>
    <mergeCell ref="E31:E36"/>
    <mergeCell ref="F31:F36"/>
    <mergeCell ref="AD25:AD29"/>
    <mergeCell ref="AE25:AE29"/>
    <mergeCell ref="AF25:AF29"/>
    <mergeCell ref="AG25:AG29"/>
    <mergeCell ref="AH25:AH29"/>
    <mergeCell ref="AI25:AI29"/>
    <mergeCell ref="J25:J30"/>
    <mergeCell ref="K25:K29"/>
    <mergeCell ref="Z25:Z29"/>
    <mergeCell ref="AA25:AA29"/>
    <mergeCell ref="AB25:AB29"/>
    <mergeCell ref="AC25:AC29"/>
    <mergeCell ref="AM31:AM35"/>
    <mergeCell ref="AN31:AN35"/>
    <mergeCell ref="AG31:AG35"/>
    <mergeCell ref="AH31:AH35"/>
    <mergeCell ref="AI31:AI35"/>
    <mergeCell ref="AJ31:AJ35"/>
    <mergeCell ref="AK31:AK35"/>
    <mergeCell ref="AL31:AL35"/>
    <mergeCell ref="AA31:AA35"/>
    <mergeCell ref="AB31:AB35"/>
    <mergeCell ref="AC31:AC35"/>
    <mergeCell ref="AD31:AD35"/>
    <mergeCell ref="AE31:AE35"/>
    <mergeCell ref="AF31:AF35"/>
    <mergeCell ref="G31:G36"/>
    <mergeCell ref="H31:H36"/>
    <mergeCell ref="I31:I36"/>
    <mergeCell ref="J31:J36"/>
    <mergeCell ref="K31:K35"/>
    <mergeCell ref="Z31:Z35"/>
    <mergeCell ref="AM37:AM41"/>
    <mergeCell ref="AN37:AN41"/>
    <mergeCell ref="A43:A48"/>
    <mergeCell ref="B43:C48"/>
    <mergeCell ref="D43:D48"/>
    <mergeCell ref="E43:E48"/>
    <mergeCell ref="F43:F48"/>
    <mergeCell ref="AD37:AD41"/>
    <mergeCell ref="AE37:AE41"/>
    <mergeCell ref="AF37:AF41"/>
    <mergeCell ref="AG37:AG41"/>
    <mergeCell ref="AH37:AH41"/>
    <mergeCell ref="AI37:AI41"/>
    <mergeCell ref="J37:J42"/>
    <mergeCell ref="K37:K41"/>
    <mergeCell ref="Z37:Z41"/>
    <mergeCell ref="AA37:AA41"/>
    <mergeCell ref="AB37:AB41"/>
    <mergeCell ref="AC37:AC41"/>
    <mergeCell ref="AM43:AM47"/>
    <mergeCell ref="AN43:AN47"/>
    <mergeCell ref="A37:A42"/>
    <mergeCell ref="B37:C42"/>
    <mergeCell ref="D37:D42"/>
    <mergeCell ref="E37:E42"/>
    <mergeCell ref="F37:F42"/>
    <mergeCell ref="G37:G42"/>
    <mergeCell ref="H37:H42"/>
    <mergeCell ref="I37:I42"/>
    <mergeCell ref="AJ37:AJ41"/>
    <mergeCell ref="AK37:AK41"/>
    <mergeCell ref="AL37:AL41"/>
    <mergeCell ref="AG43:AG47"/>
    <mergeCell ref="AH43:AH47"/>
    <mergeCell ref="AI43:AI47"/>
    <mergeCell ref="AJ43:AJ47"/>
    <mergeCell ref="AK43:AK47"/>
    <mergeCell ref="AL43:AL47"/>
    <mergeCell ref="AA43:AA47"/>
    <mergeCell ref="AB43:AB47"/>
    <mergeCell ref="AC43:AC47"/>
    <mergeCell ref="AD43:AD47"/>
    <mergeCell ref="AE43:AE47"/>
    <mergeCell ref="AF43:AF47"/>
    <mergeCell ref="G43:G48"/>
    <mergeCell ref="H43:H48"/>
    <mergeCell ref="I43:I48"/>
    <mergeCell ref="J43:J48"/>
    <mergeCell ref="K43:K47"/>
    <mergeCell ref="Z43:Z47"/>
    <mergeCell ref="AM49:AM53"/>
    <mergeCell ref="AN49:AN53"/>
    <mergeCell ref="A55:A60"/>
    <mergeCell ref="B55:C60"/>
    <mergeCell ref="D55:D60"/>
    <mergeCell ref="E55:E60"/>
    <mergeCell ref="F55:F60"/>
    <mergeCell ref="AD49:AD53"/>
    <mergeCell ref="AE49:AE53"/>
    <mergeCell ref="AF49:AF53"/>
    <mergeCell ref="AG49:AG53"/>
    <mergeCell ref="AH49:AH53"/>
    <mergeCell ref="AI49:AI53"/>
    <mergeCell ref="J49:J54"/>
    <mergeCell ref="K49:K53"/>
    <mergeCell ref="Z49:Z53"/>
    <mergeCell ref="AA49:AA53"/>
    <mergeCell ref="AB49:AB53"/>
    <mergeCell ref="AC49:AC53"/>
    <mergeCell ref="AM55:AM59"/>
    <mergeCell ref="AN55:AN59"/>
    <mergeCell ref="A49:A54"/>
    <mergeCell ref="B49:C54"/>
    <mergeCell ref="D49:D54"/>
    <mergeCell ref="E49:E54"/>
    <mergeCell ref="F49:F54"/>
    <mergeCell ref="G49:G54"/>
    <mergeCell ref="H49:H54"/>
    <mergeCell ref="I49:I54"/>
    <mergeCell ref="AJ49:AJ53"/>
    <mergeCell ref="AK49:AK53"/>
    <mergeCell ref="AL49:AL53"/>
    <mergeCell ref="AG55:AG59"/>
    <mergeCell ref="AH55:AH59"/>
    <mergeCell ref="AI55:AI59"/>
    <mergeCell ref="AJ55:AJ59"/>
    <mergeCell ref="AK55:AK59"/>
    <mergeCell ref="AL55:AL59"/>
    <mergeCell ref="AA55:AA59"/>
    <mergeCell ref="AB55:AB59"/>
    <mergeCell ref="AC55:AC59"/>
    <mergeCell ref="AD55:AD59"/>
    <mergeCell ref="AE55:AE59"/>
    <mergeCell ref="AF55:AF59"/>
    <mergeCell ref="G55:G60"/>
    <mergeCell ref="H55:H60"/>
    <mergeCell ref="I55:I60"/>
    <mergeCell ref="J55:J60"/>
    <mergeCell ref="K55:K59"/>
    <mergeCell ref="Z55:Z59"/>
    <mergeCell ref="AM61:AM65"/>
    <mergeCell ref="AN61:AN65"/>
    <mergeCell ref="A67:A72"/>
    <mergeCell ref="B67:C72"/>
    <mergeCell ref="D67:D72"/>
    <mergeCell ref="E67:E72"/>
    <mergeCell ref="F67:F72"/>
    <mergeCell ref="AD61:AD65"/>
    <mergeCell ref="AE61:AE65"/>
    <mergeCell ref="AF61:AF65"/>
    <mergeCell ref="AG61:AG65"/>
    <mergeCell ref="AH61:AH65"/>
    <mergeCell ref="AI61:AI65"/>
    <mergeCell ref="J61:J66"/>
    <mergeCell ref="K61:K65"/>
    <mergeCell ref="Z61:Z65"/>
    <mergeCell ref="AA61:AA65"/>
    <mergeCell ref="AB61:AB65"/>
    <mergeCell ref="AC61:AC65"/>
    <mergeCell ref="AM67:AM71"/>
    <mergeCell ref="AN67:AN71"/>
    <mergeCell ref="A61:A66"/>
    <mergeCell ref="B61:C66"/>
    <mergeCell ref="D61:D66"/>
    <mergeCell ref="E61:E66"/>
    <mergeCell ref="F61:F66"/>
    <mergeCell ref="G61:G66"/>
    <mergeCell ref="H61:H66"/>
    <mergeCell ref="I61:I66"/>
    <mergeCell ref="AJ61:AJ65"/>
    <mergeCell ref="AK61:AK65"/>
    <mergeCell ref="AL61:AL65"/>
    <mergeCell ref="AG67:AG71"/>
    <mergeCell ref="AH67:AH71"/>
    <mergeCell ref="AI67:AI71"/>
    <mergeCell ref="AJ67:AJ71"/>
    <mergeCell ref="AK67:AK71"/>
    <mergeCell ref="AL67:AL71"/>
    <mergeCell ref="AA67:AA71"/>
    <mergeCell ref="AB67:AB71"/>
    <mergeCell ref="AC67:AC71"/>
    <mergeCell ref="AD67:AD71"/>
    <mergeCell ref="AE67:AE71"/>
    <mergeCell ref="AF67:AF71"/>
    <mergeCell ref="G67:G72"/>
    <mergeCell ref="H67:H72"/>
    <mergeCell ref="I67:I72"/>
    <mergeCell ref="J67:J72"/>
    <mergeCell ref="K67:K71"/>
    <mergeCell ref="Z67:Z71"/>
    <mergeCell ref="AM73:AM77"/>
    <mergeCell ref="AN73:AN77"/>
    <mergeCell ref="A79:A84"/>
    <mergeCell ref="B79:C84"/>
    <mergeCell ref="D79:D84"/>
    <mergeCell ref="E79:E84"/>
    <mergeCell ref="F79:F84"/>
    <mergeCell ref="AD73:AD77"/>
    <mergeCell ref="AE73:AE77"/>
    <mergeCell ref="AF73:AF77"/>
    <mergeCell ref="AG73:AG77"/>
    <mergeCell ref="AH73:AH77"/>
    <mergeCell ref="AI73:AI77"/>
    <mergeCell ref="J73:J78"/>
    <mergeCell ref="K73:K77"/>
    <mergeCell ref="Z73:Z77"/>
    <mergeCell ref="AA73:AA77"/>
    <mergeCell ref="AB73:AB77"/>
    <mergeCell ref="AC73:AC77"/>
    <mergeCell ref="AM79:AM83"/>
    <mergeCell ref="AN79:AN83"/>
    <mergeCell ref="A73:A78"/>
    <mergeCell ref="B73:C78"/>
    <mergeCell ref="D73:D78"/>
    <mergeCell ref="E73:E78"/>
    <mergeCell ref="F73:F78"/>
    <mergeCell ref="G73:G78"/>
    <mergeCell ref="H73:H78"/>
    <mergeCell ref="I73:I78"/>
    <mergeCell ref="AJ73:AJ77"/>
    <mergeCell ref="AK73:AK77"/>
    <mergeCell ref="AL73:AL77"/>
    <mergeCell ref="AG79:AG83"/>
    <mergeCell ref="AH79:AH83"/>
    <mergeCell ref="AI79:AI83"/>
    <mergeCell ref="AJ79:AJ83"/>
    <mergeCell ref="AK79:AK83"/>
    <mergeCell ref="AL79:AL83"/>
    <mergeCell ref="AA79:AA83"/>
    <mergeCell ref="AB79:AB83"/>
    <mergeCell ref="AC79:AC83"/>
    <mergeCell ref="AD79:AD83"/>
    <mergeCell ref="AE79:AE83"/>
    <mergeCell ref="AF79:AF83"/>
    <mergeCell ref="G79:G84"/>
    <mergeCell ref="H79:H84"/>
    <mergeCell ref="I79:I84"/>
    <mergeCell ref="J79:J84"/>
    <mergeCell ref="K79:K83"/>
    <mergeCell ref="Z79:Z83"/>
    <mergeCell ref="AM85:AM89"/>
    <mergeCell ref="AN85:AN89"/>
    <mergeCell ref="A91:A96"/>
    <mergeCell ref="B91:C96"/>
    <mergeCell ref="D91:D96"/>
    <mergeCell ref="E91:E96"/>
    <mergeCell ref="F91:F96"/>
    <mergeCell ref="AD85:AD89"/>
    <mergeCell ref="AE85:AE89"/>
    <mergeCell ref="AF85:AF89"/>
    <mergeCell ref="AG85:AG89"/>
    <mergeCell ref="AH85:AH89"/>
    <mergeCell ref="AI85:AI89"/>
    <mergeCell ref="J85:J90"/>
    <mergeCell ref="K85:K89"/>
    <mergeCell ref="Z85:Z89"/>
    <mergeCell ref="AA85:AA89"/>
    <mergeCell ref="AB85:AB89"/>
    <mergeCell ref="AC85:AC89"/>
    <mergeCell ref="AM91:AM95"/>
    <mergeCell ref="AN91:AN95"/>
    <mergeCell ref="A85:A90"/>
    <mergeCell ref="B85:C90"/>
    <mergeCell ref="D85:D90"/>
    <mergeCell ref="E85:E90"/>
    <mergeCell ref="F85:F90"/>
    <mergeCell ref="G85:G90"/>
    <mergeCell ref="H85:H90"/>
    <mergeCell ref="I85:I90"/>
    <mergeCell ref="AJ85:AJ89"/>
    <mergeCell ref="AK85:AK89"/>
    <mergeCell ref="AL85:AL89"/>
    <mergeCell ref="AG91:AG95"/>
    <mergeCell ref="AH91:AH95"/>
    <mergeCell ref="AI91:AI95"/>
    <mergeCell ref="AJ91:AJ95"/>
    <mergeCell ref="AK91:AK95"/>
    <mergeCell ref="AL91:AL95"/>
    <mergeCell ref="AA91:AA95"/>
    <mergeCell ref="AB91:AB95"/>
    <mergeCell ref="AC91:AC95"/>
    <mergeCell ref="AD91:AD95"/>
    <mergeCell ref="AE91:AE95"/>
    <mergeCell ref="AF91:AF95"/>
    <mergeCell ref="G91:G96"/>
    <mergeCell ref="H91:H96"/>
    <mergeCell ref="I91:I96"/>
    <mergeCell ref="J91:J96"/>
    <mergeCell ref="K91:K95"/>
    <mergeCell ref="Z91:Z95"/>
    <mergeCell ref="AM97:AM101"/>
    <mergeCell ref="AN97:AN101"/>
    <mergeCell ref="A103:A108"/>
    <mergeCell ref="B103:C108"/>
    <mergeCell ref="D103:D108"/>
    <mergeCell ref="E103:E108"/>
    <mergeCell ref="F103:F108"/>
    <mergeCell ref="AD97:AD101"/>
    <mergeCell ref="AE97:AE101"/>
    <mergeCell ref="AF97:AF101"/>
    <mergeCell ref="AG97:AG101"/>
    <mergeCell ref="AH97:AH101"/>
    <mergeCell ref="AI97:AI101"/>
    <mergeCell ref="J97:J102"/>
    <mergeCell ref="K97:K101"/>
    <mergeCell ref="Z97:Z101"/>
    <mergeCell ref="AA97:AA101"/>
    <mergeCell ref="AB97:AB101"/>
    <mergeCell ref="AC97:AC101"/>
    <mergeCell ref="AM103:AM107"/>
    <mergeCell ref="AN103:AN107"/>
    <mergeCell ref="A97:A102"/>
    <mergeCell ref="B97:C102"/>
    <mergeCell ref="D97:D102"/>
    <mergeCell ref="E97:E102"/>
    <mergeCell ref="F97:F102"/>
    <mergeCell ref="G97:G102"/>
    <mergeCell ref="H97:H102"/>
    <mergeCell ref="I97:I102"/>
    <mergeCell ref="AJ97:AJ101"/>
    <mergeCell ref="AK97:AK101"/>
    <mergeCell ref="AL97:AL101"/>
    <mergeCell ref="AG103:AG107"/>
    <mergeCell ref="AH103:AH107"/>
    <mergeCell ref="AI103:AI107"/>
    <mergeCell ref="AJ103:AJ107"/>
    <mergeCell ref="AK103:AK107"/>
    <mergeCell ref="AL103:AL107"/>
    <mergeCell ref="AA103:AA107"/>
    <mergeCell ref="AB103:AB107"/>
    <mergeCell ref="AC103:AC107"/>
    <mergeCell ref="AD103:AD107"/>
    <mergeCell ref="AE103:AE107"/>
    <mergeCell ref="AF103:AF107"/>
    <mergeCell ref="G103:G108"/>
    <mergeCell ref="H103:H108"/>
    <mergeCell ref="I103:I108"/>
    <mergeCell ref="J103:J108"/>
    <mergeCell ref="K103:K107"/>
    <mergeCell ref="Z103:Z107"/>
    <mergeCell ref="AM109:AM113"/>
    <mergeCell ref="AN109:AN113"/>
    <mergeCell ref="A115:A120"/>
    <mergeCell ref="B115:C120"/>
    <mergeCell ref="D115:D120"/>
    <mergeCell ref="E115:E120"/>
    <mergeCell ref="F115:F120"/>
    <mergeCell ref="AD109:AD113"/>
    <mergeCell ref="AE109:AE113"/>
    <mergeCell ref="AF109:AF113"/>
    <mergeCell ref="AG109:AG113"/>
    <mergeCell ref="AH109:AH113"/>
    <mergeCell ref="AI109:AI113"/>
    <mergeCell ref="J109:J114"/>
    <mergeCell ref="K109:K113"/>
    <mergeCell ref="Z109:Z113"/>
    <mergeCell ref="AA109:AA113"/>
    <mergeCell ref="AB109:AB113"/>
    <mergeCell ref="AC109:AC113"/>
    <mergeCell ref="AM115:AM119"/>
    <mergeCell ref="AN115:AN119"/>
    <mergeCell ref="A109:A114"/>
    <mergeCell ref="B109:C114"/>
    <mergeCell ref="D109:D114"/>
    <mergeCell ref="E109:E114"/>
    <mergeCell ref="F109:F114"/>
    <mergeCell ref="G109:G114"/>
    <mergeCell ref="H109:H114"/>
    <mergeCell ref="I109:I114"/>
    <mergeCell ref="AJ109:AJ113"/>
    <mergeCell ref="AK109:AK113"/>
    <mergeCell ref="AL109:AL113"/>
    <mergeCell ref="AG115:AG119"/>
    <mergeCell ref="AH115:AH119"/>
    <mergeCell ref="AI115:AI119"/>
    <mergeCell ref="AJ115:AJ119"/>
    <mergeCell ref="AK115:AK119"/>
    <mergeCell ref="AL115:AL119"/>
    <mergeCell ref="AA115:AA119"/>
    <mergeCell ref="AB115:AB119"/>
    <mergeCell ref="AC115:AC119"/>
    <mergeCell ref="AD115:AD119"/>
    <mergeCell ref="AE115:AE119"/>
    <mergeCell ref="AF115:AF119"/>
    <mergeCell ref="G115:G120"/>
    <mergeCell ref="H115:H120"/>
    <mergeCell ref="I115:I120"/>
    <mergeCell ref="J115:J120"/>
    <mergeCell ref="K115:K119"/>
    <mergeCell ref="Z115:Z119"/>
    <mergeCell ref="AM121:AM125"/>
    <mergeCell ref="AN121:AN125"/>
    <mergeCell ref="A127:A132"/>
    <mergeCell ref="B127:C132"/>
    <mergeCell ref="D127:D132"/>
    <mergeCell ref="E127:E132"/>
    <mergeCell ref="F127:F132"/>
    <mergeCell ref="AD121:AD125"/>
    <mergeCell ref="AE121:AE125"/>
    <mergeCell ref="AF121:AF125"/>
    <mergeCell ref="AG121:AG125"/>
    <mergeCell ref="AH121:AH125"/>
    <mergeCell ref="AI121:AI125"/>
    <mergeCell ref="J121:J126"/>
    <mergeCell ref="K121:K125"/>
    <mergeCell ref="Z121:Z125"/>
    <mergeCell ref="AA121:AA125"/>
    <mergeCell ref="AB121:AB125"/>
    <mergeCell ref="AC121:AC125"/>
    <mergeCell ref="AM127:AM131"/>
    <mergeCell ref="AN127:AN131"/>
    <mergeCell ref="A121:A126"/>
    <mergeCell ref="B121:C126"/>
    <mergeCell ref="D121:D126"/>
    <mergeCell ref="E121:E126"/>
    <mergeCell ref="F121:F126"/>
    <mergeCell ref="G121:G126"/>
    <mergeCell ref="H121:H126"/>
    <mergeCell ref="I121:I126"/>
    <mergeCell ref="AJ121:AJ125"/>
    <mergeCell ref="AK121:AK125"/>
    <mergeCell ref="AL121:AL125"/>
    <mergeCell ref="AG127:AG131"/>
    <mergeCell ref="AH127:AH131"/>
    <mergeCell ref="AI127:AI131"/>
    <mergeCell ref="AJ127:AJ131"/>
    <mergeCell ref="AK127:AK131"/>
    <mergeCell ref="AL127:AL131"/>
    <mergeCell ref="AA127:AA131"/>
    <mergeCell ref="AB127:AB131"/>
    <mergeCell ref="AC127:AC131"/>
    <mergeCell ref="AD127:AD131"/>
    <mergeCell ref="AE127:AE131"/>
    <mergeCell ref="AF127:AF131"/>
    <mergeCell ref="G127:G132"/>
    <mergeCell ref="H127:H132"/>
    <mergeCell ref="I127:I132"/>
    <mergeCell ref="J127:J132"/>
    <mergeCell ref="K127:K131"/>
    <mergeCell ref="Z127:Z131"/>
    <mergeCell ref="AM133:AM137"/>
    <mergeCell ref="AN133:AN137"/>
    <mergeCell ref="A139:A144"/>
    <mergeCell ref="B139:C144"/>
    <mergeCell ref="D139:D144"/>
    <mergeCell ref="E139:E144"/>
    <mergeCell ref="F139:F144"/>
    <mergeCell ref="AD133:AD137"/>
    <mergeCell ref="AE133:AE137"/>
    <mergeCell ref="AF133:AF137"/>
    <mergeCell ref="AG133:AG137"/>
    <mergeCell ref="AH133:AH137"/>
    <mergeCell ref="AI133:AI137"/>
    <mergeCell ref="J133:J138"/>
    <mergeCell ref="K133:K137"/>
    <mergeCell ref="Z133:Z137"/>
    <mergeCell ref="AA133:AA137"/>
    <mergeCell ref="AB133:AB137"/>
    <mergeCell ref="AC133:AC137"/>
    <mergeCell ref="AM139:AM143"/>
    <mergeCell ref="AN139:AN143"/>
    <mergeCell ref="A133:A138"/>
    <mergeCell ref="B133:C138"/>
    <mergeCell ref="D133:D138"/>
    <mergeCell ref="E133:E138"/>
    <mergeCell ref="F133:F138"/>
    <mergeCell ref="G133:G138"/>
    <mergeCell ref="H133:H138"/>
    <mergeCell ref="I133:I138"/>
    <mergeCell ref="AJ133:AJ137"/>
    <mergeCell ref="AK133:AK137"/>
    <mergeCell ref="AL133:AL137"/>
    <mergeCell ref="AG139:AG143"/>
    <mergeCell ref="AH139:AH143"/>
    <mergeCell ref="AI139:AI143"/>
    <mergeCell ref="AJ139:AJ143"/>
    <mergeCell ref="AK139:AK143"/>
    <mergeCell ref="AL139:AL143"/>
    <mergeCell ref="AA139:AA143"/>
    <mergeCell ref="AB139:AB143"/>
    <mergeCell ref="AC139:AC143"/>
    <mergeCell ref="AD139:AD143"/>
    <mergeCell ref="AE139:AE143"/>
    <mergeCell ref="AF139:AF143"/>
    <mergeCell ref="G139:G144"/>
    <mergeCell ref="H139:H144"/>
    <mergeCell ref="I139:I144"/>
    <mergeCell ref="J139:J144"/>
    <mergeCell ref="K139:K143"/>
    <mergeCell ref="Z139:Z143"/>
    <mergeCell ref="AM145:AM149"/>
    <mergeCell ref="AN145:AN149"/>
    <mergeCell ref="A151:A156"/>
    <mergeCell ref="B151:C156"/>
    <mergeCell ref="D151:D156"/>
    <mergeCell ref="E151:E156"/>
    <mergeCell ref="F151:F156"/>
    <mergeCell ref="AD145:AD149"/>
    <mergeCell ref="AE145:AE149"/>
    <mergeCell ref="AF145:AF149"/>
    <mergeCell ref="AG145:AG149"/>
    <mergeCell ref="AH145:AH149"/>
    <mergeCell ref="AI145:AI149"/>
    <mergeCell ref="J145:J150"/>
    <mergeCell ref="K145:K149"/>
    <mergeCell ref="Z145:Z149"/>
    <mergeCell ref="AA145:AA149"/>
    <mergeCell ref="AB145:AB149"/>
    <mergeCell ref="AC145:AC149"/>
    <mergeCell ref="AM151:AM155"/>
    <mergeCell ref="AN151:AN155"/>
    <mergeCell ref="A145:A150"/>
    <mergeCell ref="B145:C150"/>
    <mergeCell ref="D145:D150"/>
    <mergeCell ref="E145:E150"/>
    <mergeCell ref="F145:F150"/>
    <mergeCell ref="G145:G150"/>
    <mergeCell ref="H145:H150"/>
    <mergeCell ref="I145:I150"/>
    <mergeCell ref="AJ145:AJ149"/>
    <mergeCell ref="AK145:AK149"/>
    <mergeCell ref="AL145:AL149"/>
    <mergeCell ref="AG151:AG155"/>
    <mergeCell ref="AH151:AH155"/>
    <mergeCell ref="AI151:AI155"/>
    <mergeCell ref="AJ151:AJ155"/>
    <mergeCell ref="AK151:AK155"/>
    <mergeCell ref="AL151:AL155"/>
    <mergeCell ref="AA151:AA155"/>
    <mergeCell ref="AB151:AB155"/>
    <mergeCell ref="AC151:AC155"/>
    <mergeCell ref="AD151:AD155"/>
    <mergeCell ref="AE151:AE155"/>
    <mergeCell ref="AF151:AF155"/>
    <mergeCell ref="G151:G156"/>
    <mergeCell ref="H151:H156"/>
    <mergeCell ref="I151:I156"/>
    <mergeCell ref="J151:J156"/>
    <mergeCell ref="K151:K155"/>
    <mergeCell ref="Z151:Z155"/>
    <mergeCell ref="AM157:AM161"/>
    <mergeCell ref="AN157:AN161"/>
    <mergeCell ref="A163:A168"/>
    <mergeCell ref="B163:C168"/>
    <mergeCell ref="D163:D168"/>
    <mergeCell ref="E163:E168"/>
    <mergeCell ref="F163:F168"/>
    <mergeCell ref="AD157:AD161"/>
    <mergeCell ref="AE157:AE161"/>
    <mergeCell ref="AF157:AF161"/>
    <mergeCell ref="AG157:AG161"/>
    <mergeCell ref="AH157:AH161"/>
    <mergeCell ref="AI157:AI161"/>
    <mergeCell ref="J157:J162"/>
    <mergeCell ref="K157:K161"/>
    <mergeCell ref="Z157:Z161"/>
    <mergeCell ref="AA157:AA161"/>
    <mergeCell ref="AB157:AB161"/>
    <mergeCell ref="AC157:AC161"/>
    <mergeCell ref="AM163:AM167"/>
    <mergeCell ref="AN163:AN167"/>
    <mergeCell ref="A157:A162"/>
    <mergeCell ref="B157:C162"/>
    <mergeCell ref="D157:D162"/>
    <mergeCell ref="E157:E162"/>
    <mergeCell ref="F157:F162"/>
    <mergeCell ref="G157:G162"/>
    <mergeCell ref="H157:H162"/>
    <mergeCell ref="I157:I162"/>
    <mergeCell ref="AJ157:AJ161"/>
    <mergeCell ref="AK157:AK161"/>
    <mergeCell ref="AL157:AL161"/>
    <mergeCell ref="AG163:AG167"/>
    <mergeCell ref="AH163:AH167"/>
    <mergeCell ref="AI163:AI167"/>
    <mergeCell ref="AJ163:AJ167"/>
    <mergeCell ref="AK163:AK167"/>
    <mergeCell ref="AL163:AL167"/>
    <mergeCell ref="AA163:AA167"/>
    <mergeCell ref="AB163:AB167"/>
    <mergeCell ref="AC163:AC167"/>
    <mergeCell ref="AD163:AD167"/>
    <mergeCell ref="AE163:AE167"/>
    <mergeCell ref="AF163:AF167"/>
    <mergeCell ref="G163:G168"/>
    <mergeCell ref="H163:H168"/>
    <mergeCell ref="I163:I168"/>
    <mergeCell ref="J163:J168"/>
    <mergeCell ref="K163:K167"/>
    <mergeCell ref="Z163:Z167"/>
    <mergeCell ref="AM169:AM173"/>
    <mergeCell ref="AN169:AN173"/>
    <mergeCell ref="A175:A180"/>
    <mergeCell ref="B175:C180"/>
    <mergeCell ref="D175:D180"/>
    <mergeCell ref="E175:E180"/>
    <mergeCell ref="F175:F180"/>
    <mergeCell ref="AD169:AD173"/>
    <mergeCell ref="AE169:AE173"/>
    <mergeCell ref="AF169:AF173"/>
    <mergeCell ref="AG169:AG173"/>
    <mergeCell ref="AH169:AH173"/>
    <mergeCell ref="AI169:AI173"/>
    <mergeCell ref="J169:J174"/>
    <mergeCell ref="K169:K173"/>
    <mergeCell ref="Z169:Z173"/>
    <mergeCell ref="AA169:AA173"/>
    <mergeCell ref="AB169:AB173"/>
    <mergeCell ref="AC169:AC173"/>
    <mergeCell ref="AM175:AM179"/>
    <mergeCell ref="AN175:AN179"/>
    <mergeCell ref="A169:A174"/>
    <mergeCell ref="B169:C174"/>
    <mergeCell ref="D169:D174"/>
    <mergeCell ref="E169:E174"/>
    <mergeCell ref="F169:F174"/>
    <mergeCell ref="G169:G174"/>
    <mergeCell ref="H169:H174"/>
    <mergeCell ref="I169:I174"/>
    <mergeCell ref="AJ169:AJ173"/>
    <mergeCell ref="AK169:AK173"/>
    <mergeCell ref="AL169:AL173"/>
    <mergeCell ref="AG175:AG179"/>
    <mergeCell ref="AH175:AH179"/>
    <mergeCell ref="AI175:AI179"/>
    <mergeCell ref="AJ175:AJ179"/>
    <mergeCell ref="AK175:AK179"/>
    <mergeCell ref="AL175:AL179"/>
    <mergeCell ref="AA175:AA179"/>
    <mergeCell ref="AB175:AB179"/>
    <mergeCell ref="AC175:AC179"/>
    <mergeCell ref="AD175:AD179"/>
    <mergeCell ref="AE175:AE179"/>
    <mergeCell ref="AF175:AF179"/>
    <mergeCell ref="G175:G180"/>
    <mergeCell ref="H175:H180"/>
    <mergeCell ref="I175:I180"/>
    <mergeCell ref="J175:J180"/>
    <mergeCell ref="K175:K179"/>
    <mergeCell ref="Z175:Z179"/>
    <mergeCell ref="AM181:AM185"/>
    <mergeCell ref="AN181:AN185"/>
    <mergeCell ref="A187:A192"/>
    <mergeCell ref="B187:C192"/>
    <mergeCell ref="D187:D192"/>
    <mergeCell ref="E187:E192"/>
    <mergeCell ref="F187:F192"/>
    <mergeCell ref="AD181:AD185"/>
    <mergeCell ref="AE181:AE185"/>
    <mergeCell ref="AF181:AF185"/>
    <mergeCell ref="AG181:AG185"/>
    <mergeCell ref="AH181:AH185"/>
    <mergeCell ref="AI181:AI185"/>
    <mergeCell ref="J181:J186"/>
    <mergeCell ref="K181:K185"/>
    <mergeCell ref="Z181:Z185"/>
    <mergeCell ref="AA181:AA185"/>
    <mergeCell ref="AB181:AB185"/>
    <mergeCell ref="AC181:AC185"/>
    <mergeCell ref="AM187:AM191"/>
    <mergeCell ref="AN187:AN191"/>
    <mergeCell ref="A181:A186"/>
    <mergeCell ref="B181:C186"/>
    <mergeCell ref="D181:D186"/>
    <mergeCell ref="E181:E186"/>
    <mergeCell ref="F181:F186"/>
    <mergeCell ref="G181:G186"/>
    <mergeCell ref="H181:H186"/>
    <mergeCell ref="I181:I186"/>
    <mergeCell ref="AJ181:AJ185"/>
    <mergeCell ref="AK181:AK185"/>
    <mergeCell ref="AL181:AL185"/>
    <mergeCell ref="AG187:AG191"/>
    <mergeCell ref="AH187:AH191"/>
    <mergeCell ref="AI187:AI191"/>
    <mergeCell ref="AJ187:AJ191"/>
    <mergeCell ref="AK187:AK191"/>
    <mergeCell ref="AL187:AL191"/>
    <mergeCell ref="AA187:AA191"/>
    <mergeCell ref="AB187:AB191"/>
    <mergeCell ref="AC187:AC191"/>
    <mergeCell ref="AD187:AD191"/>
    <mergeCell ref="AE187:AE191"/>
    <mergeCell ref="AF187:AF191"/>
    <mergeCell ref="G187:G192"/>
    <mergeCell ref="H187:H192"/>
    <mergeCell ref="I187:I192"/>
    <mergeCell ref="J187:J192"/>
    <mergeCell ref="K187:K191"/>
    <mergeCell ref="Z187:Z191"/>
    <mergeCell ref="AM193:AM197"/>
    <mergeCell ref="AN193:AN197"/>
    <mergeCell ref="A199:A204"/>
    <mergeCell ref="B199:C204"/>
    <mergeCell ref="D199:D204"/>
    <mergeCell ref="E199:E204"/>
    <mergeCell ref="F199:F204"/>
    <mergeCell ref="AD193:AD197"/>
    <mergeCell ref="AE193:AE197"/>
    <mergeCell ref="AF193:AF197"/>
    <mergeCell ref="AG193:AG197"/>
    <mergeCell ref="AH193:AH197"/>
    <mergeCell ref="AI193:AI197"/>
    <mergeCell ref="J193:J198"/>
    <mergeCell ref="K193:K197"/>
    <mergeCell ref="Z193:Z197"/>
    <mergeCell ref="AA193:AA197"/>
    <mergeCell ref="AB193:AB197"/>
    <mergeCell ref="AC193:AC197"/>
    <mergeCell ref="AM199:AM203"/>
    <mergeCell ref="AN199:AN203"/>
    <mergeCell ref="A193:A198"/>
    <mergeCell ref="B193:C198"/>
    <mergeCell ref="D193:D198"/>
    <mergeCell ref="E193:E198"/>
    <mergeCell ref="F193:F198"/>
    <mergeCell ref="G193:G198"/>
    <mergeCell ref="H193:H198"/>
    <mergeCell ref="I193:I198"/>
    <mergeCell ref="AJ193:AJ197"/>
    <mergeCell ref="AK193:AK197"/>
    <mergeCell ref="AL193:AL197"/>
    <mergeCell ref="AG199:AG203"/>
    <mergeCell ref="AH199:AH203"/>
    <mergeCell ref="AI199:AI203"/>
    <mergeCell ref="AJ199:AJ203"/>
    <mergeCell ref="AK199:AK203"/>
    <mergeCell ref="AL199:AL203"/>
    <mergeCell ref="AA199:AA203"/>
    <mergeCell ref="AB199:AB203"/>
    <mergeCell ref="AC199:AC203"/>
    <mergeCell ref="AD199:AD203"/>
    <mergeCell ref="AE199:AE203"/>
    <mergeCell ref="AF199:AF203"/>
    <mergeCell ref="G199:G204"/>
    <mergeCell ref="H199:H204"/>
    <mergeCell ref="I199:I204"/>
    <mergeCell ref="J199:J204"/>
    <mergeCell ref="K199:K203"/>
    <mergeCell ref="Z199:Z203"/>
    <mergeCell ref="AM205:AM209"/>
    <mergeCell ref="AN205:AN209"/>
    <mergeCell ref="A211:A216"/>
    <mergeCell ref="B211:C216"/>
    <mergeCell ref="D211:D216"/>
    <mergeCell ref="E211:E216"/>
    <mergeCell ref="F211:F216"/>
    <mergeCell ref="AD205:AD209"/>
    <mergeCell ref="AE205:AE209"/>
    <mergeCell ref="AF205:AF209"/>
    <mergeCell ref="AG205:AG209"/>
    <mergeCell ref="AH205:AH209"/>
    <mergeCell ref="AI205:AI209"/>
    <mergeCell ref="J205:J210"/>
    <mergeCell ref="K205:K209"/>
    <mergeCell ref="Z205:Z209"/>
    <mergeCell ref="AA205:AA209"/>
    <mergeCell ref="AB205:AB209"/>
    <mergeCell ref="AC205:AC209"/>
    <mergeCell ref="AM211:AM215"/>
    <mergeCell ref="AN211:AN215"/>
    <mergeCell ref="A205:A210"/>
    <mergeCell ref="B205:C210"/>
    <mergeCell ref="D205:D210"/>
    <mergeCell ref="E205:E210"/>
    <mergeCell ref="F205:F210"/>
    <mergeCell ref="G205:G210"/>
    <mergeCell ref="H205:H210"/>
    <mergeCell ref="I205:I210"/>
    <mergeCell ref="AJ205:AJ209"/>
    <mergeCell ref="AK205:AK209"/>
    <mergeCell ref="AL205:AL209"/>
    <mergeCell ref="AG211:AG215"/>
    <mergeCell ref="AH211:AH215"/>
    <mergeCell ref="AI211:AI215"/>
    <mergeCell ref="AJ211:AJ215"/>
    <mergeCell ref="AK211:AK215"/>
    <mergeCell ref="AL211:AL215"/>
    <mergeCell ref="AA211:AA215"/>
    <mergeCell ref="AB211:AB215"/>
    <mergeCell ref="AC211:AC215"/>
    <mergeCell ref="AD211:AD215"/>
    <mergeCell ref="AE211:AE215"/>
    <mergeCell ref="AF211:AF215"/>
    <mergeCell ref="G211:G216"/>
    <mergeCell ref="H211:H216"/>
    <mergeCell ref="I211:I216"/>
    <mergeCell ref="J211:J216"/>
    <mergeCell ref="K211:K215"/>
    <mergeCell ref="Z211:Z215"/>
    <mergeCell ref="AM217:AM221"/>
    <mergeCell ref="AN217:AN221"/>
    <mergeCell ref="A223:A228"/>
    <mergeCell ref="B223:C228"/>
    <mergeCell ref="D223:D228"/>
    <mergeCell ref="E223:E228"/>
    <mergeCell ref="F223:F228"/>
    <mergeCell ref="AD217:AD221"/>
    <mergeCell ref="AE217:AE221"/>
    <mergeCell ref="AF217:AF221"/>
    <mergeCell ref="AG217:AG221"/>
    <mergeCell ref="AH217:AH221"/>
    <mergeCell ref="AI217:AI221"/>
    <mergeCell ref="J217:J222"/>
    <mergeCell ref="K217:K221"/>
    <mergeCell ref="Z217:Z221"/>
    <mergeCell ref="AA217:AA221"/>
    <mergeCell ref="AB217:AB221"/>
    <mergeCell ref="AC217:AC221"/>
    <mergeCell ref="AM223:AM227"/>
    <mergeCell ref="AN223:AN227"/>
    <mergeCell ref="A217:A222"/>
    <mergeCell ref="B217:C222"/>
    <mergeCell ref="D217:D222"/>
    <mergeCell ref="E217:E222"/>
    <mergeCell ref="F217:F222"/>
    <mergeCell ref="G217:G222"/>
    <mergeCell ref="H217:H222"/>
    <mergeCell ref="I217:I222"/>
    <mergeCell ref="AJ217:AJ221"/>
    <mergeCell ref="AK217:AK221"/>
    <mergeCell ref="AL217:AL221"/>
    <mergeCell ref="B229:C229"/>
    <mergeCell ref="A230:A235"/>
    <mergeCell ref="B230:C235"/>
    <mergeCell ref="D230:D235"/>
    <mergeCell ref="E230:E235"/>
    <mergeCell ref="F230:F235"/>
    <mergeCell ref="G230:G235"/>
    <mergeCell ref="H230:H235"/>
    <mergeCell ref="AG223:AG227"/>
    <mergeCell ref="AH223:AH227"/>
    <mergeCell ref="AI223:AI227"/>
    <mergeCell ref="AJ223:AJ227"/>
    <mergeCell ref="AK223:AK227"/>
    <mergeCell ref="AL223:AL227"/>
    <mergeCell ref="AA223:AA227"/>
    <mergeCell ref="AB223:AB227"/>
    <mergeCell ref="AC223:AC227"/>
    <mergeCell ref="AD223:AD227"/>
    <mergeCell ref="AE223:AE227"/>
    <mergeCell ref="AF223:AF227"/>
    <mergeCell ref="G223:G228"/>
    <mergeCell ref="H223:H228"/>
    <mergeCell ref="I223:I228"/>
    <mergeCell ref="J223:J228"/>
    <mergeCell ref="K223:K227"/>
    <mergeCell ref="Z223:Z227"/>
    <mergeCell ref="A236:A241"/>
    <mergeCell ref="B236:C241"/>
    <mergeCell ref="D236:D241"/>
    <mergeCell ref="E236:E241"/>
    <mergeCell ref="AK242:AK246"/>
    <mergeCell ref="F236:F241"/>
    <mergeCell ref="G236:G241"/>
    <mergeCell ref="AI230:AI234"/>
    <mergeCell ref="AJ230:AJ234"/>
    <mergeCell ref="AK230:AK234"/>
    <mergeCell ref="AL230:AL234"/>
    <mergeCell ref="AM230:AM234"/>
    <mergeCell ref="AN230:AN234"/>
    <mergeCell ref="AC230:AC234"/>
    <mergeCell ref="AD230:AD234"/>
    <mergeCell ref="AE230:AE234"/>
    <mergeCell ref="AF230:AF234"/>
    <mergeCell ref="AG230:AG234"/>
    <mergeCell ref="AH230:AH234"/>
    <mergeCell ref="I230:I235"/>
    <mergeCell ref="J230:J235"/>
    <mergeCell ref="K230:K234"/>
    <mergeCell ref="Z230:Z234"/>
    <mergeCell ref="AA230:AA234"/>
    <mergeCell ref="AB230:AB234"/>
    <mergeCell ref="AN236:AN240"/>
    <mergeCell ref="AH236:AH240"/>
    <mergeCell ref="AI236:AI240"/>
    <mergeCell ref="AJ236:AJ240"/>
    <mergeCell ref="AK236:AK240"/>
    <mergeCell ref="AL236:AL240"/>
    <mergeCell ref="AM236:AM240"/>
    <mergeCell ref="AB236:AB240"/>
    <mergeCell ref="AC236:AC240"/>
    <mergeCell ref="AD236:AD240"/>
    <mergeCell ref="AE236:AE240"/>
    <mergeCell ref="AF236:AF240"/>
    <mergeCell ref="AG236:AG240"/>
    <mergeCell ref="H236:H241"/>
    <mergeCell ref="I236:I241"/>
    <mergeCell ref="J236:J241"/>
    <mergeCell ref="K236:K240"/>
    <mergeCell ref="Z236:Z240"/>
    <mergeCell ref="AA236:AA240"/>
    <mergeCell ref="AL242:AL246"/>
    <mergeCell ref="AM242:AM246"/>
    <mergeCell ref="AN242:AN246"/>
    <mergeCell ref="A248:A253"/>
    <mergeCell ref="B248:C253"/>
    <mergeCell ref="D248:D253"/>
    <mergeCell ref="E248:E253"/>
    <mergeCell ref="F248:F253"/>
    <mergeCell ref="G248:G253"/>
    <mergeCell ref="AE242:AE246"/>
    <mergeCell ref="AF242:AF246"/>
    <mergeCell ref="AG242:AG246"/>
    <mergeCell ref="AH242:AH246"/>
    <mergeCell ref="AI242:AI246"/>
    <mergeCell ref="AJ242:AJ246"/>
    <mergeCell ref="K242:K246"/>
    <mergeCell ref="Z242:Z246"/>
    <mergeCell ref="AA242:AA246"/>
    <mergeCell ref="AB242:AB246"/>
    <mergeCell ref="AC242:AC246"/>
    <mergeCell ref="AD242:AD246"/>
    <mergeCell ref="AN248:AN252"/>
    <mergeCell ref="A242:A247"/>
    <mergeCell ref="B242:C247"/>
    <mergeCell ref="D242:D247"/>
    <mergeCell ref="E242:E247"/>
    <mergeCell ref="F242:F247"/>
    <mergeCell ref="G242:G247"/>
    <mergeCell ref="H242:H247"/>
    <mergeCell ref="I242:I247"/>
    <mergeCell ref="J242:J247"/>
    <mergeCell ref="AH248:AH252"/>
    <mergeCell ref="AI248:AI252"/>
    <mergeCell ref="AJ248:AJ252"/>
    <mergeCell ref="AK248:AK252"/>
    <mergeCell ref="AL248:AL252"/>
    <mergeCell ref="AM248:AM252"/>
    <mergeCell ref="AB248:AB252"/>
    <mergeCell ref="AC248:AC252"/>
    <mergeCell ref="AD248:AD252"/>
    <mergeCell ref="AE248:AE252"/>
    <mergeCell ref="AF248:AF252"/>
    <mergeCell ref="AG248:AG252"/>
    <mergeCell ref="H248:H253"/>
    <mergeCell ref="I248:I253"/>
    <mergeCell ref="J248:J253"/>
    <mergeCell ref="K248:K252"/>
    <mergeCell ref="Z248:Z252"/>
    <mergeCell ref="AA248:AA252"/>
    <mergeCell ref="AN254:AN258"/>
    <mergeCell ref="A260:A265"/>
    <mergeCell ref="B260:C265"/>
    <mergeCell ref="D260:D265"/>
    <mergeCell ref="E260:E265"/>
    <mergeCell ref="F260:F265"/>
    <mergeCell ref="G260:G265"/>
    <mergeCell ref="AE254:AE258"/>
    <mergeCell ref="AF254:AF258"/>
    <mergeCell ref="AG254:AG258"/>
    <mergeCell ref="AH254:AH258"/>
    <mergeCell ref="AI254:AI258"/>
    <mergeCell ref="AJ254:AJ258"/>
    <mergeCell ref="K254:K258"/>
    <mergeCell ref="Z254:Z258"/>
    <mergeCell ref="AA254:AA258"/>
    <mergeCell ref="AB254:AB258"/>
    <mergeCell ref="AC254:AC258"/>
    <mergeCell ref="AD254:AD258"/>
    <mergeCell ref="AN260:AN264"/>
    <mergeCell ref="A254:A259"/>
    <mergeCell ref="B254:C259"/>
    <mergeCell ref="D254:D259"/>
    <mergeCell ref="E254:E259"/>
    <mergeCell ref="F254:F259"/>
    <mergeCell ref="G254:G259"/>
    <mergeCell ref="H254:H259"/>
    <mergeCell ref="I254:I259"/>
    <mergeCell ref="J254:J259"/>
    <mergeCell ref="AK254:AK258"/>
    <mergeCell ref="AL254:AL258"/>
    <mergeCell ref="AM254:AM258"/>
    <mergeCell ref="AH260:AH264"/>
    <mergeCell ref="AI260:AI264"/>
    <mergeCell ref="AJ260:AJ264"/>
    <mergeCell ref="AK260:AK264"/>
    <mergeCell ref="AL260:AL264"/>
    <mergeCell ref="AM260:AM264"/>
    <mergeCell ref="AB260:AB264"/>
    <mergeCell ref="AC260:AC264"/>
    <mergeCell ref="AD260:AD264"/>
    <mergeCell ref="AE260:AE264"/>
    <mergeCell ref="AF260:AF264"/>
    <mergeCell ref="AG260:AG264"/>
    <mergeCell ref="H260:H265"/>
    <mergeCell ref="I260:I265"/>
    <mergeCell ref="J260:J265"/>
    <mergeCell ref="K260:K264"/>
    <mergeCell ref="Z260:Z264"/>
    <mergeCell ref="AA260:AA264"/>
    <mergeCell ref="AN266:AN270"/>
    <mergeCell ref="A272:A277"/>
    <mergeCell ref="B272:C277"/>
    <mergeCell ref="D272:D277"/>
    <mergeCell ref="E272:E277"/>
    <mergeCell ref="F272:F277"/>
    <mergeCell ref="G272:G277"/>
    <mergeCell ref="AE266:AE270"/>
    <mergeCell ref="AF266:AF270"/>
    <mergeCell ref="AG266:AG270"/>
    <mergeCell ref="AH266:AH270"/>
    <mergeCell ref="AI266:AI270"/>
    <mergeCell ref="AJ266:AJ270"/>
    <mergeCell ref="K266:K270"/>
    <mergeCell ref="Z266:Z270"/>
    <mergeCell ref="AA266:AA270"/>
    <mergeCell ref="AB266:AB270"/>
    <mergeCell ref="AC266:AC270"/>
    <mergeCell ref="AD266:AD270"/>
    <mergeCell ref="AN272:AN276"/>
    <mergeCell ref="A266:A271"/>
    <mergeCell ref="B266:C271"/>
    <mergeCell ref="D266:D271"/>
    <mergeCell ref="E266:E271"/>
    <mergeCell ref="F266:F271"/>
    <mergeCell ref="G266:G271"/>
    <mergeCell ref="H266:H271"/>
    <mergeCell ref="I266:I271"/>
    <mergeCell ref="J266:J271"/>
    <mergeCell ref="AK266:AK270"/>
    <mergeCell ref="AL266:AL270"/>
    <mergeCell ref="AM266:AM270"/>
    <mergeCell ref="AH272:AH276"/>
    <mergeCell ref="AI272:AI276"/>
    <mergeCell ref="AJ272:AJ276"/>
    <mergeCell ref="AK272:AK276"/>
    <mergeCell ref="AL272:AL276"/>
    <mergeCell ref="AM272:AM276"/>
    <mergeCell ref="AB272:AB276"/>
    <mergeCell ref="AC272:AC276"/>
    <mergeCell ref="AD272:AD276"/>
    <mergeCell ref="AE272:AE276"/>
    <mergeCell ref="AF272:AF276"/>
    <mergeCell ref="AG272:AG276"/>
    <mergeCell ref="H272:H277"/>
    <mergeCell ref="I272:I277"/>
    <mergeCell ref="J272:J277"/>
    <mergeCell ref="K272:K276"/>
    <mergeCell ref="Z272:Z276"/>
    <mergeCell ref="AA272:AA276"/>
    <mergeCell ref="AN278:AN282"/>
    <mergeCell ref="A284:A289"/>
    <mergeCell ref="B284:C289"/>
    <mergeCell ref="D284:D289"/>
    <mergeCell ref="E284:E289"/>
    <mergeCell ref="F284:F289"/>
    <mergeCell ref="G284:G289"/>
    <mergeCell ref="AE278:AE282"/>
    <mergeCell ref="AF278:AF282"/>
    <mergeCell ref="AG278:AG282"/>
    <mergeCell ref="AH278:AH282"/>
    <mergeCell ref="AI278:AI282"/>
    <mergeCell ref="AJ278:AJ282"/>
    <mergeCell ref="K278:K282"/>
    <mergeCell ref="Z278:Z282"/>
    <mergeCell ref="AA278:AA282"/>
    <mergeCell ref="AB278:AB282"/>
    <mergeCell ref="AC278:AC282"/>
    <mergeCell ref="AD278:AD282"/>
    <mergeCell ref="AN284:AN288"/>
    <mergeCell ref="A278:A283"/>
    <mergeCell ref="B278:C283"/>
    <mergeCell ref="D278:D283"/>
    <mergeCell ref="E278:E283"/>
    <mergeCell ref="F278:F283"/>
    <mergeCell ref="G278:G283"/>
    <mergeCell ref="H278:H283"/>
    <mergeCell ref="I278:I283"/>
    <mergeCell ref="J278:J283"/>
    <mergeCell ref="AK278:AK282"/>
    <mergeCell ref="AL278:AL282"/>
    <mergeCell ref="AM278:AM282"/>
    <mergeCell ref="AH284:AH288"/>
    <mergeCell ref="AI284:AI288"/>
    <mergeCell ref="AJ284:AJ288"/>
    <mergeCell ref="AK284:AK288"/>
    <mergeCell ref="AL284:AL288"/>
    <mergeCell ref="AM284:AM288"/>
    <mergeCell ref="AB284:AB288"/>
    <mergeCell ref="AC284:AC288"/>
    <mergeCell ref="AD284:AD288"/>
    <mergeCell ref="AE284:AE288"/>
    <mergeCell ref="AF284:AF288"/>
    <mergeCell ref="AG284:AG288"/>
    <mergeCell ref="H284:H289"/>
    <mergeCell ref="I284:I289"/>
    <mergeCell ref="J284:J289"/>
    <mergeCell ref="K284:K288"/>
    <mergeCell ref="Z284:Z288"/>
    <mergeCell ref="AA284:AA288"/>
    <mergeCell ref="AN290:AN294"/>
    <mergeCell ref="A296:A301"/>
    <mergeCell ref="B296:C301"/>
    <mergeCell ref="D296:D301"/>
    <mergeCell ref="E296:E301"/>
    <mergeCell ref="F296:F301"/>
    <mergeCell ref="G296:G301"/>
    <mergeCell ref="AE290:AE294"/>
    <mergeCell ref="AF290:AF294"/>
    <mergeCell ref="AG290:AG294"/>
    <mergeCell ref="AH290:AH294"/>
    <mergeCell ref="AI290:AI294"/>
    <mergeCell ref="AJ290:AJ294"/>
    <mergeCell ref="K290:K294"/>
    <mergeCell ref="Z290:Z294"/>
    <mergeCell ref="AA290:AA294"/>
    <mergeCell ref="AB290:AB294"/>
    <mergeCell ref="AC290:AC294"/>
    <mergeCell ref="AD290:AD294"/>
    <mergeCell ref="AN296:AN300"/>
    <mergeCell ref="A290:A295"/>
    <mergeCell ref="B290:C295"/>
    <mergeCell ref="D290:D295"/>
    <mergeCell ref="E290:E295"/>
    <mergeCell ref="F290:F295"/>
    <mergeCell ref="G290:G295"/>
    <mergeCell ref="H290:H295"/>
    <mergeCell ref="I290:I295"/>
    <mergeCell ref="J290:J295"/>
    <mergeCell ref="AK290:AK294"/>
    <mergeCell ref="AL290:AL294"/>
    <mergeCell ref="AM290:AM294"/>
    <mergeCell ref="B302:C302"/>
    <mergeCell ref="A303:A309"/>
    <mergeCell ref="B303:C309"/>
    <mergeCell ref="D303:D309"/>
    <mergeCell ref="E303:E309"/>
    <mergeCell ref="F303:F309"/>
    <mergeCell ref="G303:G309"/>
    <mergeCell ref="H303:H309"/>
    <mergeCell ref="I303:I309"/>
    <mergeCell ref="AH296:AH300"/>
    <mergeCell ref="AI296:AI300"/>
    <mergeCell ref="AJ296:AJ300"/>
    <mergeCell ref="AK296:AK300"/>
    <mergeCell ref="AL296:AL300"/>
    <mergeCell ref="AM296:AM300"/>
    <mergeCell ref="AB296:AB300"/>
    <mergeCell ref="AC296:AC300"/>
    <mergeCell ref="AD296:AD300"/>
    <mergeCell ref="AE296:AE300"/>
    <mergeCell ref="AF296:AF300"/>
    <mergeCell ref="AG296:AG300"/>
    <mergeCell ref="H296:H301"/>
    <mergeCell ref="I296:I301"/>
    <mergeCell ref="J296:J301"/>
    <mergeCell ref="K296:K300"/>
    <mergeCell ref="Z296:Z300"/>
    <mergeCell ref="AA296:AA300"/>
    <mergeCell ref="AJ303:AJ308"/>
    <mergeCell ref="AK303:AK308"/>
    <mergeCell ref="AL303:AL308"/>
    <mergeCell ref="AM303:AM308"/>
    <mergeCell ref="AN303:AN308"/>
    <mergeCell ref="A310:A316"/>
    <mergeCell ref="B310:C316"/>
    <mergeCell ref="D310:D316"/>
    <mergeCell ref="E310:E316"/>
    <mergeCell ref="F310:F316"/>
    <mergeCell ref="AD303:AD308"/>
    <mergeCell ref="AE303:AE308"/>
    <mergeCell ref="AF303:AF308"/>
    <mergeCell ref="AG303:AG308"/>
    <mergeCell ref="AH303:AH308"/>
    <mergeCell ref="AI303:AI308"/>
    <mergeCell ref="J303:J309"/>
    <mergeCell ref="K303:K308"/>
    <mergeCell ref="Z303:Z308"/>
    <mergeCell ref="AA303:AA308"/>
    <mergeCell ref="AB303:AB308"/>
    <mergeCell ref="AC303:AC308"/>
    <mergeCell ref="AM310:AM315"/>
    <mergeCell ref="AN310:AN315"/>
    <mergeCell ref="AG310:AG315"/>
    <mergeCell ref="AH310:AH315"/>
    <mergeCell ref="AI310:AI315"/>
    <mergeCell ref="AJ310:AJ315"/>
    <mergeCell ref="AK310:AK315"/>
    <mergeCell ref="AL310:AL315"/>
    <mergeCell ref="AA310:AA315"/>
    <mergeCell ref="AB310:AB315"/>
    <mergeCell ref="AC310:AC315"/>
    <mergeCell ref="AD310:AD315"/>
    <mergeCell ref="AE310:AE315"/>
    <mergeCell ref="AF310:AF315"/>
    <mergeCell ref="G310:G316"/>
    <mergeCell ref="H310:H316"/>
    <mergeCell ref="I310:I316"/>
    <mergeCell ref="J310:J316"/>
    <mergeCell ref="K310:K315"/>
    <mergeCell ref="Z310:Z315"/>
    <mergeCell ref="AM317:AM322"/>
    <mergeCell ref="AN317:AN322"/>
    <mergeCell ref="A324:A330"/>
    <mergeCell ref="B324:C330"/>
    <mergeCell ref="D324:D330"/>
    <mergeCell ref="E324:E330"/>
    <mergeCell ref="F324:F330"/>
    <mergeCell ref="AD317:AD322"/>
    <mergeCell ref="AE317:AE322"/>
    <mergeCell ref="AF317:AF322"/>
    <mergeCell ref="AG317:AG322"/>
    <mergeCell ref="AH317:AH322"/>
    <mergeCell ref="AI317:AI322"/>
    <mergeCell ref="J317:J323"/>
    <mergeCell ref="K317:K322"/>
    <mergeCell ref="Z317:Z322"/>
    <mergeCell ref="AA317:AA322"/>
    <mergeCell ref="AB317:AB322"/>
    <mergeCell ref="AC317:AC322"/>
    <mergeCell ref="AM324:AM329"/>
    <mergeCell ref="AN324:AN329"/>
    <mergeCell ref="A317:A323"/>
    <mergeCell ref="B317:C323"/>
    <mergeCell ref="D317:D323"/>
    <mergeCell ref="E317:E323"/>
    <mergeCell ref="F317:F323"/>
    <mergeCell ref="G317:G323"/>
    <mergeCell ref="H317:H323"/>
    <mergeCell ref="I317:I323"/>
    <mergeCell ref="AJ317:AJ322"/>
    <mergeCell ref="AK317:AK322"/>
    <mergeCell ref="AL317:AL322"/>
    <mergeCell ref="AG324:AG329"/>
    <mergeCell ref="AH324:AH329"/>
    <mergeCell ref="AI324:AI329"/>
    <mergeCell ref="AJ324:AJ329"/>
    <mergeCell ref="AK324:AK329"/>
    <mergeCell ref="AL324:AL329"/>
    <mergeCell ref="AA324:AA329"/>
    <mergeCell ref="AB324:AB329"/>
    <mergeCell ref="AC324:AC329"/>
    <mergeCell ref="AD324:AD329"/>
    <mergeCell ref="AE324:AE329"/>
    <mergeCell ref="AF324:AF329"/>
    <mergeCell ref="G324:G330"/>
    <mergeCell ref="H324:H330"/>
    <mergeCell ref="I324:I330"/>
    <mergeCell ref="J324:J330"/>
    <mergeCell ref="K324:K329"/>
    <mergeCell ref="Z324:Z329"/>
    <mergeCell ref="AM331:AM336"/>
    <mergeCell ref="AN331:AN336"/>
    <mergeCell ref="A338:A344"/>
    <mergeCell ref="B338:C344"/>
    <mergeCell ref="D338:D344"/>
    <mergeCell ref="E338:E344"/>
    <mergeCell ref="F338:F344"/>
    <mergeCell ref="AD331:AD336"/>
    <mergeCell ref="AE331:AE336"/>
    <mergeCell ref="AF331:AF336"/>
    <mergeCell ref="AG331:AG336"/>
    <mergeCell ref="AH331:AH336"/>
    <mergeCell ref="AI331:AI336"/>
    <mergeCell ref="J331:J337"/>
    <mergeCell ref="K331:K336"/>
    <mergeCell ref="Z331:Z336"/>
    <mergeCell ref="AA331:AA336"/>
    <mergeCell ref="AB331:AB336"/>
    <mergeCell ref="AC331:AC336"/>
    <mergeCell ref="AM338:AM343"/>
    <mergeCell ref="AN338:AN343"/>
    <mergeCell ref="A331:A337"/>
    <mergeCell ref="B331:C337"/>
    <mergeCell ref="D331:D337"/>
    <mergeCell ref="E331:E337"/>
    <mergeCell ref="F331:F337"/>
    <mergeCell ref="G331:G337"/>
    <mergeCell ref="H331:H337"/>
    <mergeCell ref="I331:I337"/>
    <mergeCell ref="AJ331:AJ336"/>
    <mergeCell ref="AK331:AK336"/>
    <mergeCell ref="AL331:AL336"/>
    <mergeCell ref="AG338:AG343"/>
    <mergeCell ref="AH338:AH343"/>
    <mergeCell ref="AI338:AI343"/>
    <mergeCell ref="AJ338:AJ343"/>
    <mergeCell ref="AK338:AK343"/>
    <mergeCell ref="AL338:AL343"/>
    <mergeCell ref="AA338:AA343"/>
    <mergeCell ref="AB338:AB343"/>
    <mergeCell ref="AC338:AC343"/>
    <mergeCell ref="AD338:AD343"/>
    <mergeCell ref="AE338:AE343"/>
    <mergeCell ref="AF338:AF343"/>
    <mergeCell ref="G338:G344"/>
    <mergeCell ref="H338:H344"/>
    <mergeCell ref="I338:I344"/>
    <mergeCell ref="J338:J344"/>
    <mergeCell ref="K338:K343"/>
    <mergeCell ref="Z338:Z343"/>
    <mergeCell ref="AM345:AM350"/>
    <mergeCell ref="AN345:AN350"/>
    <mergeCell ref="A352:A358"/>
    <mergeCell ref="B352:C358"/>
    <mergeCell ref="D352:D358"/>
    <mergeCell ref="E352:E358"/>
    <mergeCell ref="F352:F358"/>
    <mergeCell ref="AD345:AD350"/>
    <mergeCell ref="AE345:AE350"/>
    <mergeCell ref="AF345:AF350"/>
    <mergeCell ref="AG345:AG350"/>
    <mergeCell ref="AH345:AH350"/>
    <mergeCell ref="AI345:AI350"/>
    <mergeCell ref="J345:J351"/>
    <mergeCell ref="K345:K350"/>
    <mergeCell ref="Z345:Z350"/>
    <mergeCell ref="AA345:AA350"/>
    <mergeCell ref="AB345:AB350"/>
    <mergeCell ref="AC345:AC350"/>
    <mergeCell ref="AM352:AM357"/>
    <mergeCell ref="AN352:AN357"/>
    <mergeCell ref="A345:A351"/>
    <mergeCell ref="B345:C351"/>
    <mergeCell ref="D345:D351"/>
    <mergeCell ref="E345:E351"/>
    <mergeCell ref="F345:F351"/>
    <mergeCell ref="G345:G351"/>
    <mergeCell ref="H345:H351"/>
    <mergeCell ref="I345:I351"/>
    <mergeCell ref="AJ345:AJ350"/>
    <mergeCell ref="AK345:AK350"/>
    <mergeCell ref="AL345:AL350"/>
    <mergeCell ref="AG352:AG357"/>
    <mergeCell ref="AH352:AH357"/>
    <mergeCell ref="AI352:AI357"/>
    <mergeCell ref="AJ352:AJ357"/>
    <mergeCell ref="AK352:AK357"/>
    <mergeCell ref="AL352:AL357"/>
    <mergeCell ref="AA352:AA357"/>
    <mergeCell ref="AB352:AB357"/>
    <mergeCell ref="AC352:AC357"/>
    <mergeCell ref="AD352:AD357"/>
    <mergeCell ref="AE352:AE357"/>
    <mergeCell ref="AF352:AF357"/>
    <mergeCell ref="G352:G358"/>
    <mergeCell ref="H352:H358"/>
    <mergeCell ref="I352:I358"/>
    <mergeCell ref="J352:J358"/>
    <mergeCell ref="K352:K357"/>
    <mergeCell ref="Z352:Z357"/>
    <mergeCell ref="AM381:AM384"/>
    <mergeCell ref="E382:E384"/>
    <mergeCell ref="AM359:AM364"/>
    <mergeCell ref="AN359:AN364"/>
    <mergeCell ref="A366:A372"/>
    <mergeCell ref="B366:C372"/>
    <mergeCell ref="D366:D372"/>
    <mergeCell ref="E366:E372"/>
    <mergeCell ref="F366:F372"/>
    <mergeCell ref="AD359:AD364"/>
    <mergeCell ref="AE359:AE364"/>
    <mergeCell ref="AF359:AF364"/>
    <mergeCell ref="AG359:AG364"/>
    <mergeCell ref="AH359:AH364"/>
    <mergeCell ref="AI359:AI364"/>
    <mergeCell ref="J359:J365"/>
    <mergeCell ref="K359:K364"/>
    <mergeCell ref="Z359:Z364"/>
    <mergeCell ref="AA359:AA364"/>
    <mergeCell ref="AB359:AB364"/>
    <mergeCell ref="AC359:AC364"/>
    <mergeCell ref="A359:A365"/>
    <mergeCell ref="B359:C365"/>
    <mergeCell ref="D359:D365"/>
    <mergeCell ref="E359:E365"/>
    <mergeCell ref="F359:F365"/>
    <mergeCell ref="G359:G365"/>
    <mergeCell ref="H359:H365"/>
    <mergeCell ref="I359:I365"/>
    <mergeCell ref="AJ359:AJ364"/>
    <mergeCell ref="AK359:AK364"/>
    <mergeCell ref="AL359:AL364"/>
    <mergeCell ref="AM366:AM371"/>
    <mergeCell ref="AN366:AN371"/>
    <mergeCell ref="B373:C373"/>
    <mergeCell ref="B374:C374"/>
    <mergeCell ref="B375:C375"/>
    <mergeCell ref="B376:C376"/>
    <mergeCell ref="AG366:AG371"/>
    <mergeCell ref="AH366:AH371"/>
    <mergeCell ref="AI366:AI371"/>
    <mergeCell ref="AJ366:AJ371"/>
    <mergeCell ref="AK366:AK371"/>
    <mergeCell ref="AL366:AL371"/>
    <mergeCell ref="AA366:AA371"/>
    <mergeCell ref="AB366:AB371"/>
    <mergeCell ref="AC366:AC371"/>
    <mergeCell ref="AD366:AD371"/>
    <mergeCell ref="AE366:AE371"/>
    <mergeCell ref="AF366:AF371"/>
    <mergeCell ref="G366:G372"/>
    <mergeCell ref="H366:H372"/>
    <mergeCell ref="I366:I372"/>
    <mergeCell ref="J366:J372"/>
    <mergeCell ref="K366:K371"/>
    <mergeCell ref="Z366:Z371"/>
    <mergeCell ref="O381:O384"/>
    <mergeCell ref="P381:P384"/>
    <mergeCell ref="Q381:Q384"/>
    <mergeCell ref="R381:R384"/>
    <mergeCell ref="S381:S384"/>
    <mergeCell ref="T381:T384"/>
    <mergeCell ref="E381:G381"/>
    <mergeCell ref="H381:J381"/>
    <mergeCell ref="K381:K384"/>
    <mergeCell ref="L381:L384"/>
    <mergeCell ref="M381:M384"/>
    <mergeCell ref="N381:N384"/>
    <mergeCell ref="J382:J384"/>
    <mergeCell ref="B377:C377"/>
    <mergeCell ref="B378:C378"/>
    <mergeCell ref="B379:C379"/>
    <mergeCell ref="A381:A384"/>
    <mergeCell ref="B381:C384"/>
    <mergeCell ref="D381:D384"/>
    <mergeCell ref="AL383:AL384"/>
    <mergeCell ref="A385:A389"/>
    <mergeCell ref="B385:C389"/>
    <mergeCell ref="D385:D389"/>
    <mergeCell ref="E385:E389"/>
    <mergeCell ref="F385:F389"/>
    <mergeCell ref="G385:G389"/>
    <mergeCell ref="H385:H389"/>
    <mergeCell ref="I385:I389"/>
    <mergeCell ref="J385:J389"/>
    <mergeCell ref="AF383:AF384"/>
    <mergeCell ref="AG383:AG384"/>
    <mergeCell ref="AH383:AH384"/>
    <mergeCell ref="AI383:AI384"/>
    <mergeCell ref="AJ383:AJ384"/>
    <mergeCell ref="AK383:AK384"/>
    <mergeCell ref="Z382:AA382"/>
    <mergeCell ref="Z383:AA383"/>
    <mergeCell ref="AB383:AB384"/>
    <mergeCell ref="AC383:AC384"/>
    <mergeCell ref="AD383:AD384"/>
    <mergeCell ref="AE383:AE384"/>
    <mergeCell ref="U381:U384"/>
    <mergeCell ref="V381:V384"/>
    <mergeCell ref="W381:W384"/>
    <mergeCell ref="Z381:AL381"/>
    <mergeCell ref="AK385:AK388"/>
    <mergeCell ref="AL385:AL388"/>
    <mergeCell ref="F382:F384"/>
    <mergeCell ref="G382:G384"/>
    <mergeCell ref="H382:H384"/>
    <mergeCell ref="I382:I384"/>
    <mergeCell ref="AM385:AM388"/>
    <mergeCell ref="A390:A394"/>
    <mergeCell ref="B390:C394"/>
    <mergeCell ref="D390:D394"/>
    <mergeCell ref="E390:E394"/>
    <mergeCell ref="F390:F394"/>
    <mergeCell ref="G390:G394"/>
    <mergeCell ref="H390:H394"/>
    <mergeCell ref="AE385:AE388"/>
    <mergeCell ref="AF385:AF388"/>
    <mergeCell ref="AG385:AG388"/>
    <mergeCell ref="AH385:AH388"/>
    <mergeCell ref="AI385:AI388"/>
    <mergeCell ref="AJ385:AJ388"/>
    <mergeCell ref="K385:K388"/>
    <mergeCell ref="Z385:Z388"/>
    <mergeCell ref="AA385:AA388"/>
    <mergeCell ref="AB385:AB388"/>
    <mergeCell ref="AC385:AC388"/>
    <mergeCell ref="AD385:AD388"/>
    <mergeCell ref="A395:A399"/>
    <mergeCell ref="B395:C399"/>
    <mergeCell ref="D395:D399"/>
    <mergeCell ref="E395:E399"/>
    <mergeCell ref="F395:F399"/>
    <mergeCell ref="G395:G399"/>
    <mergeCell ref="AI390:AI393"/>
    <mergeCell ref="AJ390:AJ393"/>
    <mergeCell ref="AK390:AK393"/>
    <mergeCell ref="AL390:AL393"/>
    <mergeCell ref="AM390:AM393"/>
    <mergeCell ref="AN390:AN393"/>
    <mergeCell ref="AC390:AC393"/>
    <mergeCell ref="AD390:AD393"/>
    <mergeCell ref="AE390:AE393"/>
    <mergeCell ref="AF390:AF393"/>
    <mergeCell ref="AG390:AG393"/>
    <mergeCell ref="AH390:AH393"/>
    <mergeCell ref="I390:I394"/>
    <mergeCell ref="J390:J394"/>
    <mergeCell ref="K390:K393"/>
    <mergeCell ref="Z390:Z393"/>
    <mergeCell ref="AA390:AA393"/>
    <mergeCell ref="AB390:AB393"/>
    <mergeCell ref="AN395:AN398"/>
    <mergeCell ref="J400:J404"/>
    <mergeCell ref="AH395:AH398"/>
    <mergeCell ref="AI395:AI398"/>
    <mergeCell ref="AJ395:AJ398"/>
    <mergeCell ref="AK395:AK398"/>
    <mergeCell ref="AL395:AL398"/>
    <mergeCell ref="AM395:AM398"/>
    <mergeCell ref="AB395:AB398"/>
    <mergeCell ref="AC395:AC398"/>
    <mergeCell ref="AD395:AD398"/>
    <mergeCell ref="AE395:AE398"/>
    <mergeCell ref="AF395:AF398"/>
    <mergeCell ref="AG395:AG398"/>
    <mergeCell ref="H395:H399"/>
    <mergeCell ref="I395:I399"/>
    <mergeCell ref="J395:J399"/>
    <mergeCell ref="K395:K398"/>
    <mergeCell ref="Z395:Z398"/>
    <mergeCell ref="AA395:AA398"/>
    <mergeCell ref="Z405:Z408"/>
    <mergeCell ref="AA405:AA408"/>
    <mergeCell ref="AK400:AK403"/>
    <mergeCell ref="AL400:AL403"/>
    <mergeCell ref="AM400:AM403"/>
    <mergeCell ref="AN400:AN403"/>
    <mergeCell ref="A405:A409"/>
    <mergeCell ref="B405:C409"/>
    <mergeCell ref="D405:D409"/>
    <mergeCell ref="E405:E409"/>
    <mergeCell ref="F405:F409"/>
    <mergeCell ref="G405:G409"/>
    <mergeCell ref="AE400:AE403"/>
    <mergeCell ref="AF400:AF403"/>
    <mergeCell ref="AG400:AG403"/>
    <mergeCell ref="AH400:AH403"/>
    <mergeCell ref="AI400:AI403"/>
    <mergeCell ref="AJ400:AJ403"/>
    <mergeCell ref="K400:K403"/>
    <mergeCell ref="Z400:Z403"/>
    <mergeCell ref="AA400:AA403"/>
    <mergeCell ref="AB400:AB403"/>
    <mergeCell ref="AC400:AC403"/>
    <mergeCell ref="AD400:AD403"/>
    <mergeCell ref="A400:A404"/>
    <mergeCell ref="B400:C404"/>
    <mergeCell ref="D400:D404"/>
    <mergeCell ref="E400:E404"/>
    <mergeCell ref="F400:F404"/>
    <mergeCell ref="G400:G404"/>
    <mergeCell ref="H400:H404"/>
    <mergeCell ref="I400:I404"/>
    <mergeCell ref="L413:L416"/>
    <mergeCell ref="M413:M416"/>
    <mergeCell ref="N413:N416"/>
    <mergeCell ref="O413:O416"/>
    <mergeCell ref="P413:P416"/>
    <mergeCell ref="Q413:Q416"/>
    <mergeCell ref="AN405:AN408"/>
    <mergeCell ref="A413:A416"/>
    <mergeCell ref="B413:C416"/>
    <mergeCell ref="D413:D416"/>
    <mergeCell ref="E413:E416"/>
    <mergeCell ref="F413:G413"/>
    <mergeCell ref="H413:H416"/>
    <mergeCell ref="I413:I416"/>
    <mergeCell ref="J413:J416"/>
    <mergeCell ref="K413:K416"/>
    <mergeCell ref="AH405:AH408"/>
    <mergeCell ref="AI405:AI408"/>
    <mergeCell ref="AJ405:AJ408"/>
    <mergeCell ref="AK405:AK408"/>
    <mergeCell ref="AL405:AL408"/>
    <mergeCell ref="AM405:AM408"/>
    <mergeCell ref="AB405:AB408"/>
    <mergeCell ref="AC405:AC408"/>
    <mergeCell ref="AD405:AD408"/>
    <mergeCell ref="AE405:AE408"/>
    <mergeCell ref="AF405:AF408"/>
    <mergeCell ref="AG405:AG408"/>
    <mergeCell ref="H405:H409"/>
    <mergeCell ref="I405:I409"/>
    <mergeCell ref="J405:J409"/>
    <mergeCell ref="K405:K408"/>
    <mergeCell ref="AL415:AL416"/>
    <mergeCell ref="AV415:AV416"/>
    <mergeCell ref="AW415:AW416"/>
    <mergeCell ref="A417:A422"/>
    <mergeCell ref="B417:C422"/>
    <mergeCell ref="D417:D422"/>
    <mergeCell ref="E417:E422"/>
    <mergeCell ref="F417:F422"/>
    <mergeCell ref="G417:G422"/>
    <mergeCell ref="H417:H422"/>
    <mergeCell ref="AF415:AF416"/>
    <mergeCell ref="AG415:AG416"/>
    <mergeCell ref="AH415:AH416"/>
    <mergeCell ref="AI415:AI416"/>
    <mergeCell ref="AJ415:AJ416"/>
    <mergeCell ref="AK415:AK416"/>
    <mergeCell ref="X413:X416"/>
    <mergeCell ref="AM413:AM416"/>
    <mergeCell ref="F414:F416"/>
    <mergeCell ref="G414:G416"/>
    <mergeCell ref="Z414:AB414"/>
    <mergeCell ref="AV414:AW414"/>
    <mergeCell ref="Z415:AB415"/>
    <mergeCell ref="AC415:AC416"/>
    <mergeCell ref="AD415:AD416"/>
    <mergeCell ref="AE415:AE416"/>
    <mergeCell ref="R413:R416"/>
    <mergeCell ref="S413:S416"/>
    <mergeCell ref="T413:T416"/>
    <mergeCell ref="U413:U416"/>
    <mergeCell ref="V413:V416"/>
    <mergeCell ref="W413:W416"/>
    <mergeCell ref="W423:W428"/>
    <mergeCell ref="Z423:Z427"/>
    <mergeCell ref="A423:A428"/>
    <mergeCell ref="B423:C428"/>
    <mergeCell ref="D423:D428"/>
    <mergeCell ref="E423:E428"/>
    <mergeCell ref="F423:F428"/>
    <mergeCell ref="G423:G428"/>
    <mergeCell ref="AQ417:AQ421"/>
    <mergeCell ref="AR417:AR421"/>
    <mergeCell ref="AS417:AS421"/>
    <mergeCell ref="AT417:AT421"/>
    <mergeCell ref="AV417:AV421"/>
    <mergeCell ref="AW417:AW421"/>
    <mergeCell ref="AH417:AH421"/>
    <mergeCell ref="AI417:AI421"/>
    <mergeCell ref="AJ417:AJ421"/>
    <mergeCell ref="AK417:AK421"/>
    <mergeCell ref="AL417:AL421"/>
    <mergeCell ref="AM417:AM421"/>
    <mergeCell ref="AB417:AB421"/>
    <mergeCell ref="AC417:AC421"/>
    <mergeCell ref="AD417:AD421"/>
    <mergeCell ref="AE417:AE421"/>
    <mergeCell ref="AF417:AF421"/>
    <mergeCell ref="AG417:AG421"/>
    <mergeCell ref="I417:I422"/>
    <mergeCell ref="J417:J422"/>
    <mergeCell ref="K417:K421"/>
    <mergeCell ref="W417:W422"/>
    <mergeCell ref="Z417:Z421"/>
    <mergeCell ref="AA417:AA421"/>
    <mergeCell ref="AW423:AW427"/>
    <mergeCell ref="A429:A434"/>
    <mergeCell ref="B429:C434"/>
    <mergeCell ref="D429:D434"/>
    <mergeCell ref="E429:E434"/>
    <mergeCell ref="F429:F434"/>
    <mergeCell ref="G429:G434"/>
    <mergeCell ref="H429:H434"/>
    <mergeCell ref="I429:I434"/>
    <mergeCell ref="J429:J434"/>
    <mergeCell ref="AM423:AM427"/>
    <mergeCell ref="AQ423:AQ427"/>
    <mergeCell ref="AR423:AR427"/>
    <mergeCell ref="AS423:AS427"/>
    <mergeCell ref="AT423:AT427"/>
    <mergeCell ref="AV423:AV427"/>
    <mergeCell ref="AG423:AG427"/>
    <mergeCell ref="AH423:AH427"/>
    <mergeCell ref="AI423:AI427"/>
    <mergeCell ref="AJ423:AJ427"/>
    <mergeCell ref="AK423:AK427"/>
    <mergeCell ref="AL423:AL427"/>
    <mergeCell ref="AA423:AA427"/>
    <mergeCell ref="AB423:AB427"/>
    <mergeCell ref="AC423:AC427"/>
    <mergeCell ref="AD423:AD427"/>
    <mergeCell ref="AE423:AE427"/>
    <mergeCell ref="AF423:AF427"/>
    <mergeCell ref="H423:H428"/>
    <mergeCell ref="I423:I428"/>
    <mergeCell ref="J423:J428"/>
    <mergeCell ref="K423:K427"/>
    <mergeCell ref="AS429:AS433"/>
    <mergeCell ref="AT429:AT433"/>
    <mergeCell ref="AV429:AV433"/>
    <mergeCell ref="AW429:AW433"/>
    <mergeCell ref="A435:A440"/>
    <mergeCell ref="B435:C440"/>
    <mergeCell ref="D435:D440"/>
    <mergeCell ref="E435:E440"/>
    <mergeCell ref="F435:F440"/>
    <mergeCell ref="G435:G440"/>
    <mergeCell ref="AJ429:AJ433"/>
    <mergeCell ref="AK429:AK433"/>
    <mergeCell ref="AL429:AL433"/>
    <mergeCell ref="AM429:AM433"/>
    <mergeCell ref="AQ429:AQ433"/>
    <mergeCell ref="AR429:AR433"/>
    <mergeCell ref="AD429:AD433"/>
    <mergeCell ref="AE429:AE433"/>
    <mergeCell ref="AF429:AF433"/>
    <mergeCell ref="AG429:AG433"/>
    <mergeCell ref="AH429:AH433"/>
    <mergeCell ref="AI429:AI433"/>
    <mergeCell ref="K429:K433"/>
    <mergeCell ref="W429:W434"/>
    <mergeCell ref="Z429:Z433"/>
    <mergeCell ref="AA429:AA433"/>
    <mergeCell ref="AB429:AB433"/>
    <mergeCell ref="AC429:AC433"/>
    <mergeCell ref="AW435:AW439"/>
    <mergeCell ref="H441:H446"/>
    <mergeCell ref="I441:I446"/>
    <mergeCell ref="J441:J446"/>
    <mergeCell ref="AM435:AM439"/>
    <mergeCell ref="AQ435:AQ439"/>
    <mergeCell ref="AR435:AR439"/>
    <mergeCell ref="AS435:AS439"/>
    <mergeCell ref="AT435:AT439"/>
    <mergeCell ref="AV435:AV439"/>
    <mergeCell ref="AG435:AG439"/>
    <mergeCell ref="AH435:AH439"/>
    <mergeCell ref="AI435:AI439"/>
    <mergeCell ref="AJ435:AJ439"/>
    <mergeCell ref="AK435:AK439"/>
    <mergeCell ref="AL435:AL439"/>
    <mergeCell ref="AA435:AA439"/>
    <mergeCell ref="AB435:AB439"/>
    <mergeCell ref="AC435:AC439"/>
    <mergeCell ref="AD435:AD439"/>
    <mergeCell ref="AE435:AE439"/>
    <mergeCell ref="AF435:AF439"/>
    <mergeCell ref="H435:H440"/>
    <mergeCell ref="I435:I440"/>
    <mergeCell ref="J435:J440"/>
    <mergeCell ref="K435:K439"/>
    <mergeCell ref="W435:W440"/>
    <mergeCell ref="Z435:Z439"/>
    <mergeCell ref="AS441:AS445"/>
    <mergeCell ref="AT441:AT445"/>
    <mergeCell ref="AV441:AV445"/>
    <mergeCell ref="AW441:AW445"/>
    <mergeCell ref="A447:A452"/>
    <mergeCell ref="B447:C452"/>
    <mergeCell ref="D447:D452"/>
    <mergeCell ref="E447:E452"/>
    <mergeCell ref="F447:F452"/>
    <mergeCell ref="G447:G452"/>
    <mergeCell ref="AJ441:AJ445"/>
    <mergeCell ref="AK441:AK445"/>
    <mergeCell ref="AL441:AL445"/>
    <mergeCell ref="AM441:AM445"/>
    <mergeCell ref="AQ441:AQ445"/>
    <mergeCell ref="AR441:AR445"/>
    <mergeCell ref="AD441:AD445"/>
    <mergeCell ref="AE441:AE445"/>
    <mergeCell ref="AF441:AF445"/>
    <mergeCell ref="AG441:AG445"/>
    <mergeCell ref="AH441:AH445"/>
    <mergeCell ref="AI441:AI445"/>
    <mergeCell ref="K441:K445"/>
    <mergeCell ref="W441:W446"/>
    <mergeCell ref="Z441:Z445"/>
    <mergeCell ref="AA441:AA445"/>
    <mergeCell ref="AB441:AB445"/>
    <mergeCell ref="AC441:AC445"/>
    <mergeCell ref="AW447:AW451"/>
    <mergeCell ref="A441:A446"/>
    <mergeCell ref="B441:C446"/>
    <mergeCell ref="D441:D446"/>
    <mergeCell ref="E441:E446"/>
    <mergeCell ref="F441:F446"/>
    <mergeCell ref="G441:G446"/>
    <mergeCell ref="H453:H458"/>
    <mergeCell ref="I453:I458"/>
    <mergeCell ref="J453:J458"/>
    <mergeCell ref="AM447:AM451"/>
    <mergeCell ref="AQ447:AQ451"/>
    <mergeCell ref="AR447:AR451"/>
    <mergeCell ref="AS447:AS451"/>
    <mergeCell ref="AT447:AT451"/>
    <mergeCell ref="AV447:AV451"/>
    <mergeCell ref="AG447:AG451"/>
    <mergeCell ref="AH447:AH451"/>
    <mergeCell ref="AI447:AI451"/>
    <mergeCell ref="AJ447:AJ451"/>
    <mergeCell ref="AK447:AK451"/>
    <mergeCell ref="AL447:AL451"/>
    <mergeCell ref="AA447:AA451"/>
    <mergeCell ref="AB447:AB451"/>
    <mergeCell ref="AC447:AC451"/>
    <mergeCell ref="AD447:AD451"/>
    <mergeCell ref="AE447:AE451"/>
    <mergeCell ref="AF447:AF451"/>
    <mergeCell ref="H447:H452"/>
    <mergeCell ref="I447:I452"/>
    <mergeCell ref="J447:J452"/>
    <mergeCell ref="K447:K451"/>
    <mergeCell ref="W447:W452"/>
    <mergeCell ref="Z447:Z451"/>
    <mergeCell ref="AS453:AS457"/>
    <mergeCell ref="AT453:AT457"/>
    <mergeCell ref="AV453:AV457"/>
    <mergeCell ref="AW453:AW457"/>
    <mergeCell ref="A459:A464"/>
    <mergeCell ref="B459:C464"/>
    <mergeCell ref="D459:D464"/>
    <mergeCell ref="E459:E464"/>
    <mergeCell ref="F459:F464"/>
    <mergeCell ref="G459:G464"/>
    <mergeCell ref="AJ453:AJ457"/>
    <mergeCell ref="AK453:AK457"/>
    <mergeCell ref="AL453:AL457"/>
    <mergeCell ref="AM453:AM457"/>
    <mergeCell ref="AQ453:AQ457"/>
    <mergeCell ref="AR453:AR457"/>
    <mergeCell ref="AD453:AD457"/>
    <mergeCell ref="AE453:AE457"/>
    <mergeCell ref="AF453:AF457"/>
    <mergeCell ref="AG453:AG457"/>
    <mergeCell ref="AH453:AH457"/>
    <mergeCell ref="AI453:AI457"/>
    <mergeCell ref="K453:K457"/>
    <mergeCell ref="W453:W458"/>
    <mergeCell ref="Z453:Z457"/>
    <mergeCell ref="AA453:AA457"/>
    <mergeCell ref="AB453:AB457"/>
    <mergeCell ref="AC453:AC457"/>
    <mergeCell ref="AW459:AW463"/>
    <mergeCell ref="A453:A458"/>
    <mergeCell ref="B453:C458"/>
    <mergeCell ref="D453:D458"/>
    <mergeCell ref="E453:E458"/>
    <mergeCell ref="F453:F458"/>
    <mergeCell ref="G453:G458"/>
    <mergeCell ref="H465:H470"/>
    <mergeCell ref="I465:I470"/>
    <mergeCell ref="J465:J470"/>
    <mergeCell ref="AM459:AM463"/>
    <mergeCell ref="AQ459:AQ463"/>
    <mergeCell ref="AR459:AR463"/>
    <mergeCell ref="AS459:AS463"/>
    <mergeCell ref="AT459:AT463"/>
    <mergeCell ref="AV459:AV463"/>
    <mergeCell ref="AG459:AG463"/>
    <mergeCell ref="AH459:AH463"/>
    <mergeCell ref="AI459:AI463"/>
    <mergeCell ref="AJ459:AJ463"/>
    <mergeCell ref="AK459:AK463"/>
    <mergeCell ref="AL459:AL463"/>
    <mergeCell ref="AA459:AA463"/>
    <mergeCell ref="AB459:AB463"/>
    <mergeCell ref="AC459:AC463"/>
    <mergeCell ref="AD459:AD463"/>
    <mergeCell ref="AE459:AE463"/>
    <mergeCell ref="AF459:AF463"/>
    <mergeCell ref="H459:H464"/>
    <mergeCell ref="I459:I464"/>
    <mergeCell ref="J459:J464"/>
    <mergeCell ref="K459:K463"/>
    <mergeCell ref="W459:W464"/>
    <mergeCell ref="Z459:Z463"/>
    <mergeCell ref="AS465:AS469"/>
    <mergeCell ref="AT465:AT469"/>
    <mergeCell ref="AV465:AV469"/>
    <mergeCell ref="AW465:AW469"/>
    <mergeCell ref="A471:A476"/>
    <mergeCell ref="B471:C476"/>
    <mergeCell ref="D471:D476"/>
    <mergeCell ref="E471:E476"/>
    <mergeCell ref="F471:F476"/>
    <mergeCell ref="G471:G476"/>
    <mergeCell ref="AJ465:AJ469"/>
    <mergeCell ref="AK465:AK469"/>
    <mergeCell ref="AL465:AL469"/>
    <mergeCell ref="AM465:AM469"/>
    <mergeCell ref="AQ465:AQ469"/>
    <mergeCell ref="AR465:AR469"/>
    <mergeCell ref="AD465:AD469"/>
    <mergeCell ref="AE465:AE469"/>
    <mergeCell ref="AF465:AF469"/>
    <mergeCell ref="AG465:AG469"/>
    <mergeCell ref="AH465:AH469"/>
    <mergeCell ref="AI465:AI469"/>
    <mergeCell ref="K465:K469"/>
    <mergeCell ref="W465:W470"/>
    <mergeCell ref="Z465:Z469"/>
    <mergeCell ref="AA465:AA469"/>
    <mergeCell ref="AB465:AB469"/>
    <mergeCell ref="AC465:AC469"/>
    <mergeCell ref="AW471:AW475"/>
    <mergeCell ref="A465:A470"/>
    <mergeCell ref="B465:C470"/>
    <mergeCell ref="D465:D470"/>
    <mergeCell ref="E465:E470"/>
    <mergeCell ref="F465:F470"/>
    <mergeCell ref="G465:G470"/>
    <mergeCell ref="H477:H482"/>
    <mergeCell ref="I477:I482"/>
    <mergeCell ref="J477:J482"/>
    <mergeCell ref="AM471:AM475"/>
    <mergeCell ref="AQ471:AQ475"/>
    <mergeCell ref="AR471:AR475"/>
    <mergeCell ref="AS471:AS475"/>
    <mergeCell ref="AT471:AT475"/>
    <mergeCell ref="AV471:AV475"/>
    <mergeCell ref="AG471:AG475"/>
    <mergeCell ref="AH471:AH475"/>
    <mergeCell ref="AI471:AI475"/>
    <mergeCell ref="AJ471:AJ475"/>
    <mergeCell ref="AK471:AK475"/>
    <mergeCell ref="AL471:AL475"/>
    <mergeCell ref="AA471:AA475"/>
    <mergeCell ref="AB471:AB475"/>
    <mergeCell ref="AC471:AC475"/>
    <mergeCell ref="AD471:AD475"/>
    <mergeCell ref="AE471:AE475"/>
    <mergeCell ref="AF471:AF475"/>
    <mergeCell ref="H471:H476"/>
    <mergeCell ref="I471:I476"/>
    <mergeCell ref="J471:J476"/>
    <mergeCell ref="K471:K475"/>
    <mergeCell ref="W471:W476"/>
    <mergeCell ref="Z471:Z475"/>
    <mergeCell ref="AS477:AS481"/>
    <mergeCell ref="AT477:AT481"/>
    <mergeCell ref="AV477:AV481"/>
    <mergeCell ref="AW477:AW481"/>
    <mergeCell ref="A483:A488"/>
    <mergeCell ref="B483:C488"/>
    <mergeCell ref="D483:D488"/>
    <mergeCell ref="E483:E488"/>
    <mergeCell ref="F483:F488"/>
    <mergeCell ref="G483:G488"/>
    <mergeCell ref="AJ477:AJ481"/>
    <mergeCell ref="AK477:AK481"/>
    <mergeCell ref="AL477:AL481"/>
    <mergeCell ref="AM477:AM481"/>
    <mergeCell ref="AQ477:AQ481"/>
    <mergeCell ref="AR477:AR481"/>
    <mergeCell ref="AD477:AD481"/>
    <mergeCell ref="AE477:AE481"/>
    <mergeCell ref="AF477:AF481"/>
    <mergeCell ref="AG477:AG481"/>
    <mergeCell ref="AH477:AH481"/>
    <mergeCell ref="AI477:AI481"/>
    <mergeCell ref="K477:K481"/>
    <mergeCell ref="W477:W482"/>
    <mergeCell ref="Z477:Z481"/>
    <mergeCell ref="AA477:AA481"/>
    <mergeCell ref="AB477:AB481"/>
    <mergeCell ref="AC477:AC481"/>
    <mergeCell ref="AW483:AW487"/>
    <mergeCell ref="A477:A482"/>
    <mergeCell ref="B477:C482"/>
    <mergeCell ref="D477:D482"/>
    <mergeCell ref="E477:E482"/>
    <mergeCell ref="F477:F482"/>
    <mergeCell ref="G477:G482"/>
    <mergeCell ref="H489:H494"/>
    <mergeCell ref="I489:I494"/>
    <mergeCell ref="J489:J494"/>
    <mergeCell ref="AM483:AM487"/>
    <mergeCell ref="AQ483:AQ487"/>
    <mergeCell ref="AR483:AR487"/>
    <mergeCell ref="AS483:AS487"/>
    <mergeCell ref="AT483:AT487"/>
    <mergeCell ref="AV483:AV487"/>
    <mergeCell ref="AG483:AG487"/>
    <mergeCell ref="AH483:AH487"/>
    <mergeCell ref="AI483:AI487"/>
    <mergeCell ref="AJ483:AJ487"/>
    <mergeCell ref="AK483:AK487"/>
    <mergeCell ref="AL483:AL487"/>
    <mergeCell ref="AA483:AA487"/>
    <mergeCell ref="AB483:AB487"/>
    <mergeCell ref="AC483:AC487"/>
    <mergeCell ref="AD483:AD487"/>
    <mergeCell ref="AE483:AE487"/>
    <mergeCell ref="AF483:AF487"/>
    <mergeCell ref="H483:H488"/>
    <mergeCell ref="I483:I488"/>
    <mergeCell ref="J483:J488"/>
    <mergeCell ref="K483:K487"/>
    <mergeCell ref="W483:W488"/>
    <mergeCell ref="Z483:Z487"/>
    <mergeCell ref="AS489:AS493"/>
    <mergeCell ref="AT489:AT493"/>
    <mergeCell ref="AV489:AV493"/>
    <mergeCell ref="AW489:AW493"/>
    <mergeCell ref="A495:A500"/>
    <mergeCell ref="B495:C500"/>
    <mergeCell ref="D495:D500"/>
    <mergeCell ref="E495:E500"/>
    <mergeCell ref="F495:F500"/>
    <mergeCell ref="G495:G500"/>
    <mergeCell ref="AJ489:AJ493"/>
    <mergeCell ref="AK489:AK493"/>
    <mergeCell ref="AL489:AL493"/>
    <mergeCell ref="AM489:AM493"/>
    <mergeCell ref="AQ489:AQ493"/>
    <mergeCell ref="AR489:AR493"/>
    <mergeCell ref="AD489:AD493"/>
    <mergeCell ref="AE489:AE493"/>
    <mergeCell ref="AF489:AF493"/>
    <mergeCell ref="AG489:AG493"/>
    <mergeCell ref="AH489:AH493"/>
    <mergeCell ref="AI489:AI493"/>
    <mergeCell ref="K489:K493"/>
    <mergeCell ref="W489:W494"/>
    <mergeCell ref="Z489:Z493"/>
    <mergeCell ref="AA489:AA493"/>
    <mergeCell ref="AB489:AB493"/>
    <mergeCell ref="AC489:AC493"/>
    <mergeCell ref="AW495:AW499"/>
    <mergeCell ref="A489:A494"/>
    <mergeCell ref="B489:C494"/>
    <mergeCell ref="D489:D494"/>
    <mergeCell ref="E489:E494"/>
    <mergeCell ref="F489:F494"/>
    <mergeCell ref="G489:G494"/>
    <mergeCell ref="H501:H506"/>
    <mergeCell ref="I501:I506"/>
    <mergeCell ref="J501:J506"/>
    <mergeCell ref="AM495:AM499"/>
    <mergeCell ref="AQ495:AQ499"/>
    <mergeCell ref="AR495:AR499"/>
    <mergeCell ref="AS495:AS499"/>
    <mergeCell ref="AT495:AT499"/>
    <mergeCell ref="AV495:AV499"/>
    <mergeCell ref="AG495:AG499"/>
    <mergeCell ref="AH495:AH499"/>
    <mergeCell ref="AI495:AI499"/>
    <mergeCell ref="AJ495:AJ499"/>
    <mergeCell ref="AK495:AK499"/>
    <mergeCell ref="AL495:AL499"/>
    <mergeCell ref="AA495:AA499"/>
    <mergeCell ref="AB495:AB499"/>
    <mergeCell ref="AC495:AC499"/>
    <mergeCell ref="AD495:AD499"/>
    <mergeCell ref="AE495:AE499"/>
    <mergeCell ref="AF495:AF499"/>
    <mergeCell ref="H495:H500"/>
    <mergeCell ref="I495:I500"/>
    <mergeCell ref="J495:J500"/>
    <mergeCell ref="K495:K499"/>
    <mergeCell ref="W495:W500"/>
    <mergeCell ref="Z495:Z499"/>
    <mergeCell ref="AS501:AS505"/>
    <mergeCell ref="AT501:AT505"/>
    <mergeCell ref="AV501:AV505"/>
    <mergeCell ref="AW501:AW505"/>
    <mergeCell ref="A507:A512"/>
    <mergeCell ref="B507:C512"/>
    <mergeCell ref="D507:D512"/>
    <mergeCell ref="E507:E512"/>
    <mergeCell ref="F507:F512"/>
    <mergeCell ref="G507:G512"/>
    <mergeCell ref="AJ501:AJ505"/>
    <mergeCell ref="AK501:AK505"/>
    <mergeCell ref="AL501:AL505"/>
    <mergeCell ref="AM501:AM505"/>
    <mergeCell ref="AQ501:AQ505"/>
    <mergeCell ref="AR501:AR505"/>
    <mergeCell ref="AD501:AD505"/>
    <mergeCell ref="AE501:AE505"/>
    <mergeCell ref="AF501:AF505"/>
    <mergeCell ref="AG501:AG505"/>
    <mergeCell ref="AH501:AH505"/>
    <mergeCell ref="AI501:AI505"/>
    <mergeCell ref="K501:K505"/>
    <mergeCell ref="W501:W506"/>
    <mergeCell ref="Z501:Z505"/>
    <mergeCell ref="AA501:AA505"/>
    <mergeCell ref="AB501:AB505"/>
    <mergeCell ref="AC501:AC505"/>
    <mergeCell ref="AW507:AW511"/>
    <mergeCell ref="A501:A506"/>
    <mergeCell ref="B501:C506"/>
    <mergeCell ref="D501:D506"/>
    <mergeCell ref="E501:E506"/>
    <mergeCell ref="F501:F506"/>
    <mergeCell ref="G501:G506"/>
    <mergeCell ref="H513:H518"/>
    <mergeCell ref="I513:I518"/>
    <mergeCell ref="J513:J518"/>
    <mergeCell ref="AM507:AM511"/>
    <mergeCell ref="AQ507:AQ511"/>
    <mergeCell ref="AR507:AR511"/>
    <mergeCell ref="AS507:AS511"/>
    <mergeCell ref="AT507:AT511"/>
    <mergeCell ref="AV507:AV511"/>
    <mergeCell ref="AG507:AG511"/>
    <mergeCell ref="AH507:AH511"/>
    <mergeCell ref="AI507:AI511"/>
    <mergeCell ref="AJ507:AJ511"/>
    <mergeCell ref="AK507:AK511"/>
    <mergeCell ref="AL507:AL511"/>
    <mergeCell ref="AA507:AA511"/>
    <mergeCell ref="AB507:AB511"/>
    <mergeCell ref="AC507:AC511"/>
    <mergeCell ref="AD507:AD511"/>
    <mergeCell ref="AE507:AE511"/>
    <mergeCell ref="AF507:AF511"/>
    <mergeCell ref="H507:H512"/>
    <mergeCell ref="I507:I512"/>
    <mergeCell ref="J507:J512"/>
    <mergeCell ref="K507:K511"/>
    <mergeCell ref="W507:W512"/>
    <mergeCell ref="Z507:Z511"/>
    <mergeCell ref="AS513:AS517"/>
    <mergeCell ref="AT513:AT517"/>
    <mergeCell ref="AV513:AV517"/>
    <mergeCell ref="AW513:AW517"/>
    <mergeCell ref="A519:A524"/>
    <mergeCell ref="B519:C524"/>
    <mergeCell ref="D519:D524"/>
    <mergeCell ref="E519:E524"/>
    <mergeCell ref="F519:F524"/>
    <mergeCell ref="G519:G524"/>
    <mergeCell ref="AJ513:AJ517"/>
    <mergeCell ref="AK513:AK517"/>
    <mergeCell ref="AL513:AL517"/>
    <mergeCell ref="AM513:AM517"/>
    <mergeCell ref="AQ513:AQ517"/>
    <mergeCell ref="AR513:AR517"/>
    <mergeCell ref="AD513:AD517"/>
    <mergeCell ref="AE513:AE517"/>
    <mergeCell ref="AF513:AF517"/>
    <mergeCell ref="AG513:AG517"/>
    <mergeCell ref="AH513:AH517"/>
    <mergeCell ref="AI513:AI517"/>
    <mergeCell ref="K513:K517"/>
    <mergeCell ref="W513:W518"/>
    <mergeCell ref="Z513:Z517"/>
    <mergeCell ref="AA513:AA517"/>
    <mergeCell ref="AB513:AB517"/>
    <mergeCell ref="AC513:AC517"/>
    <mergeCell ref="AW519:AW523"/>
    <mergeCell ref="A513:A518"/>
    <mergeCell ref="B513:C518"/>
    <mergeCell ref="D513:D518"/>
    <mergeCell ref="E513:E518"/>
    <mergeCell ref="F513:F518"/>
    <mergeCell ref="G513:G518"/>
    <mergeCell ref="H525:H530"/>
    <mergeCell ref="I525:I530"/>
    <mergeCell ref="J525:J530"/>
    <mergeCell ref="AM519:AM523"/>
    <mergeCell ref="AQ519:AQ523"/>
    <mergeCell ref="AR519:AR523"/>
    <mergeCell ref="AS519:AS523"/>
    <mergeCell ref="AT519:AT523"/>
    <mergeCell ref="AV519:AV523"/>
    <mergeCell ref="AG519:AG523"/>
    <mergeCell ref="AH519:AH523"/>
    <mergeCell ref="AI519:AI523"/>
    <mergeCell ref="AJ519:AJ523"/>
    <mergeCell ref="AK519:AK523"/>
    <mergeCell ref="AL519:AL523"/>
    <mergeCell ref="AA519:AA523"/>
    <mergeCell ref="AB519:AB523"/>
    <mergeCell ref="AC519:AC523"/>
    <mergeCell ref="AD519:AD523"/>
    <mergeCell ref="AE519:AE523"/>
    <mergeCell ref="AF519:AF523"/>
    <mergeCell ref="H519:H524"/>
    <mergeCell ref="I519:I524"/>
    <mergeCell ref="J519:J524"/>
    <mergeCell ref="K519:K523"/>
    <mergeCell ref="W519:W524"/>
    <mergeCell ref="Z519:Z523"/>
    <mergeCell ref="AS525:AS529"/>
    <mergeCell ref="AT525:AT529"/>
    <mergeCell ref="AV525:AV529"/>
    <mergeCell ref="AW525:AW529"/>
    <mergeCell ref="A531:A536"/>
    <mergeCell ref="B531:C536"/>
    <mergeCell ref="D531:D536"/>
    <mergeCell ref="E531:E536"/>
    <mergeCell ref="F531:F536"/>
    <mergeCell ref="G531:G536"/>
    <mergeCell ref="AJ525:AJ529"/>
    <mergeCell ref="AK525:AK529"/>
    <mergeCell ref="AL525:AL529"/>
    <mergeCell ref="AM525:AM529"/>
    <mergeCell ref="AQ525:AQ529"/>
    <mergeCell ref="AR525:AR529"/>
    <mergeCell ref="AD525:AD529"/>
    <mergeCell ref="AE525:AE529"/>
    <mergeCell ref="AF525:AF529"/>
    <mergeCell ref="AG525:AG529"/>
    <mergeCell ref="AH525:AH529"/>
    <mergeCell ref="AI525:AI529"/>
    <mergeCell ref="K525:K529"/>
    <mergeCell ref="W525:W530"/>
    <mergeCell ref="Z525:Z529"/>
    <mergeCell ref="AA525:AA529"/>
    <mergeCell ref="AB525:AB529"/>
    <mergeCell ref="AC525:AC529"/>
    <mergeCell ref="AW531:AW535"/>
    <mergeCell ref="A525:A530"/>
    <mergeCell ref="B525:C530"/>
    <mergeCell ref="D525:D530"/>
    <mergeCell ref="E525:E530"/>
    <mergeCell ref="F525:F530"/>
    <mergeCell ref="G525:G530"/>
    <mergeCell ref="D537:D542"/>
    <mergeCell ref="E537:E542"/>
    <mergeCell ref="F537:F542"/>
    <mergeCell ref="G537:G542"/>
    <mergeCell ref="H537:H542"/>
    <mergeCell ref="I537:I542"/>
    <mergeCell ref="J537:J542"/>
    <mergeCell ref="AM531:AM535"/>
    <mergeCell ref="AQ531:AQ535"/>
    <mergeCell ref="AR531:AR535"/>
    <mergeCell ref="AS531:AS535"/>
    <mergeCell ref="AT531:AT535"/>
    <mergeCell ref="AV531:AV535"/>
    <mergeCell ref="AG531:AG535"/>
    <mergeCell ref="AH531:AH535"/>
    <mergeCell ref="AI531:AI535"/>
    <mergeCell ref="AJ531:AJ535"/>
    <mergeCell ref="AK531:AK535"/>
    <mergeCell ref="AL531:AL535"/>
    <mergeCell ref="AA531:AA535"/>
    <mergeCell ref="AB531:AB535"/>
    <mergeCell ref="AC531:AC535"/>
    <mergeCell ref="AD531:AD535"/>
    <mergeCell ref="AE531:AE535"/>
    <mergeCell ref="AF531:AF535"/>
    <mergeCell ref="H531:H536"/>
    <mergeCell ref="I531:I536"/>
    <mergeCell ref="J531:J536"/>
    <mergeCell ref="K531:K535"/>
    <mergeCell ref="W531:W536"/>
    <mergeCell ref="Z531:Z535"/>
    <mergeCell ref="Z543:Z547"/>
    <mergeCell ref="AS537:AS541"/>
    <mergeCell ref="AT537:AT541"/>
    <mergeCell ref="AV537:AV541"/>
    <mergeCell ref="AW537:AW541"/>
    <mergeCell ref="A543:A548"/>
    <mergeCell ref="B543:C548"/>
    <mergeCell ref="D543:D548"/>
    <mergeCell ref="E543:E548"/>
    <mergeCell ref="F543:F548"/>
    <mergeCell ref="G543:G548"/>
    <mergeCell ref="AJ537:AJ541"/>
    <mergeCell ref="AK537:AK541"/>
    <mergeCell ref="AL537:AL541"/>
    <mergeCell ref="AM537:AM541"/>
    <mergeCell ref="AQ537:AQ541"/>
    <mergeCell ref="AR537:AR541"/>
    <mergeCell ref="AD537:AD541"/>
    <mergeCell ref="AE537:AE541"/>
    <mergeCell ref="AF537:AF541"/>
    <mergeCell ref="AG537:AG541"/>
    <mergeCell ref="AH537:AH541"/>
    <mergeCell ref="AI537:AI541"/>
    <mergeCell ref="K537:K541"/>
    <mergeCell ref="W537:W542"/>
    <mergeCell ref="Z537:Z541"/>
    <mergeCell ref="AA537:AA541"/>
    <mergeCell ref="AB537:AB541"/>
    <mergeCell ref="AC537:AC541"/>
    <mergeCell ref="AW543:AW547"/>
    <mergeCell ref="A537:A542"/>
    <mergeCell ref="B537:C542"/>
    <mergeCell ref="A549:A554"/>
    <mergeCell ref="B549:C554"/>
    <mergeCell ref="D549:D554"/>
    <mergeCell ref="E549:E554"/>
    <mergeCell ref="F549:F554"/>
    <mergeCell ref="G549:G554"/>
    <mergeCell ref="H549:H554"/>
    <mergeCell ref="I549:I554"/>
    <mergeCell ref="J549:J554"/>
    <mergeCell ref="AM543:AM547"/>
    <mergeCell ref="AQ543:AQ547"/>
    <mergeCell ref="AR543:AR547"/>
    <mergeCell ref="AS543:AS547"/>
    <mergeCell ref="AT543:AT547"/>
    <mergeCell ref="AV543:AV547"/>
    <mergeCell ref="AG543:AG547"/>
    <mergeCell ref="AH543:AH547"/>
    <mergeCell ref="AI543:AI547"/>
    <mergeCell ref="AJ543:AJ547"/>
    <mergeCell ref="AK543:AK547"/>
    <mergeCell ref="AL543:AL547"/>
    <mergeCell ref="AA543:AA547"/>
    <mergeCell ref="AB543:AB547"/>
    <mergeCell ref="AC543:AC547"/>
    <mergeCell ref="AD543:AD547"/>
    <mergeCell ref="AE543:AE547"/>
    <mergeCell ref="AF543:AF547"/>
    <mergeCell ref="H543:H548"/>
    <mergeCell ref="I543:I548"/>
    <mergeCell ref="J543:J548"/>
    <mergeCell ref="K543:K547"/>
    <mergeCell ref="W543:W548"/>
    <mergeCell ref="J555:J560"/>
    <mergeCell ref="K555:K559"/>
    <mergeCell ref="W555:W560"/>
    <mergeCell ref="Z555:Z559"/>
    <mergeCell ref="AS549:AS553"/>
    <mergeCell ref="AT549:AT553"/>
    <mergeCell ref="AV549:AV553"/>
    <mergeCell ref="AW549:AW553"/>
    <mergeCell ref="A555:A560"/>
    <mergeCell ref="B555:C560"/>
    <mergeCell ref="D555:D560"/>
    <mergeCell ref="E555:E560"/>
    <mergeCell ref="F555:F560"/>
    <mergeCell ref="G555:G560"/>
    <mergeCell ref="AJ549:AJ553"/>
    <mergeCell ref="AK549:AK553"/>
    <mergeCell ref="AL549:AL553"/>
    <mergeCell ref="AM549:AM553"/>
    <mergeCell ref="AQ549:AQ553"/>
    <mergeCell ref="AR549:AR553"/>
    <mergeCell ref="AD549:AD553"/>
    <mergeCell ref="AE549:AE553"/>
    <mergeCell ref="AF549:AF553"/>
    <mergeCell ref="AG549:AG553"/>
    <mergeCell ref="AH549:AH553"/>
    <mergeCell ref="AI549:AI553"/>
    <mergeCell ref="K549:K553"/>
    <mergeCell ref="W549:W554"/>
    <mergeCell ref="Z549:Z553"/>
    <mergeCell ref="AA549:AA553"/>
    <mergeCell ref="AB549:AB553"/>
    <mergeCell ref="AC549:AC553"/>
    <mergeCell ref="AB561:AB565"/>
    <mergeCell ref="AC561:AC565"/>
    <mergeCell ref="AW555:AW559"/>
    <mergeCell ref="A561:A566"/>
    <mergeCell ref="B561:C563"/>
    <mergeCell ref="D561:D563"/>
    <mergeCell ref="E561:E566"/>
    <mergeCell ref="F561:F566"/>
    <mergeCell ref="G561:G566"/>
    <mergeCell ref="H561:H566"/>
    <mergeCell ref="I561:I566"/>
    <mergeCell ref="J561:J566"/>
    <mergeCell ref="AM555:AM559"/>
    <mergeCell ref="AQ555:AQ559"/>
    <mergeCell ref="AR555:AR559"/>
    <mergeCell ref="AS555:AS559"/>
    <mergeCell ref="AT555:AT559"/>
    <mergeCell ref="AV555:AV559"/>
    <mergeCell ref="AG555:AG559"/>
    <mergeCell ref="AH555:AH559"/>
    <mergeCell ref="AI555:AI559"/>
    <mergeCell ref="AJ555:AJ559"/>
    <mergeCell ref="AK555:AK559"/>
    <mergeCell ref="AL555:AL559"/>
    <mergeCell ref="AA555:AA559"/>
    <mergeCell ref="AB555:AB559"/>
    <mergeCell ref="AC555:AC559"/>
    <mergeCell ref="AD555:AD559"/>
    <mergeCell ref="AE555:AE559"/>
    <mergeCell ref="AF555:AF559"/>
    <mergeCell ref="H555:H560"/>
    <mergeCell ref="I555:I560"/>
    <mergeCell ref="I567:I572"/>
    <mergeCell ref="J567:J572"/>
    <mergeCell ref="K567:K571"/>
    <mergeCell ref="W567:W572"/>
    <mergeCell ref="B566:C566"/>
    <mergeCell ref="A567:A572"/>
    <mergeCell ref="B567:C569"/>
    <mergeCell ref="D567:D569"/>
    <mergeCell ref="E567:E572"/>
    <mergeCell ref="F567:F572"/>
    <mergeCell ref="AS561:AS565"/>
    <mergeCell ref="AT561:AT565"/>
    <mergeCell ref="AV561:AV565"/>
    <mergeCell ref="AW561:AW565"/>
    <mergeCell ref="B564:C564"/>
    <mergeCell ref="B565:C565"/>
    <mergeCell ref="AJ561:AJ565"/>
    <mergeCell ref="AK561:AK565"/>
    <mergeCell ref="AL561:AL565"/>
    <mergeCell ref="AM561:AM565"/>
    <mergeCell ref="AQ561:AQ565"/>
    <mergeCell ref="AR561:AR565"/>
    <mergeCell ref="AD561:AD565"/>
    <mergeCell ref="AE561:AE565"/>
    <mergeCell ref="AF561:AF565"/>
    <mergeCell ref="AG561:AG565"/>
    <mergeCell ref="AH561:AH565"/>
    <mergeCell ref="AI561:AI565"/>
    <mergeCell ref="K561:K565"/>
    <mergeCell ref="W561:W566"/>
    <mergeCell ref="Z561:Z565"/>
    <mergeCell ref="AA561:AA565"/>
    <mergeCell ref="K573:K577"/>
    <mergeCell ref="W573:W578"/>
    <mergeCell ref="AV567:AV571"/>
    <mergeCell ref="AW567:AW571"/>
    <mergeCell ref="B570:C570"/>
    <mergeCell ref="B571:C571"/>
    <mergeCell ref="B572:C572"/>
    <mergeCell ref="A573:A578"/>
    <mergeCell ref="B573:C578"/>
    <mergeCell ref="D573:D578"/>
    <mergeCell ref="E573:E578"/>
    <mergeCell ref="F573:F578"/>
    <mergeCell ref="AL567:AL571"/>
    <mergeCell ref="AM567:AM571"/>
    <mergeCell ref="AQ567:AQ571"/>
    <mergeCell ref="AR567:AR571"/>
    <mergeCell ref="AS567:AS571"/>
    <mergeCell ref="AT567:AT571"/>
    <mergeCell ref="AF567:AF571"/>
    <mergeCell ref="AG567:AG571"/>
    <mergeCell ref="AH567:AH571"/>
    <mergeCell ref="AI567:AI571"/>
    <mergeCell ref="AJ567:AJ571"/>
    <mergeCell ref="AK567:AK571"/>
    <mergeCell ref="Z567:Z571"/>
    <mergeCell ref="AA567:AA571"/>
    <mergeCell ref="AB567:AB571"/>
    <mergeCell ref="AC567:AC571"/>
    <mergeCell ref="AD567:AD571"/>
    <mergeCell ref="AE567:AE571"/>
    <mergeCell ref="G567:G572"/>
    <mergeCell ref="H567:H572"/>
    <mergeCell ref="AV573:AV577"/>
    <mergeCell ref="AW573:AW577"/>
    <mergeCell ref="A579:A584"/>
    <mergeCell ref="B579:C584"/>
    <mergeCell ref="D579:D584"/>
    <mergeCell ref="E579:E584"/>
    <mergeCell ref="F579:F584"/>
    <mergeCell ref="G579:G584"/>
    <mergeCell ref="H579:H584"/>
    <mergeCell ref="I579:I584"/>
    <mergeCell ref="AL573:AL577"/>
    <mergeCell ref="AM573:AM577"/>
    <mergeCell ref="AQ573:AQ577"/>
    <mergeCell ref="AR573:AR577"/>
    <mergeCell ref="AS573:AS577"/>
    <mergeCell ref="AT573:AT577"/>
    <mergeCell ref="AF573:AF577"/>
    <mergeCell ref="AG573:AG577"/>
    <mergeCell ref="AH573:AH577"/>
    <mergeCell ref="AI573:AI577"/>
    <mergeCell ref="AJ573:AJ577"/>
    <mergeCell ref="AK573:AK577"/>
    <mergeCell ref="Z573:Z577"/>
    <mergeCell ref="AA573:AA577"/>
    <mergeCell ref="AB573:AB577"/>
    <mergeCell ref="AC573:AC577"/>
    <mergeCell ref="AD573:AD577"/>
    <mergeCell ref="AE573:AE577"/>
    <mergeCell ref="G573:G578"/>
    <mergeCell ref="H573:H578"/>
    <mergeCell ref="I573:I578"/>
    <mergeCell ref="J573:J578"/>
    <mergeCell ref="AR579:AR583"/>
    <mergeCell ref="AS579:AS583"/>
    <mergeCell ref="AT579:AT583"/>
    <mergeCell ref="AV579:AV583"/>
    <mergeCell ref="AW579:AW583"/>
    <mergeCell ref="A585:A590"/>
    <mergeCell ref="B585:C590"/>
    <mergeCell ref="D585:D590"/>
    <mergeCell ref="E585:E590"/>
    <mergeCell ref="F585:F590"/>
    <mergeCell ref="AI579:AI583"/>
    <mergeCell ref="AJ579:AJ583"/>
    <mergeCell ref="AK579:AK583"/>
    <mergeCell ref="AL579:AL583"/>
    <mergeCell ref="AM579:AM583"/>
    <mergeCell ref="AQ579:AQ583"/>
    <mergeCell ref="AC579:AC583"/>
    <mergeCell ref="AD579:AD583"/>
    <mergeCell ref="AE579:AE583"/>
    <mergeCell ref="AF579:AF583"/>
    <mergeCell ref="AG579:AG583"/>
    <mergeCell ref="AH579:AH583"/>
    <mergeCell ref="J579:J584"/>
    <mergeCell ref="K579:K583"/>
    <mergeCell ref="W579:W584"/>
    <mergeCell ref="Z579:Z583"/>
    <mergeCell ref="AA579:AA583"/>
    <mergeCell ref="AB579:AB583"/>
    <mergeCell ref="AV585:AV589"/>
    <mergeCell ref="AW585:AW589"/>
    <mergeCell ref="G591:G596"/>
    <mergeCell ref="H591:H596"/>
    <mergeCell ref="I591:I596"/>
    <mergeCell ref="AL585:AL589"/>
    <mergeCell ref="AM585:AM589"/>
    <mergeCell ref="AQ585:AQ589"/>
    <mergeCell ref="AR585:AR589"/>
    <mergeCell ref="AS585:AS589"/>
    <mergeCell ref="AT585:AT589"/>
    <mergeCell ref="AF585:AF589"/>
    <mergeCell ref="AG585:AG589"/>
    <mergeCell ref="AH585:AH589"/>
    <mergeCell ref="AI585:AI589"/>
    <mergeCell ref="AJ585:AJ589"/>
    <mergeCell ref="AK585:AK589"/>
    <mergeCell ref="Z585:Z589"/>
    <mergeCell ref="AA585:AA589"/>
    <mergeCell ref="AB585:AB589"/>
    <mergeCell ref="AC585:AC589"/>
    <mergeCell ref="AD585:AD589"/>
    <mergeCell ref="AE585:AE589"/>
    <mergeCell ref="G585:G590"/>
    <mergeCell ref="H585:H590"/>
    <mergeCell ref="I585:I590"/>
    <mergeCell ref="J585:J590"/>
    <mergeCell ref="K585:K589"/>
    <mergeCell ref="W585:W590"/>
    <mergeCell ref="AR591:AR595"/>
    <mergeCell ref="AS591:AS595"/>
    <mergeCell ref="AT591:AT595"/>
    <mergeCell ref="AV591:AV595"/>
    <mergeCell ref="AW591:AW595"/>
    <mergeCell ref="A597:A602"/>
    <mergeCell ref="B597:C602"/>
    <mergeCell ref="D597:D602"/>
    <mergeCell ref="E597:E602"/>
    <mergeCell ref="F597:F602"/>
    <mergeCell ref="AI591:AI595"/>
    <mergeCell ref="AJ591:AJ595"/>
    <mergeCell ref="AK591:AK595"/>
    <mergeCell ref="AL591:AL595"/>
    <mergeCell ref="AM591:AM595"/>
    <mergeCell ref="AQ591:AQ595"/>
    <mergeCell ref="AC591:AC595"/>
    <mergeCell ref="AD591:AD595"/>
    <mergeCell ref="AE591:AE595"/>
    <mergeCell ref="AF591:AF595"/>
    <mergeCell ref="AG591:AG595"/>
    <mergeCell ref="AH591:AH595"/>
    <mergeCell ref="J591:J596"/>
    <mergeCell ref="K591:K595"/>
    <mergeCell ref="W591:W596"/>
    <mergeCell ref="Z591:Z595"/>
    <mergeCell ref="AA591:AA595"/>
    <mergeCell ref="AB591:AB595"/>
    <mergeCell ref="AV597:AV601"/>
    <mergeCell ref="AW597:AW601"/>
    <mergeCell ref="A591:A596"/>
    <mergeCell ref="B591:C596"/>
    <mergeCell ref="D591:D596"/>
    <mergeCell ref="E591:E596"/>
    <mergeCell ref="F591:F596"/>
    <mergeCell ref="G603:G608"/>
    <mergeCell ref="H603:H608"/>
    <mergeCell ref="I603:I608"/>
    <mergeCell ref="AL597:AL601"/>
    <mergeCell ref="AM597:AM601"/>
    <mergeCell ref="AQ597:AQ601"/>
    <mergeCell ref="AR597:AR601"/>
    <mergeCell ref="AS597:AS601"/>
    <mergeCell ref="AT597:AT601"/>
    <mergeCell ref="AF597:AF601"/>
    <mergeCell ref="AG597:AG601"/>
    <mergeCell ref="AH597:AH601"/>
    <mergeCell ref="AI597:AI601"/>
    <mergeCell ref="AJ597:AJ601"/>
    <mergeCell ref="AK597:AK601"/>
    <mergeCell ref="Z597:Z601"/>
    <mergeCell ref="AA597:AA601"/>
    <mergeCell ref="AB597:AB601"/>
    <mergeCell ref="AC597:AC601"/>
    <mergeCell ref="AD597:AD601"/>
    <mergeCell ref="AE597:AE601"/>
    <mergeCell ref="G597:G602"/>
    <mergeCell ref="H597:H602"/>
    <mergeCell ref="I597:I602"/>
    <mergeCell ref="J597:J602"/>
    <mergeCell ref="K597:K601"/>
    <mergeCell ref="W597:W602"/>
    <mergeCell ref="AR603:AR607"/>
    <mergeCell ref="AS603:AS607"/>
    <mergeCell ref="AT603:AT607"/>
    <mergeCell ref="AV603:AV607"/>
    <mergeCell ref="AW603:AW607"/>
    <mergeCell ref="A609:A614"/>
    <mergeCell ref="B609:C614"/>
    <mergeCell ref="D609:D614"/>
    <mergeCell ref="E609:E614"/>
    <mergeCell ref="F609:F614"/>
    <mergeCell ref="AI603:AI607"/>
    <mergeCell ref="AJ603:AJ607"/>
    <mergeCell ref="AK603:AK607"/>
    <mergeCell ref="AL603:AL607"/>
    <mergeCell ref="AM603:AM607"/>
    <mergeCell ref="AQ603:AQ607"/>
    <mergeCell ref="AC603:AC607"/>
    <mergeCell ref="AD603:AD607"/>
    <mergeCell ref="AE603:AE607"/>
    <mergeCell ref="AF603:AF607"/>
    <mergeCell ref="AG603:AG607"/>
    <mergeCell ref="AH603:AH607"/>
    <mergeCell ref="J603:J608"/>
    <mergeCell ref="K603:K607"/>
    <mergeCell ref="W603:W608"/>
    <mergeCell ref="Z603:Z607"/>
    <mergeCell ref="AA603:AA607"/>
    <mergeCell ref="AB603:AB607"/>
    <mergeCell ref="AV609:AV613"/>
    <mergeCell ref="AW609:AW613"/>
    <mergeCell ref="A603:A608"/>
    <mergeCell ref="B603:C608"/>
    <mergeCell ref="D603:D608"/>
    <mergeCell ref="E603:E608"/>
    <mergeCell ref="F603:F608"/>
    <mergeCell ref="G615:G620"/>
    <mergeCell ref="H615:H620"/>
    <mergeCell ref="I615:I620"/>
    <mergeCell ref="AL609:AL613"/>
    <mergeCell ref="AM609:AM613"/>
    <mergeCell ref="AQ609:AQ613"/>
    <mergeCell ref="AR609:AR613"/>
    <mergeCell ref="AS609:AS613"/>
    <mergeCell ref="AT609:AT613"/>
    <mergeCell ref="AF609:AF613"/>
    <mergeCell ref="AG609:AG613"/>
    <mergeCell ref="AH609:AH613"/>
    <mergeCell ref="AI609:AI613"/>
    <mergeCell ref="AJ609:AJ613"/>
    <mergeCell ref="AK609:AK613"/>
    <mergeCell ref="Z609:Z613"/>
    <mergeCell ref="AA609:AA613"/>
    <mergeCell ref="AB609:AB613"/>
    <mergeCell ref="AC609:AC613"/>
    <mergeCell ref="AD609:AD613"/>
    <mergeCell ref="AE609:AE613"/>
    <mergeCell ref="G609:G614"/>
    <mergeCell ref="H609:H614"/>
    <mergeCell ref="I609:I614"/>
    <mergeCell ref="J609:J614"/>
    <mergeCell ref="K609:K613"/>
    <mergeCell ref="W609:W614"/>
    <mergeCell ref="AR615:AR619"/>
    <mergeCell ref="AS615:AS619"/>
    <mergeCell ref="AT615:AT619"/>
    <mergeCell ref="AV615:AV619"/>
    <mergeCell ref="AW615:AW619"/>
    <mergeCell ref="A621:A626"/>
    <mergeCell ref="B621:C626"/>
    <mergeCell ref="D621:D626"/>
    <mergeCell ref="E621:E626"/>
    <mergeCell ref="F621:F626"/>
    <mergeCell ref="AI615:AI619"/>
    <mergeCell ref="AJ615:AJ619"/>
    <mergeCell ref="AK615:AK619"/>
    <mergeCell ref="AL615:AL619"/>
    <mergeCell ref="AM615:AM619"/>
    <mergeCell ref="AQ615:AQ619"/>
    <mergeCell ref="AC615:AC619"/>
    <mergeCell ref="AD615:AD619"/>
    <mergeCell ref="AE615:AE619"/>
    <mergeCell ref="AF615:AF619"/>
    <mergeCell ref="AG615:AG619"/>
    <mergeCell ref="AH615:AH619"/>
    <mergeCell ref="J615:J620"/>
    <mergeCell ref="K615:K619"/>
    <mergeCell ref="W615:W620"/>
    <mergeCell ref="Z615:Z619"/>
    <mergeCell ref="AA615:AA619"/>
    <mergeCell ref="AB615:AB619"/>
    <mergeCell ref="AV621:AV625"/>
    <mergeCell ref="AW621:AW625"/>
    <mergeCell ref="A615:A620"/>
    <mergeCell ref="B615:C620"/>
    <mergeCell ref="D615:D620"/>
    <mergeCell ref="E615:E620"/>
    <mergeCell ref="F615:F620"/>
    <mergeCell ref="A627:A632"/>
    <mergeCell ref="B627:C632"/>
    <mergeCell ref="D627:D632"/>
    <mergeCell ref="E627:E632"/>
    <mergeCell ref="F627:F632"/>
    <mergeCell ref="G627:G632"/>
    <mergeCell ref="H627:H632"/>
    <mergeCell ref="I627:I632"/>
    <mergeCell ref="AL621:AL625"/>
    <mergeCell ref="AM621:AM625"/>
    <mergeCell ref="AQ621:AQ625"/>
    <mergeCell ref="AR621:AR625"/>
    <mergeCell ref="AS621:AS625"/>
    <mergeCell ref="AT621:AT625"/>
    <mergeCell ref="AF621:AF625"/>
    <mergeCell ref="AG621:AG625"/>
    <mergeCell ref="AH621:AH625"/>
    <mergeCell ref="AI621:AI625"/>
    <mergeCell ref="AJ621:AJ625"/>
    <mergeCell ref="AK621:AK625"/>
    <mergeCell ref="Z621:Z625"/>
    <mergeCell ref="AA621:AA625"/>
    <mergeCell ref="AB621:AB625"/>
    <mergeCell ref="AC621:AC625"/>
    <mergeCell ref="AD621:AD625"/>
    <mergeCell ref="AE621:AE625"/>
    <mergeCell ref="G621:G626"/>
    <mergeCell ref="H621:H626"/>
    <mergeCell ref="I621:I626"/>
    <mergeCell ref="J621:J626"/>
    <mergeCell ref="K621:K625"/>
    <mergeCell ref="W621:W626"/>
    <mergeCell ref="A634:A639"/>
    <mergeCell ref="B634:C639"/>
    <mergeCell ref="D634:D639"/>
    <mergeCell ref="E634:E639"/>
    <mergeCell ref="AJ640:AJ644"/>
    <mergeCell ref="F634:F639"/>
    <mergeCell ref="G634:G639"/>
    <mergeCell ref="AR627:AR631"/>
    <mergeCell ref="AS627:AS631"/>
    <mergeCell ref="AT627:AT631"/>
    <mergeCell ref="AV627:AV631"/>
    <mergeCell ref="AW627:AW631"/>
    <mergeCell ref="A633:C633"/>
    <mergeCell ref="AI627:AI631"/>
    <mergeCell ref="AJ627:AJ631"/>
    <mergeCell ref="AK627:AK631"/>
    <mergeCell ref="AL627:AL631"/>
    <mergeCell ref="AM627:AM631"/>
    <mergeCell ref="AQ627:AQ631"/>
    <mergeCell ref="AC627:AC631"/>
    <mergeCell ref="AD627:AD631"/>
    <mergeCell ref="AE627:AE631"/>
    <mergeCell ref="AF627:AF631"/>
    <mergeCell ref="AG627:AG631"/>
    <mergeCell ref="AH627:AH631"/>
    <mergeCell ref="J627:J632"/>
    <mergeCell ref="K627:K631"/>
    <mergeCell ref="W627:W632"/>
    <mergeCell ref="Z627:Z631"/>
    <mergeCell ref="AA627:AA631"/>
    <mergeCell ref="AB627:AB631"/>
    <mergeCell ref="AM634:AM638"/>
    <mergeCell ref="AG634:AG638"/>
    <mergeCell ref="AH634:AH638"/>
    <mergeCell ref="AI634:AI638"/>
    <mergeCell ref="AJ634:AJ638"/>
    <mergeCell ref="AK634:AK638"/>
    <mergeCell ref="AL634:AL638"/>
    <mergeCell ref="AA634:AA638"/>
    <mergeCell ref="AB634:AB638"/>
    <mergeCell ref="AC634:AC638"/>
    <mergeCell ref="AD634:AD638"/>
    <mergeCell ref="AE634:AE638"/>
    <mergeCell ref="AF634:AF638"/>
    <mergeCell ref="H634:H639"/>
    <mergeCell ref="I634:I639"/>
    <mergeCell ref="J634:J639"/>
    <mergeCell ref="K634:K638"/>
    <mergeCell ref="W634:W639"/>
    <mergeCell ref="Z634:Z638"/>
    <mergeCell ref="AL652:AL656"/>
    <mergeCell ref="AK640:AK644"/>
    <mergeCell ref="AL640:AL644"/>
    <mergeCell ref="AM640:AM644"/>
    <mergeCell ref="A646:A651"/>
    <mergeCell ref="B646:C651"/>
    <mergeCell ref="D646:D651"/>
    <mergeCell ref="E646:E651"/>
    <mergeCell ref="F646:F651"/>
    <mergeCell ref="G646:G651"/>
    <mergeCell ref="AD640:AD644"/>
    <mergeCell ref="AE640:AE644"/>
    <mergeCell ref="AF640:AF644"/>
    <mergeCell ref="AG640:AG644"/>
    <mergeCell ref="AH640:AH644"/>
    <mergeCell ref="AI640:AI644"/>
    <mergeCell ref="K640:K644"/>
    <mergeCell ref="W640:W645"/>
    <mergeCell ref="Z640:Z644"/>
    <mergeCell ref="AA640:AA644"/>
    <mergeCell ref="AB640:AB644"/>
    <mergeCell ref="AC640:AC644"/>
    <mergeCell ref="AM646:AM650"/>
    <mergeCell ref="A640:A645"/>
    <mergeCell ref="B640:C645"/>
    <mergeCell ref="D640:D645"/>
    <mergeCell ref="E640:E645"/>
    <mergeCell ref="F640:F645"/>
    <mergeCell ref="G640:G645"/>
    <mergeCell ref="H640:H645"/>
    <mergeCell ref="I640:I645"/>
    <mergeCell ref="J640:J645"/>
    <mergeCell ref="AG646:AG650"/>
    <mergeCell ref="AH646:AH650"/>
    <mergeCell ref="AI646:AI650"/>
    <mergeCell ref="AJ646:AJ650"/>
    <mergeCell ref="AK646:AK650"/>
    <mergeCell ref="AL646:AL650"/>
    <mergeCell ref="AA646:AA650"/>
    <mergeCell ref="AB646:AB650"/>
    <mergeCell ref="AC646:AC650"/>
    <mergeCell ref="AD646:AD650"/>
    <mergeCell ref="AE646:AE650"/>
    <mergeCell ref="AF646:AF650"/>
    <mergeCell ref="H646:H651"/>
    <mergeCell ref="I646:I651"/>
    <mergeCell ref="J646:J651"/>
    <mergeCell ref="K646:K650"/>
    <mergeCell ref="W646:W651"/>
    <mergeCell ref="Z646:Z650"/>
    <mergeCell ref="AL664:AL668"/>
    <mergeCell ref="AM652:AM656"/>
    <mergeCell ref="A658:A663"/>
    <mergeCell ref="B658:C663"/>
    <mergeCell ref="D658:D663"/>
    <mergeCell ref="E658:E663"/>
    <mergeCell ref="F658:F663"/>
    <mergeCell ref="G658:G663"/>
    <mergeCell ref="AD652:AD656"/>
    <mergeCell ref="AE652:AE656"/>
    <mergeCell ref="AF652:AF656"/>
    <mergeCell ref="AG652:AG656"/>
    <mergeCell ref="AH652:AH656"/>
    <mergeCell ref="AI652:AI656"/>
    <mergeCell ref="K652:K656"/>
    <mergeCell ref="W652:W657"/>
    <mergeCell ref="Z652:Z656"/>
    <mergeCell ref="AA652:AA656"/>
    <mergeCell ref="AB652:AB656"/>
    <mergeCell ref="AC652:AC656"/>
    <mergeCell ref="AM658:AM662"/>
    <mergeCell ref="A652:A657"/>
    <mergeCell ref="B652:C657"/>
    <mergeCell ref="D652:D657"/>
    <mergeCell ref="E652:E657"/>
    <mergeCell ref="F652:F657"/>
    <mergeCell ref="G652:G657"/>
    <mergeCell ref="H652:H657"/>
    <mergeCell ref="I652:I657"/>
    <mergeCell ref="J652:J657"/>
    <mergeCell ref="AJ652:AJ656"/>
    <mergeCell ref="AK652:AK656"/>
    <mergeCell ref="AG658:AG662"/>
    <mergeCell ref="AH658:AH662"/>
    <mergeCell ref="AI658:AI662"/>
    <mergeCell ref="AJ658:AJ662"/>
    <mergeCell ref="AK658:AK662"/>
    <mergeCell ref="AL658:AL662"/>
    <mergeCell ref="AA658:AA662"/>
    <mergeCell ref="AB658:AB662"/>
    <mergeCell ref="AC658:AC662"/>
    <mergeCell ref="AD658:AD662"/>
    <mergeCell ref="AE658:AE662"/>
    <mergeCell ref="AF658:AF662"/>
    <mergeCell ref="H658:H663"/>
    <mergeCell ref="I658:I663"/>
    <mergeCell ref="J658:J663"/>
    <mergeCell ref="K658:K662"/>
    <mergeCell ref="W658:W663"/>
    <mergeCell ref="Z658:Z662"/>
    <mergeCell ref="AL676:AL680"/>
    <mergeCell ref="AM664:AM668"/>
    <mergeCell ref="A670:A675"/>
    <mergeCell ref="B670:C675"/>
    <mergeCell ref="D670:D675"/>
    <mergeCell ref="E670:E675"/>
    <mergeCell ref="F670:F675"/>
    <mergeCell ref="G670:G675"/>
    <mergeCell ref="AD664:AD668"/>
    <mergeCell ref="AE664:AE668"/>
    <mergeCell ref="AF664:AF668"/>
    <mergeCell ref="AG664:AG668"/>
    <mergeCell ref="AH664:AH668"/>
    <mergeCell ref="AI664:AI668"/>
    <mergeCell ref="K664:K668"/>
    <mergeCell ref="W664:W669"/>
    <mergeCell ref="Z664:Z668"/>
    <mergeCell ref="AA664:AA668"/>
    <mergeCell ref="AB664:AB668"/>
    <mergeCell ref="AC664:AC668"/>
    <mergeCell ref="AM670:AM674"/>
    <mergeCell ref="A664:A669"/>
    <mergeCell ref="B664:C669"/>
    <mergeCell ref="D664:D669"/>
    <mergeCell ref="E664:E669"/>
    <mergeCell ref="F664:F669"/>
    <mergeCell ref="G664:G669"/>
    <mergeCell ref="H664:H669"/>
    <mergeCell ref="I664:I669"/>
    <mergeCell ref="J664:J669"/>
    <mergeCell ref="AJ664:AJ668"/>
    <mergeCell ref="AK664:AK668"/>
    <mergeCell ref="AG670:AG674"/>
    <mergeCell ref="AH670:AH674"/>
    <mergeCell ref="AI670:AI674"/>
    <mergeCell ref="AJ670:AJ674"/>
    <mergeCell ref="AK670:AK674"/>
    <mergeCell ref="AL670:AL674"/>
    <mergeCell ref="AA670:AA674"/>
    <mergeCell ref="AB670:AB674"/>
    <mergeCell ref="AC670:AC674"/>
    <mergeCell ref="AD670:AD674"/>
    <mergeCell ref="AE670:AE674"/>
    <mergeCell ref="AF670:AF674"/>
    <mergeCell ref="H670:H675"/>
    <mergeCell ref="I670:I675"/>
    <mergeCell ref="J670:J675"/>
    <mergeCell ref="K670:K674"/>
    <mergeCell ref="W670:W675"/>
    <mergeCell ref="Z670:Z674"/>
    <mergeCell ref="AL688:AL692"/>
    <mergeCell ref="AM676:AM680"/>
    <mergeCell ref="A682:A687"/>
    <mergeCell ref="B682:C687"/>
    <mergeCell ref="D682:D687"/>
    <mergeCell ref="E682:E687"/>
    <mergeCell ref="F682:F687"/>
    <mergeCell ref="G682:G687"/>
    <mergeCell ref="AD676:AD680"/>
    <mergeCell ref="AE676:AE680"/>
    <mergeCell ref="AF676:AF680"/>
    <mergeCell ref="AG676:AG680"/>
    <mergeCell ref="AH676:AH680"/>
    <mergeCell ref="AI676:AI680"/>
    <mergeCell ref="K676:K680"/>
    <mergeCell ref="W676:W681"/>
    <mergeCell ref="Z676:Z680"/>
    <mergeCell ref="AA676:AA680"/>
    <mergeCell ref="AB676:AB680"/>
    <mergeCell ref="AC676:AC680"/>
    <mergeCell ref="AM682:AM686"/>
    <mergeCell ref="A676:A681"/>
    <mergeCell ref="B676:C681"/>
    <mergeCell ref="D676:D681"/>
    <mergeCell ref="E676:E681"/>
    <mergeCell ref="F676:F681"/>
    <mergeCell ref="G676:G681"/>
    <mergeCell ref="H676:H681"/>
    <mergeCell ref="I676:I681"/>
    <mergeCell ref="J676:J681"/>
    <mergeCell ref="AJ676:AJ680"/>
    <mergeCell ref="AK676:AK680"/>
    <mergeCell ref="AG682:AG686"/>
    <mergeCell ref="AH682:AH686"/>
    <mergeCell ref="AI682:AI686"/>
    <mergeCell ref="AJ682:AJ686"/>
    <mergeCell ref="AK682:AK686"/>
    <mergeCell ref="AL682:AL686"/>
    <mergeCell ref="AA682:AA686"/>
    <mergeCell ref="AB682:AB686"/>
    <mergeCell ref="AC682:AC686"/>
    <mergeCell ref="AD682:AD686"/>
    <mergeCell ref="AE682:AE686"/>
    <mergeCell ref="AF682:AF686"/>
    <mergeCell ref="H682:H687"/>
    <mergeCell ref="I682:I687"/>
    <mergeCell ref="J682:J687"/>
    <mergeCell ref="K682:K686"/>
    <mergeCell ref="W682:W687"/>
    <mergeCell ref="Z682:Z686"/>
    <mergeCell ref="AL700:AL704"/>
    <mergeCell ref="AM688:AM692"/>
    <mergeCell ref="A694:A699"/>
    <mergeCell ref="B694:C699"/>
    <mergeCell ref="D694:D699"/>
    <mergeCell ref="E694:E699"/>
    <mergeCell ref="F694:F699"/>
    <mergeCell ref="G694:G699"/>
    <mergeCell ref="AD688:AD692"/>
    <mergeCell ref="AE688:AE692"/>
    <mergeCell ref="AF688:AF692"/>
    <mergeCell ref="AG688:AG692"/>
    <mergeCell ref="AH688:AH692"/>
    <mergeCell ref="AI688:AI692"/>
    <mergeCell ref="K688:K692"/>
    <mergeCell ref="W688:W693"/>
    <mergeCell ref="Z688:Z692"/>
    <mergeCell ref="AA688:AA692"/>
    <mergeCell ref="AB688:AB692"/>
    <mergeCell ref="AC688:AC692"/>
    <mergeCell ref="AM694:AM698"/>
    <mergeCell ref="A688:A693"/>
    <mergeCell ref="B688:C693"/>
    <mergeCell ref="D688:D693"/>
    <mergeCell ref="E688:E693"/>
    <mergeCell ref="F688:F693"/>
    <mergeCell ref="G688:G693"/>
    <mergeCell ref="H688:H693"/>
    <mergeCell ref="I688:I693"/>
    <mergeCell ref="J688:J693"/>
    <mergeCell ref="AJ688:AJ692"/>
    <mergeCell ref="AK688:AK692"/>
    <mergeCell ref="AG694:AG698"/>
    <mergeCell ref="AH694:AH698"/>
    <mergeCell ref="AI694:AI698"/>
    <mergeCell ref="AJ694:AJ698"/>
    <mergeCell ref="AK694:AK698"/>
    <mergeCell ref="AL694:AL698"/>
    <mergeCell ref="AA694:AA698"/>
    <mergeCell ref="AB694:AB698"/>
    <mergeCell ref="AC694:AC698"/>
    <mergeCell ref="AD694:AD698"/>
    <mergeCell ref="AE694:AE698"/>
    <mergeCell ref="AF694:AF698"/>
    <mergeCell ref="H694:H699"/>
    <mergeCell ref="I694:I699"/>
    <mergeCell ref="J694:J699"/>
    <mergeCell ref="K694:K698"/>
    <mergeCell ref="W694:W699"/>
    <mergeCell ref="Z694:Z698"/>
    <mergeCell ref="AM700:AM704"/>
    <mergeCell ref="A706:C706"/>
    <mergeCell ref="A707:A713"/>
    <mergeCell ref="B707:C713"/>
    <mergeCell ref="D707:D713"/>
    <mergeCell ref="E707:E713"/>
    <mergeCell ref="F707:F713"/>
    <mergeCell ref="AD700:AD704"/>
    <mergeCell ref="AE700:AE704"/>
    <mergeCell ref="AF700:AF704"/>
    <mergeCell ref="AG700:AG704"/>
    <mergeCell ref="AH700:AH704"/>
    <mergeCell ref="AI700:AI704"/>
    <mergeCell ref="K700:K704"/>
    <mergeCell ref="W700:W705"/>
    <mergeCell ref="Z700:Z704"/>
    <mergeCell ref="AA700:AA704"/>
    <mergeCell ref="AB700:AB704"/>
    <mergeCell ref="AC700:AC704"/>
    <mergeCell ref="AL707:AL712"/>
    <mergeCell ref="AM707:AM712"/>
    <mergeCell ref="A700:A705"/>
    <mergeCell ref="B700:C705"/>
    <mergeCell ref="D700:D705"/>
    <mergeCell ref="E700:E705"/>
    <mergeCell ref="F700:F705"/>
    <mergeCell ref="G700:G705"/>
    <mergeCell ref="H700:H705"/>
    <mergeCell ref="I700:I705"/>
    <mergeCell ref="J700:J705"/>
    <mergeCell ref="AJ700:AJ704"/>
    <mergeCell ref="AK700:AK704"/>
    <mergeCell ref="AF707:AF712"/>
    <mergeCell ref="AG707:AG712"/>
    <mergeCell ref="AH707:AH712"/>
    <mergeCell ref="AI707:AI712"/>
    <mergeCell ref="AJ707:AJ712"/>
    <mergeCell ref="AK707:AK712"/>
    <mergeCell ref="Z707:Z712"/>
    <mergeCell ref="AA707:AA712"/>
    <mergeCell ref="AB707:AB712"/>
    <mergeCell ref="AC707:AC712"/>
    <mergeCell ref="AD707:AD712"/>
    <mergeCell ref="AE707:AE712"/>
    <mergeCell ref="G707:G713"/>
    <mergeCell ref="H707:H713"/>
    <mergeCell ref="I707:I713"/>
    <mergeCell ref="J707:J713"/>
    <mergeCell ref="K707:K712"/>
    <mergeCell ref="W707:W713"/>
    <mergeCell ref="AL714:AL719"/>
    <mergeCell ref="AM714:AM719"/>
    <mergeCell ref="A721:A727"/>
    <mergeCell ref="B721:C727"/>
    <mergeCell ref="D721:D727"/>
    <mergeCell ref="E721:E727"/>
    <mergeCell ref="F721:F727"/>
    <mergeCell ref="AC714:AC719"/>
    <mergeCell ref="AD714:AD719"/>
    <mergeCell ref="AE714:AE719"/>
    <mergeCell ref="AF714:AF719"/>
    <mergeCell ref="AG714:AG719"/>
    <mergeCell ref="AH714:AH719"/>
    <mergeCell ref="J714:J720"/>
    <mergeCell ref="K714:K719"/>
    <mergeCell ref="W714:W720"/>
    <mergeCell ref="Z714:Z719"/>
    <mergeCell ref="AA714:AA719"/>
    <mergeCell ref="AB714:AB719"/>
    <mergeCell ref="AL721:AL726"/>
    <mergeCell ref="AM721:AM726"/>
    <mergeCell ref="A714:A720"/>
    <mergeCell ref="B714:C720"/>
    <mergeCell ref="D714:D720"/>
    <mergeCell ref="E714:E720"/>
    <mergeCell ref="F714:F720"/>
    <mergeCell ref="G714:G720"/>
    <mergeCell ref="H714:H720"/>
    <mergeCell ref="I714:I720"/>
    <mergeCell ref="AI714:AI719"/>
    <mergeCell ref="AJ714:AJ719"/>
    <mergeCell ref="AK714:AK719"/>
    <mergeCell ref="AF721:AF726"/>
    <mergeCell ref="AG721:AG726"/>
    <mergeCell ref="AH721:AH726"/>
    <mergeCell ref="AI721:AI726"/>
    <mergeCell ref="AJ721:AJ726"/>
    <mergeCell ref="AK721:AK726"/>
    <mergeCell ref="Z721:Z726"/>
    <mergeCell ref="AA721:AA726"/>
    <mergeCell ref="AB721:AB726"/>
    <mergeCell ref="AC721:AC726"/>
    <mergeCell ref="AD721:AD726"/>
    <mergeCell ref="AE721:AE726"/>
    <mergeCell ref="G721:G727"/>
    <mergeCell ref="H721:H727"/>
    <mergeCell ref="I721:I727"/>
    <mergeCell ref="J721:J727"/>
    <mergeCell ref="K721:K726"/>
    <mergeCell ref="W721:W727"/>
    <mergeCell ref="AL728:AL733"/>
    <mergeCell ref="AM728:AM733"/>
    <mergeCell ref="A735:A741"/>
    <mergeCell ref="B735:C741"/>
    <mergeCell ref="D735:D741"/>
    <mergeCell ref="E735:E741"/>
    <mergeCell ref="F735:F741"/>
    <mergeCell ref="AC728:AC733"/>
    <mergeCell ref="AD728:AD733"/>
    <mergeCell ref="AE728:AE733"/>
    <mergeCell ref="AF728:AF733"/>
    <mergeCell ref="AG728:AG733"/>
    <mergeCell ref="AH728:AH733"/>
    <mergeCell ref="J728:J734"/>
    <mergeCell ref="K728:K733"/>
    <mergeCell ref="W728:W734"/>
    <mergeCell ref="Z728:Z733"/>
    <mergeCell ref="AA728:AA733"/>
    <mergeCell ref="AB728:AB733"/>
    <mergeCell ref="AL735:AL740"/>
    <mergeCell ref="AM735:AM740"/>
    <mergeCell ref="A728:A734"/>
    <mergeCell ref="B728:C734"/>
    <mergeCell ref="D728:D734"/>
    <mergeCell ref="E728:E734"/>
    <mergeCell ref="F728:F734"/>
    <mergeCell ref="G728:G734"/>
    <mergeCell ref="H728:H734"/>
    <mergeCell ref="I728:I734"/>
    <mergeCell ref="AI728:AI733"/>
    <mergeCell ref="AJ728:AJ733"/>
    <mergeCell ref="AK728:AK733"/>
    <mergeCell ref="AF735:AF740"/>
    <mergeCell ref="AG735:AG740"/>
    <mergeCell ref="AH735:AH740"/>
    <mergeCell ref="AI735:AI740"/>
    <mergeCell ref="AJ735:AJ740"/>
    <mergeCell ref="AK735:AK740"/>
    <mergeCell ref="Z735:Z740"/>
    <mergeCell ref="AA735:AA740"/>
    <mergeCell ref="AB735:AB740"/>
    <mergeCell ref="AC735:AC740"/>
    <mergeCell ref="AD735:AD740"/>
    <mergeCell ref="AE735:AE740"/>
    <mergeCell ref="G735:G741"/>
    <mergeCell ref="H735:H741"/>
    <mergeCell ref="I735:I741"/>
    <mergeCell ref="J735:J741"/>
    <mergeCell ref="K735:K740"/>
    <mergeCell ref="W735:W741"/>
    <mergeCell ref="AL742:AL747"/>
    <mergeCell ref="AM742:AM747"/>
    <mergeCell ref="A749:A755"/>
    <mergeCell ref="B749:C755"/>
    <mergeCell ref="D749:D755"/>
    <mergeCell ref="E749:E755"/>
    <mergeCell ref="F749:F755"/>
    <mergeCell ref="AC742:AC747"/>
    <mergeCell ref="AD742:AD747"/>
    <mergeCell ref="AE742:AE747"/>
    <mergeCell ref="AF742:AF747"/>
    <mergeCell ref="AG742:AG747"/>
    <mergeCell ref="AH742:AH747"/>
    <mergeCell ref="J742:J748"/>
    <mergeCell ref="K742:K747"/>
    <mergeCell ref="W742:W748"/>
    <mergeCell ref="Z742:Z747"/>
    <mergeCell ref="AA742:AA747"/>
    <mergeCell ref="AB742:AB747"/>
    <mergeCell ref="AL749:AL754"/>
    <mergeCell ref="AM749:AM754"/>
    <mergeCell ref="A742:A748"/>
    <mergeCell ref="B742:C748"/>
    <mergeCell ref="D742:D748"/>
    <mergeCell ref="E742:E748"/>
    <mergeCell ref="F742:F748"/>
    <mergeCell ref="G742:G748"/>
    <mergeCell ref="H742:H748"/>
    <mergeCell ref="I742:I748"/>
    <mergeCell ref="AI742:AI747"/>
    <mergeCell ref="AJ742:AJ747"/>
    <mergeCell ref="AK742:AK747"/>
    <mergeCell ref="AF749:AF754"/>
    <mergeCell ref="AG749:AG754"/>
    <mergeCell ref="AH749:AH754"/>
    <mergeCell ref="AI749:AI754"/>
    <mergeCell ref="AJ749:AJ754"/>
    <mergeCell ref="AK749:AK754"/>
    <mergeCell ref="Z749:Z754"/>
    <mergeCell ref="AA749:AA754"/>
    <mergeCell ref="AB749:AB754"/>
    <mergeCell ref="AC749:AC754"/>
    <mergeCell ref="AD749:AD754"/>
    <mergeCell ref="AE749:AE754"/>
    <mergeCell ref="G749:G755"/>
    <mergeCell ref="H749:H755"/>
    <mergeCell ref="I749:I755"/>
    <mergeCell ref="J749:J755"/>
    <mergeCell ref="K749:K754"/>
    <mergeCell ref="W749:W755"/>
    <mergeCell ref="AL756:AL761"/>
    <mergeCell ref="AM756:AM761"/>
    <mergeCell ref="A763:A769"/>
    <mergeCell ref="B763:C769"/>
    <mergeCell ref="D763:D769"/>
    <mergeCell ref="E763:E769"/>
    <mergeCell ref="F763:F769"/>
    <mergeCell ref="AC756:AC761"/>
    <mergeCell ref="AD756:AD761"/>
    <mergeCell ref="AE756:AE761"/>
    <mergeCell ref="AF756:AF761"/>
    <mergeCell ref="AG756:AG761"/>
    <mergeCell ref="AH756:AH761"/>
    <mergeCell ref="J756:J762"/>
    <mergeCell ref="K756:K761"/>
    <mergeCell ref="W756:W762"/>
    <mergeCell ref="Z756:Z761"/>
    <mergeCell ref="AA756:AA761"/>
    <mergeCell ref="AB756:AB761"/>
    <mergeCell ref="AL763:AL768"/>
    <mergeCell ref="AM763:AM768"/>
    <mergeCell ref="A756:A762"/>
    <mergeCell ref="B756:C762"/>
    <mergeCell ref="D756:D762"/>
    <mergeCell ref="E756:E762"/>
    <mergeCell ref="F756:F762"/>
    <mergeCell ref="G756:G762"/>
    <mergeCell ref="H756:H762"/>
    <mergeCell ref="I756:I762"/>
    <mergeCell ref="AI756:AI761"/>
    <mergeCell ref="AJ756:AJ761"/>
    <mergeCell ref="AK756:AK761"/>
    <mergeCell ref="A770:A776"/>
    <mergeCell ref="B770:C776"/>
    <mergeCell ref="D770:D776"/>
    <mergeCell ref="E770:E776"/>
    <mergeCell ref="F770:F776"/>
    <mergeCell ref="G770:G776"/>
    <mergeCell ref="H770:H776"/>
    <mergeCell ref="I770:I776"/>
    <mergeCell ref="AF763:AF768"/>
    <mergeCell ref="AG763:AG768"/>
    <mergeCell ref="AH763:AH768"/>
    <mergeCell ref="AI763:AI768"/>
    <mergeCell ref="AJ763:AJ768"/>
    <mergeCell ref="AK763:AK768"/>
    <mergeCell ref="Z763:Z768"/>
    <mergeCell ref="AA763:AA768"/>
    <mergeCell ref="AB763:AB768"/>
    <mergeCell ref="AC763:AC768"/>
    <mergeCell ref="AD763:AD768"/>
    <mergeCell ref="AE763:AE768"/>
    <mergeCell ref="G763:G769"/>
    <mergeCell ref="H763:H769"/>
    <mergeCell ref="I763:I769"/>
    <mergeCell ref="J763:J769"/>
    <mergeCell ref="K763:K768"/>
    <mergeCell ref="W763:W769"/>
    <mergeCell ref="B778:C778"/>
    <mergeCell ref="B779:C779"/>
    <mergeCell ref="B780:C780"/>
    <mergeCell ref="B781:C781"/>
    <mergeCell ref="B782:C782"/>
    <mergeCell ref="B783:C783"/>
    <mergeCell ref="AI770:AI775"/>
    <mergeCell ref="AJ770:AJ775"/>
    <mergeCell ref="AK770:AK775"/>
    <mergeCell ref="AL770:AL775"/>
    <mergeCell ref="AM770:AM775"/>
    <mergeCell ref="B777:C777"/>
    <mergeCell ref="AC770:AC775"/>
    <mergeCell ref="AD770:AD775"/>
    <mergeCell ref="AE770:AE775"/>
    <mergeCell ref="AF770:AF775"/>
    <mergeCell ref="AG770:AG775"/>
    <mergeCell ref="AH770:AH775"/>
    <mergeCell ref="J770:J776"/>
    <mergeCell ref="K770:K775"/>
    <mergeCell ref="W770:W776"/>
    <mergeCell ref="Z770:Z775"/>
    <mergeCell ref="AA770:AA775"/>
    <mergeCell ref="AB770:AB775"/>
    <mergeCell ref="AM785:AM788"/>
    <mergeCell ref="F786:F788"/>
    <mergeCell ref="G786:G788"/>
    <mergeCell ref="Z786:AA786"/>
    <mergeCell ref="Z787:AA787"/>
    <mergeCell ref="AB787:AB788"/>
    <mergeCell ref="O785:O788"/>
    <mergeCell ref="P785:P788"/>
    <mergeCell ref="Q785:Q788"/>
    <mergeCell ref="R785:R788"/>
    <mergeCell ref="S785:S788"/>
    <mergeCell ref="T785:T788"/>
    <mergeCell ref="I785:I788"/>
    <mergeCell ref="J785:J788"/>
    <mergeCell ref="K785:K788"/>
    <mergeCell ref="L785:L788"/>
    <mergeCell ref="M785:M788"/>
    <mergeCell ref="N785:N788"/>
    <mergeCell ref="F785:G785"/>
    <mergeCell ref="H785:H788"/>
    <mergeCell ref="AI787:AI788"/>
    <mergeCell ref="AJ787:AJ788"/>
    <mergeCell ref="AK787:AK788"/>
    <mergeCell ref="AL787:AL788"/>
    <mergeCell ref="D789:D793"/>
    <mergeCell ref="E789:E793"/>
    <mergeCell ref="F789:F793"/>
    <mergeCell ref="G789:G793"/>
    <mergeCell ref="AC787:AC788"/>
    <mergeCell ref="AD787:AD788"/>
    <mergeCell ref="AE787:AE788"/>
    <mergeCell ref="AF787:AF788"/>
    <mergeCell ref="AG787:AG788"/>
    <mergeCell ref="AH787:AH788"/>
    <mergeCell ref="U785:U788"/>
    <mergeCell ref="V785:V788"/>
    <mergeCell ref="W785:W788"/>
    <mergeCell ref="Z785:AL785"/>
    <mergeCell ref="A785:A788"/>
    <mergeCell ref="B785:C788"/>
    <mergeCell ref="D785:D788"/>
    <mergeCell ref="E785:E788"/>
    <mergeCell ref="AT799:AT802"/>
    <mergeCell ref="AQ803:AT803"/>
    <mergeCell ref="AQ789:AQ792"/>
    <mergeCell ref="AR789:AR792"/>
    <mergeCell ref="AS789:AS792"/>
    <mergeCell ref="AT789:AT792"/>
    <mergeCell ref="AQ793:AT793"/>
    <mergeCell ref="A794:A798"/>
    <mergeCell ref="B794:C798"/>
    <mergeCell ref="D794:D798"/>
    <mergeCell ref="E794:E798"/>
    <mergeCell ref="F794:F798"/>
    <mergeCell ref="AH789:AH792"/>
    <mergeCell ref="AI789:AI792"/>
    <mergeCell ref="AJ789:AJ792"/>
    <mergeCell ref="AK789:AK792"/>
    <mergeCell ref="AL789:AL792"/>
    <mergeCell ref="AM789:AM792"/>
    <mergeCell ref="AB789:AB792"/>
    <mergeCell ref="AC789:AC792"/>
    <mergeCell ref="AD789:AD792"/>
    <mergeCell ref="AE789:AE792"/>
    <mergeCell ref="AF789:AF792"/>
    <mergeCell ref="AG789:AG792"/>
    <mergeCell ref="H789:H793"/>
    <mergeCell ref="I789:I793"/>
    <mergeCell ref="J789:J793"/>
    <mergeCell ref="K789:K792"/>
    <mergeCell ref="Z789:Z792"/>
    <mergeCell ref="AA789:AA792"/>
    <mergeCell ref="A789:A793"/>
    <mergeCell ref="B789:C793"/>
    <mergeCell ref="B799:C803"/>
    <mergeCell ref="D799:D803"/>
    <mergeCell ref="E799:E803"/>
    <mergeCell ref="F799:F803"/>
    <mergeCell ref="G799:G803"/>
    <mergeCell ref="AM794:AM797"/>
    <mergeCell ref="AQ794:AQ797"/>
    <mergeCell ref="AR794:AR797"/>
    <mergeCell ref="AS794:AS797"/>
    <mergeCell ref="AT794:AT797"/>
    <mergeCell ref="AQ798:AT798"/>
    <mergeCell ref="AG794:AG797"/>
    <mergeCell ref="AH794:AH797"/>
    <mergeCell ref="AI794:AI797"/>
    <mergeCell ref="AJ794:AJ797"/>
    <mergeCell ref="AK794:AK797"/>
    <mergeCell ref="AL794:AL797"/>
    <mergeCell ref="AA794:AA797"/>
    <mergeCell ref="AB794:AB797"/>
    <mergeCell ref="AC794:AC797"/>
    <mergeCell ref="AD794:AD797"/>
    <mergeCell ref="AE794:AE797"/>
    <mergeCell ref="AF794:AF797"/>
    <mergeCell ref="G794:G798"/>
    <mergeCell ref="H794:H798"/>
    <mergeCell ref="I794:I798"/>
    <mergeCell ref="J794:J798"/>
    <mergeCell ref="K794:K797"/>
    <mergeCell ref="Z794:Z797"/>
    <mergeCell ref="AQ799:AQ802"/>
    <mergeCell ref="AR799:AR802"/>
    <mergeCell ref="AS799:AS802"/>
    <mergeCell ref="J804:J808"/>
    <mergeCell ref="K804:K807"/>
    <mergeCell ref="Z804:Z807"/>
    <mergeCell ref="AQ809:AQ812"/>
    <mergeCell ref="AR809:AR812"/>
    <mergeCell ref="AS809:AS812"/>
    <mergeCell ref="AT809:AT812"/>
    <mergeCell ref="AQ813:AT813"/>
    <mergeCell ref="A804:A808"/>
    <mergeCell ref="B804:C808"/>
    <mergeCell ref="D804:D808"/>
    <mergeCell ref="E804:E808"/>
    <mergeCell ref="F804:F808"/>
    <mergeCell ref="AH799:AH802"/>
    <mergeCell ref="AI799:AI802"/>
    <mergeCell ref="AJ799:AJ802"/>
    <mergeCell ref="AK799:AK802"/>
    <mergeCell ref="AL799:AL802"/>
    <mergeCell ref="AM799:AM802"/>
    <mergeCell ref="AB799:AB802"/>
    <mergeCell ref="AC799:AC802"/>
    <mergeCell ref="AD799:AD802"/>
    <mergeCell ref="AE799:AE802"/>
    <mergeCell ref="AF799:AF802"/>
    <mergeCell ref="AG799:AG802"/>
    <mergeCell ref="H799:H803"/>
    <mergeCell ref="I799:I803"/>
    <mergeCell ref="J799:J803"/>
    <mergeCell ref="K799:K802"/>
    <mergeCell ref="Z799:Z802"/>
    <mergeCell ref="AA799:AA802"/>
    <mergeCell ref="A799:A803"/>
    <mergeCell ref="A809:A813"/>
    <mergeCell ref="B809:C813"/>
    <mergeCell ref="D809:D813"/>
    <mergeCell ref="E809:E813"/>
    <mergeCell ref="AM817:AM820"/>
    <mergeCell ref="F818:F820"/>
    <mergeCell ref="G818:G820"/>
    <mergeCell ref="Z818:AB818"/>
    <mergeCell ref="Z819:AB819"/>
    <mergeCell ref="F809:F813"/>
    <mergeCell ref="G809:G813"/>
    <mergeCell ref="AM804:AM807"/>
    <mergeCell ref="AQ804:AQ807"/>
    <mergeCell ref="AR804:AR807"/>
    <mergeCell ref="AS804:AS807"/>
    <mergeCell ref="AT804:AT807"/>
    <mergeCell ref="AQ808:AT808"/>
    <mergeCell ref="AG804:AG807"/>
    <mergeCell ref="AH804:AH807"/>
    <mergeCell ref="AI804:AI807"/>
    <mergeCell ref="AJ804:AJ807"/>
    <mergeCell ref="AK804:AK807"/>
    <mergeCell ref="AL804:AL807"/>
    <mergeCell ref="AA804:AA807"/>
    <mergeCell ref="AB804:AB807"/>
    <mergeCell ref="AC804:AC807"/>
    <mergeCell ref="AD804:AD807"/>
    <mergeCell ref="AE804:AE807"/>
    <mergeCell ref="AF804:AF807"/>
    <mergeCell ref="G804:G808"/>
    <mergeCell ref="H804:H808"/>
    <mergeCell ref="I804:I808"/>
    <mergeCell ref="AH809:AH812"/>
    <mergeCell ref="AI809:AI812"/>
    <mergeCell ref="AJ809:AJ812"/>
    <mergeCell ref="AK809:AK812"/>
    <mergeCell ref="AL809:AL812"/>
    <mergeCell ref="AM809:AM812"/>
    <mergeCell ref="AB809:AB812"/>
    <mergeCell ref="AC809:AC812"/>
    <mergeCell ref="AD809:AD812"/>
    <mergeCell ref="AE809:AE812"/>
    <mergeCell ref="AF809:AF812"/>
    <mergeCell ref="AG809:AG812"/>
    <mergeCell ref="H809:H813"/>
    <mergeCell ref="I809:I813"/>
    <mergeCell ref="J809:J813"/>
    <mergeCell ref="K809:K812"/>
    <mergeCell ref="Z809:Z812"/>
    <mergeCell ref="AA809:AA812"/>
    <mergeCell ref="N817:N820"/>
    <mergeCell ref="O817:O820"/>
    <mergeCell ref="P817:P820"/>
    <mergeCell ref="Q817:Q820"/>
    <mergeCell ref="R817:R820"/>
    <mergeCell ref="S817:S820"/>
    <mergeCell ref="H817:H820"/>
    <mergeCell ref="I817:I820"/>
    <mergeCell ref="J817:J820"/>
    <mergeCell ref="K817:K820"/>
    <mergeCell ref="L817:L820"/>
    <mergeCell ref="M817:M820"/>
    <mergeCell ref="B831:C831"/>
    <mergeCell ref="B832:C832"/>
    <mergeCell ref="B833:C833"/>
    <mergeCell ref="A817:A820"/>
    <mergeCell ref="B817:C820"/>
    <mergeCell ref="D817:D820"/>
    <mergeCell ref="E817:E820"/>
    <mergeCell ref="F817:G817"/>
    <mergeCell ref="B837:C837"/>
    <mergeCell ref="B838:C838"/>
    <mergeCell ref="B839:C839"/>
    <mergeCell ref="B840:C840"/>
    <mergeCell ref="B841:C841"/>
    <mergeCell ref="B842:C842"/>
    <mergeCell ref="B834:C834"/>
    <mergeCell ref="B835:C835"/>
    <mergeCell ref="B836:C836"/>
    <mergeCell ref="B825:C825"/>
    <mergeCell ref="B826:C826"/>
    <mergeCell ref="B827:C827"/>
    <mergeCell ref="B828:C828"/>
    <mergeCell ref="B829:C829"/>
    <mergeCell ref="B830:C830"/>
    <mergeCell ref="AK819:AK820"/>
    <mergeCell ref="AL819:AL820"/>
    <mergeCell ref="B821:C821"/>
    <mergeCell ref="B822:C822"/>
    <mergeCell ref="B823:C823"/>
    <mergeCell ref="B824:C824"/>
    <mergeCell ref="AE819:AE820"/>
    <mergeCell ref="AF819:AF820"/>
    <mergeCell ref="AG819:AG820"/>
    <mergeCell ref="AH819:AH820"/>
    <mergeCell ref="AI819:AI820"/>
    <mergeCell ref="AJ819:AJ820"/>
    <mergeCell ref="T817:T820"/>
    <mergeCell ref="U817:U820"/>
    <mergeCell ref="V817:V820"/>
    <mergeCell ref="AC819:AC820"/>
    <mergeCell ref="AD819:AD820"/>
    <mergeCell ref="B849:C849"/>
    <mergeCell ref="B850:C850"/>
    <mergeCell ref="B851:C851"/>
    <mergeCell ref="B852:C852"/>
    <mergeCell ref="B853:C853"/>
    <mergeCell ref="B854:C854"/>
    <mergeCell ref="B843:C843"/>
    <mergeCell ref="B844:C844"/>
    <mergeCell ref="B845:C845"/>
    <mergeCell ref="B846:C846"/>
    <mergeCell ref="B847:C847"/>
    <mergeCell ref="B848:C848"/>
    <mergeCell ref="B867:C867"/>
    <mergeCell ref="B868:C868"/>
    <mergeCell ref="B869:C869"/>
    <mergeCell ref="A870:C870"/>
    <mergeCell ref="B871:C871"/>
    <mergeCell ref="B861:C861"/>
    <mergeCell ref="B862:C862"/>
    <mergeCell ref="B863:C863"/>
    <mergeCell ref="B864:C864"/>
    <mergeCell ref="B865:C865"/>
    <mergeCell ref="B866:C866"/>
    <mergeCell ref="B855:C855"/>
    <mergeCell ref="B856:C856"/>
    <mergeCell ref="A857:C857"/>
    <mergeCell ref="B858:C858"/>
    <mergeCell ref="B859:C859"/>
    <mergeCell ref="B860:C860"/>
    <mergeCell ref="B873:C873"/>
    <mergeCell ref="B874:C874"/>
    <mergeCell ref="B875:C875"/>
    <mergeCell ref="B876:C876"/>
    <mergeCell ref="B877:C877"/>
    <mergeCell ref="B878:C878"/>
    <mergeCell ref="Z889:AL889"/>
    <mergeCell ref="T889:T892"/>
    <mergeCell ref="U889:U892"/>
    <mergeCell ref="V889:V892"/>
    <mergeCell ref="B885:C885"/>
    <mergeCell ref="B886:C886"/>
    <mergeCell ref="B887:C887"/>
    <mergeCell ref="A889:C892"/>
    <mergeCell ref="D889:D892"/>
    <mergeCell ref="E889:E892"/>
    <mergeCell ref="B879:C879"/>
    <mergeCell ref="B880:C880"/>
    <mergeCell ref="B881:C881"/>
    <mergeCell ref="B882:C882"/>
    <mergeCell ref="B872:C872"/>
    <mergeCell ref="AM889:AM892"/>
    <mergeCell ref="Z890:AA890"/>
    <mergeCell ref="Z891:AA891"/>
    <mergeCell ref="AB891:AB892"/>
    <mergeCell ref="AC891:AC892"/>
    <mergeCell ref="M889:M892"/>
    <mergeCell ref="N889:N892"/>
    <mergeCell ref="O889:O892"/>
    <mergeCell ref="P889:P892"/>
    <mergeCell ref="Q889:Q892"/>
    <mergeCell ref="R889:R892"/>
    <mergeCell ref="F889:G889"/>
    <mergeCell ref="H889:H892"/>
    <mergeCell ref="I889:I892"/>
    <mergeCell ref="J889:J892"/>
    <mergeCell ref="K889:K892"/>
    <mergeCell ref="L889:L892"/>
    <mergeCell ref="F890:F892"/>
    <mergeCell ref="G890:G892"/>
    <mergeCell ref="AJ891:AJ892"/>
    <mergeCell ref="AK891:AK892"/>
    <mergeCell ref="AL891:AL892"/>
    <mergeCell ref="AD891:AD892"/>
    <mergeCell ref="AE891:AE892"/>
    <mergeCell ref="AF891:AF892"/>
    <mergeCell ref="AG891:AG892"/>
    <mergeCell ref="AH891:AH892"/>
    <mergeCell ref="AI891:AI892"/>
    <mergeCell ref="S889:S892"/>
    <mergeCell ref="B883:C883"/>
    <mergeCell ref="B884:C884"/>
    <mergeCell ref="D917:G917"/>
    <mergeCell ref="D918:G918"/>
    <mergeCell ref="D905:G905"/>
    <mergeCell ref="D906:G906"/>
    <mergeCell ref="D907:G907"/>
    <mergeCell ref="B909:G909"/>
    <mergeCell ref="D910:G910"/>
    <mergeCell ref="D911:G911"/>
    <mergeCell ref="B896:C896"/>
    <mergeCell ref="B897:C897"/>
    <mergeCell ref="B901:G901"/>
    <mergeCell ref="D902:G902"/>
    <mergeCell ref="D903:G903"/>
    <mergeCell ref="D904:G904"/>
    <mergeCell ref="B893:C893"/>
    <mergeCell ref="B894:C894"/>
    <mergeCell ref="B895:C895"/>
    <mergeCell ref="D912:G912"/>
    <mergeCell ref="D913:G913"/>
    <mergeCell ref="B916:G916"/>
  </mergeCells>
  <conditionalFormatting sqref="D229">
    <cfRule type="containsText" dxfId="392" priority="391" operator="containsText" text="VERDE">
      <formula>NOT(ISERROR(SEARCH("VERDE",D229)))</formula>
    </cfRule>
    <cfRule type="containsText" dxfId="391" priority="392" operator="containsText" text="AMARILLO">
      <formula>NOT(ISERROR(SEARCH("AMARILLO",D229)))</formula>
    </cfRule>
    <cfRule type="containsText" dxfId="390" priority="393" operator="containsText" text="ROJO">
      <formula>NOT(ISERROR(SEARCH("ROJO",D229)))</formula>
    </cfRule>
  </conditionalFormatting>
  <conditionalFormatting sqref="D821:D856">
    <cfRule type="cellIs" dxfId="389" priority="389" stopIfTrue="1" operator="lessThan">
      <formula>0</formula>
    </cfRule>
  </conditionalFormatting>
  <conditionalFormatting sqref="D858:D869">
    <cfRule type="cellIs" dxfId="388" priority="388" stopIfTrue="1" operator="lessThan">
      <formula>0</formula>
    </cfRule>
  </conditionalFormatting>
  <conditionalFormatting sqref="D871:D888">
    <cfRule type="cellIs" dxfId="387" priority="387" stopIfTrue="1" operator="lessThan">
      <formula>0</formula>
    </cfRule>
  </conditionalFormatting>
  <conditionalFormatting sqref="D893:D894">
    <cfRule type="cellIs" dxfId="386" priority="390" stopIfTrue="1" operator="lessThan">
      <formula>0</formula>
    </cfRule>
  </conditionalFormatting>
  <conditionalFormatting sqref="D566">
    <cfRule type="cellIs" dxfId="385" priority="386" stopIfTrue="1" operator="lessThan">
      <formula>0</formula>
    </cfRule>
  </conditionalFormatting>
  <conditionalFormatting sqref="D572">
    <cfRule type="cellIs" dxfId="384" priority="385" stopIfTrue="1" operator="lessThan">
      <formula>0</formula>
    </cfRule>
  </conditionalFormatting>
  <conditionalFormatting sqref="D895:D897">
    <cfRule type="cellIs" dxfId="383" priority="384" stopIfTrue="1" operator="lessThan">
      <formula>0</formula>
    </cfRule>
  </conditionalFormatting>
  <conditionalFormatting sqref="E229 P410">
    <cfRule type="containsText" dxfId="382" priority="376" operator="containsText" text="VERDE">
      <formula>NOT(ISERROR(SEARCH("VERDE",E229)))</formula>
    </cfRule>
    <cfRule type="containsText" dxfId="381" priority="377" operator="containsText" text="AMARILLO">
      <formula>NOT(ISERROR(SEARCH("AMARILLO",E229)))</formula>
    </cfRule>
    <cfRule type="containsText" dxfId="380" priority="378" operator="containsText" text="ROJO">
      <formula>NOT(ISERROR(SEARCH("ROJO",E229)))</formula>
    </cfRule>
  </conditionalFormatting>
  <conditionalFormatting sqref="E821:I856">
    <cfRule type="cellIs" dxfId="379" priority="253" stopIfTrue="1" operator="lessThan">
      <formula>0</formula>
    </cfRule>
  </conditionalFormatting>
  <conditionalFormatting sqref="E858:I869">
    <cfRule type="cellIs" dxfId="378" priority="252" stopIfTrue="1" operator="lessThan">
      <formula>0</formula>
    </cfRule>
  </conditionalFormatting>
  <conditionalFormatting sqref="E871:I888">
    <cfRule type="cellIs" dxfId="377" priority="251" stopIfTrue="1" operator="lessThan">
      <formula>0</formula>
    </cfRule>
  </conditionalFormatting>
  <conditionalFormatting sqref="E893:I893 E894:G894 H894:I897">
    <cfRule type="cellIs" dxfId="376" priority="369" stopIfTrue="1" operator="lessThan">
      <formula>0</formula>
    </cfRule>
  </conditionalFormatting>
  <conditionalFormatting sqref="K13:K17">
    <cfRule type="cellIs" dxfId="375" priority="379" stopIfTrue="1" operator="lessThan">
      <formula>0</formula>
    </cfRule>
  </conditionalFormatting>
  <conditionalFormatting sqref="K303:K308 K777:K783">
    <cfRule type="cellIs" dxfId="374" priority="365" stopIfTrue="1" operator="lessThan">
      <formula>0</formula>
    </cfRule>
  </conditionalFormatting>
  <conditionalFormatting sqref="K309">
    <cfRule type="containsText" dxfId="373" priority="375" operator="containsText" text="Falso">
      <formula>NOT(ISERROR(SEARCH("Falso",K309)))</formula>
    </cfRule>
  </conditionalFormatting>
  <conditionalFormatting sqref="K373:K380">
    <cfRule type="cellIs" dxfId="372" priority="372" stopIfTrue="1" operator="lessThan">
      <formula>0</formula>
    </cfRule>
  </conditionalFormatting>
  <conditionalFormatting sqref="K385:K388">
    <cfRule type="cellIs" dxfId="371" priority="380" stopIfTrue="1" operator="lessThan">
      <formula>0</formula>
    </cfRule>
  </conditionalFormatting>
  <conditionalFormatting sqref="K389">
    <cfRule type="containsText" dxfId="370" priority="381" operator="containsText" text="Falso">
      <formula>NOT(ISERROR(SEARCH("Falso",K389)))</formula>
    </cfRule>
  </conditionalFormatting>
  <conditionalFormatting sqref="K394">
    <cfRule type="containsText" dxfId="369" priority="371" operator="containsText" text="Falso">
      <formula>NOT(ISERROR(SEARCH("Falso",K394)))</formula>
    </cfRule>
  </conditionalFormatting>
  <conditionalFormatting sqref="K399 K404 K409">
    <cfRule type="containsText" dxfId="368" priority="370" operator="containsText" text="Falso">
      <formula>NOT(ISERROR(SEARCH("Falso",K399)))</formula>
    </cfRule>
  </conditionalFormatting>
  <conditionalFormatting sqref="K714:K719 K721:K726">
    <cfRule type="cellIs" dxfId="367" priority="273" stopIfTrue="1" operator="lessThan">
      <formula>0</formula>
    </cfRule>
  </conditionalFormatting>
  <conditionalFormatting sqref="K634:K638">
    <cfRule type="cellIs" dxfId="366" priority="279" stopIfTrue="1" operator="lessThan">
      <formula>0</formula>
    </cfRule>
  </conditionalFormatting>
  <conditionalFormatting sqref="K749:K754 K756:K761">
    <cfRule type="cellIs" dxfId="365" priority="271" stopIfTrue="1" operator="lessThan">
      <formula>0</formula>
    </cfRule>
  </conditionalFormatting>
  <conditionalFormatting sqref="K763:K768">
    <cfRule type="cellIs" dxfId="364" priority="270" stopIfTrue="1" operator="lessThan">
      <formula>0</formula>
    </cfRule>
  </conditionalFormatting>
  <conditionalFormatting sqref="K770:K775">
    <cfRule type="cellIs" dxfId="363" priority="269" stopIfTrue="1" operator="lessThan">
      <formula>0</formula>
    </cfRule>
  </conditionalFormatting>
  <conditionalFormatting sqref="K707:K712">
    <cfRule type="cellIs" dxfId="362" priority="278" stopIfTrue="1" operator="lessThan">
      <formula>0</formula>
    </cfRule>
  </conditionalFormatting>
  <conditionalFormatting sqref="K728:K733 K735:K740 K742:K747">
    <cfRule type="cellIs" dxfId="361" priority="272" stopIfTrue="1" operator="lessThan">
      <formula>0</formula>
    </cfRule>
  </conditionalFormatting>
  <conditionalFormatting sqref="K821:K856 M821:O856">
    <cfRule type="cellIs" dxfId="360" priority="250" stopIfTrue="1" operator="lessThan">
      <formula>0</formula>
    </cfRule>
  </conditionalFormatting>
  <conditionalFormatting sqref="K858:K869 M858:N869">
    <cfRule type="cellIs" dxfId="359" priority="249" stopIfTrue="1" operator="lessThan">
      <formula>0</formula>
    </cfRule>
  </conditionalFormatting>
  <conditionalFormatting sqref="K871:K888 M871:N887 M888:O888">
    <cfRule type="cellIs" dxfId="358" priority="248" stopIfTrue="1" operator="lessThan">
      <formula>0</formula>
    </cfRule>
  </conditionalFormatting>
  <conditionalFormatting sqref="K893:K894 M893:N894">
    <cfRule type="cellIs" dxfId="357" priority="247" stopIfTrue="1" operator="lessThan">
      <formula>0</formula>
    </cfRule>
  </conditionalFormatting>
  <conditionalFormatting sqref="P13:P17 P303:P308">
    <cfRule type="containsText" dxfId="356" priority="361" operator="containsText" text="VENCIDO">
      <formula>NOT(ISERROR(SEARCH("VENCIDO",P13)))</formula>
    </cfRule>
    <cfRule type="containsText" dxfId="355" priority="362" operator="containsText" text="VERDE">
      <formula>NOT(ISERROR(SEARCH("VERDE",P13)))</formula>
    </cfRule>
    <cfRule type="containsText" dxfId="354" priority="363" stopIfTrue="1" operator="containsText" text="AMARILLO">
      <formula>NOT(ISERROR(SEARCH("AMARILLO",P13)))</formula>
    </cfRule>
    <cfRule type="containsText" dxfId="353" priority="364" operator="containsText" text="ROJO">
      <formula>NOT(ISERROR(SEARCH("ROJO",P13)))</formula>
    </cfRule>
  </conditionalFormatting>
  <conditionalFormatting sqref="P373:P379">
    <cfRule type="containsText" dxfId="352" priority="357" operator="containsText" text="VENCIDO">
      <formula>NOT(ISERROR(SEARCH("VENCIDO",P373)))</formula>
    </cfRule>
    <cfRule type="containsText" dxfId="351" priority="358" operator="containsText" text="VERDE">
      <formula>NOT(ISERROR(SEARCH("VERDE",P373)))</formula>
    </cfRule>
    <cfRule type="containsText" dxfId="350" priority="359" stopIfTrue="1" operator="containsText" text="AMARILLO">
      <formula>NOT(ISERROR(SEARCH("AMARILLO",P373)))</formula>
    </cfRule>
    <cfRule type="containsText" dxfId="349" priority="360" operator="containsText" text="ROJO">
      <formula>NOT(ISERROR(SEARCH("ROJO",P373)))</formula>
    </cfRule>
  </conditionalFormatting>
  <conditionalFormatting sqref="P385:P388">
    <cfRule type="containsText" dxfId="348" priority="353" operator="containsText" text="VENCIDO">
      <formula>NOT(ISERROR(SEARCH("VENCIDO",P385)))</formula>
    </cfRule>
    <cfRule type="containsText" dxfId="347" priority="354" operator="containsText" text="VERDE">
      <formula>NOT(ISERROR(SEARCH("VERDE",P385)))</formula>
    </cfRule>
    <cfRule type="containsText" dxfId="346" priority="355" stopIfTrue="1" operator="containsText" text="AMARILLO">
      <formula>NOT(ISERROR(SEARCH("AMARILLO",P385)))</formula>
    </cfRule>
    <cfRule type="containsText" dxfId="345" priority="356" operator="containsText" text="ROJO">
      <formula>NOT(ISERROR(SEARCH("ROJO",P385)))</formula>
    </cfRule>
  </conditionalFormatting>
  <conditionalFormatting sqref="P417:P421">
    <cfRule type="containsText" dxfId="344" priority="346" operator="containsText" text="VENCIDO">
      <formula>NOT(ISERROR(SEARCH("VENCIDO",P417)))</formula>
    </cfRule>
    <cfRule type="containsText" dxfId="343" priority="347" operator="containsText" text="VERDE">
      <formula>NOT(ISERROR(SEARCH("VERDE",P417)))</formula>
    </cfRule>
    <cfRule type="containsText" dxfId="342" priority="348" stopIfTrue="1" operator="containsText" text="AMARILLO">
      <formula>NOT(ISERROR(SEARCH("AMARILLO",P417)))</formula>
    </cfRule>
    <cfRule type="containsText" dxfId="341" priority="349" operator="containsText" text="ROJO">
      <formula>NOT(ISERROR(SEARCH("ROJO",P417)))</formula>
    </cfRule>
  </conditionalFormatting>
  <conditionalFormatting sqref="P561:P565">
    <cfRule type="containsText" dxfId="340" priority="342" operator="containsText" text="VENCIDO">
      <formula>NOT(ISERROR(SEARCH("VENCIDO",P561)))</formula>
    </cfRule>
    <cfRule type="containsText" dxfId="339" priority="343" operator="containsText" text="VERDE">
      <formula>NOT(ISERROR(SEARCH("VERDE",P561)))</formula>
    </cfRule>
    <cfRule type="containsText" dxfId="338" priority="344" stopIfTrue="1" operator="containsText" text="AMARILLO">
      <formula>NOT(ISERROR(SEARCH("AMARILLO",P561)))</formula>
    </cfRule>
    <cfRule type="containsText" dxfId="337" priority="345" operator="containsText" text="ROJO">
      <formula>NOT(ISERROR(SEARCH("ROJO",P561)))</formula>
    </cfRule>
  </conditionalFormatting>
  <conditionalFormatting sqref="P707:P712">
    <cfRule type="containsText" dxfId="336" priority="274" operator="containsText" text="VENCIDO">
      <formula>NOT(ISERROR(SEARCH("VENCIDO",P707)))</formula>
    </cfRule>
    <cfRule type="containsText" dxfId="335" priority="275" operator="containsText" text="VERDE">
      <formula>NOT(ISERROR(SEARCH("VERDE",P707)))</formula>
    </cfRule>
    <cfRule type="containsText" dxfId="334" priority="276" stopIfTrue="1" operator="containsText" text="AMARILLO">
      <formula>NOT(ISERROR(SEARCH("AMARILLO",P707)))</formula>
    </cfRule>
    <cfRule type="containsText" dxfId="333" priority="277" operator="containsText" text="ROJO">
      <formula>NOT(ISERROR(SEARCH("ROJO",P707)))</formula>
    </cfRule>
  </conditionalFormatting>
  <conditionalFormatting sqref="P777:P783">
    <cfRule type="containsText" dxfId="332" priority="265" operator="containsText" text="VENCIDO">
      <formula>NOT(ISERROR(SEARCH("VENCIDO",P777)))</formula>
    </cfRule>
    <cfRule type="containsText" dxfId="331" priority="266" operator="containsText" text="VERDE">
      <formula>NOT(ISERROR(SEARCH("VERDE",P777)))</formula>
    </cfRule>
    <cfRule type="containsText" dxfId="330" priority="267" stopIfTrue="1" operator="containsText" text="AMARILLO">
      <formula>NOT(ISERROR(SEARCH("AMARILLO",P777)))</formula>
    </cfRule>
    <cfRule type="containsText" dxfId="329" priority="268" operator="containsText" text="ROJO">
      <formula>NOT(ISERROR(SEARCH("ROJO",P777)))</formula>
    </cfRule>
  </conditionalFormatting>
  <conditionalFormatting sqref="Q833:Q848">
    <cfRule type="containsText" dxfId="328" priority="259" operator="containsText" text="VERDE">
      <formula>NOT(ISERROR(SEARCH("VERDE",Q833)))</formula>
    </cfRule>
    <cfRule type="containsText" dxfId="327" priority="260" operator="containsText" text="AMARILLO">
      <formula>NOT(ISERROR(SEARCH("AMARILLO",Q833)))</formula>
    </cfRule>
    <cfRule type="containsText" dxfId="326" priority="261" operator="containsText" text="ROJO">
      <formula>NOT(ISERROR(SEARCH("ROJO",Q833)))</formula>
    </cfRule>
  </conditionalFormatting>
  <conditionalFormatting sqref="Q821:R832">
    <cfRule type="containsText" dxfId="325" priority="350" operator="containsText" text="VERDE">
      <formula>NOT(ISERROR(SEARCH("VERDE",Q821)))</formula>
    </cfRule>
    <cfRule type="containsText" dxfId="324" priority="351" operator="containsText" text="AMARILLO">
      <formula>NOT(ISERROR(SEARCH("AMARILLO",Q821)))</formula>
    </cfRule>
    <cfRule type="containsText" dxfId="323" priority="352" operator="containsText" text="ROJO">
      <formula>NOT(ISERROR(SEARCH("ROJO",Q821)))</formula>
    </cfRule>
  </conditionalFormatting>
  <conditionalFormatting sqref="AO821:AO827 AO838:AO860 AO868:AO871 AO873 AO875:AO887">
    <cfRule type="expression" dxfId="322" priority="366">
      <formula>$AO821&lt;&gt;#REF!</formula>
    </cfRule>
  </conditionalFormatting>
  <conditionalFormatting sqref="AO828:AO835">
    <cfRule type="expression" dxfId="321" priority="382">
      <formula>$AO828&lt;&gt;#REF!</formula>
    </cfRule>
  </conditionalFormatting>
  <conditionalFormatting sqref="AO836:AO837">
    <cfRule type="expression" dxfId="320" priority="264">
      <formula>$AO836&lt;&gt;#REF!</formula>
    </cfRule>
  </conditionalFormatting>
  <conditionalFormatting sqref="AO861">
    <cfRule type="expression" dxfId="319" priority="258">
      <formula>$AO861&lt;&gt;#REF!</formula>
    </cfRule>
  </conditionalFormatting>
  <conditionalFormatting sqref="AO862:AO866">
    <cfRule type="expression" dxfId="318" priority="257">
      <formula>$AO862&lt;&gt;#REF!</formula>
    </cfRule>
  </conditionalFormatting>
  <conditionalFormatting sqref="AO867">
    <cfRule type="expression" dxfId="317" priority="256">
      <formula>$AO867&lt;&gt;#REF!</formula>
    </cfRule>
  </conditionalFormatting>
  <conditionalFormatting sqref="AO872">
    <cfRule type="expression" dxfId="316" priority="255">
      <formula>$AO872&lt;&gt;#REF!</formula>
    </cfRule>
  </conditionalFormatting>
  <conditionalFormatting sqref="AO874">
    <cfRule type="expression" dxfId="315" priority="254">
      <formula>$AO874&lt;&gt;#REF!</formula>
    </cfRule>
  </conditionalFormatting>
  <conditionalFormatting sqref="AO888">
    <cfRule type="expression" dxfId="314" priority="383">
      <formula>$AO888&lt;&gt;$L888</formula>
    </cfRule>
  </conditionalFormatting>
  <conditionalFormatting sqref="AS417">
    <cfRule type="cellIs" dxfId="313" priority="368" operator="greaterThan">
      <formula>1</formula>
    </cfRule>
  </conditionalFormatting>
  <conditionalFormatting sqref="AS423">
    <cfRule type="cellIs" dxfId="312" priority="341" operator="greaterThan">
      <formula>1</formula>
    </cfRule>
  </conditionalFormatting>
  <conditionalFormatting sqref="AS429">
    <cfRule type="cellIs" dxfId="311" priority="339" operator="greaterThan">
      <formula>1</formula>
    </cfRule>
  </conditionalFormatting>
  <conditionalFormatting sqref="AS435">
    <cfRule type="cellIs" dxfId="310" priority="337" operator="greaterThan">
      <formula>1</formula>
    </cfRule>
  </conditionalFormatting>
  <conditionalFormatting sqref="AS441">
    <cfRule type="cellIs" dxfId="309" priority="335" operator="greaterThan">
      <formula>1</formula>
    </cfRule>
  </conditionalFormatting>
  <conditionalFormatting sqref="AS447">
    <cfRule type="cellIs" dxfId="308" priority="333" operator="greaterThan">
      <formula>1</formula>
    </cfRule>
  </conditionalFormatting>
  <conditionalFormatting sqref="AS453">
    <cfRule type="cellIs" dxfId="307" priority="331" operator="greaterThan">
      <formula>1</formula>
    </cfRule>
  </conditionalFormatting>
  <conditionalFormatting sqref="AS459">
    <cfRule type="cellIs" dxfId="306" priority="329" operator="greaterThan">
      <formula>1</formula>
    </cfRule>
  </conditionalFormatting>
  <conditionalFormatting sqref="AS465">
    <cfRule type="cellIs" dxfId="305" priority="327" operator="greaterThan">
      <formula>1</formula>
    </cfRule>
  </conditionalFormatting>
  <conditionalFormatting sqref="AS471">
    <cfRule type="cellIs" dxfId="304" priority="325" operator="greaterThan">
      <formula>1</formula>
    </cfRule>
  </conditionalFormatting>
  <conditionalFormatting sqref="AS477">
    <cfRule type="cellIs" dxfId="303" priority="323" operator="greaterThan">
      <formula>1</formula>
    </cfRule>
  </conditionalFormatting>
  <conditionalFormatting sqref="AS483">
    <cfRule type="cellIs" dxfId="302" priority="321" operator="greaterThan">
      <formula>1</formula>
    </cfRule>
  </conditionalFormatting>
  <conditionalFormatting sqref="AS489">
    <cfRule type="cellIs" dxfId="301" priority="319" operator="greaterThan">
      <formula>1</formula>
    </cfRule>
  </conditionalFormatting>
  <conditionalFormatting sqref="AS495">
    <cfRule type="cellIs" dxfId="300" priority="317" operator="greaterThan">
      <formula>1</formula>
    </cfRule>
  </conditionalFormatting>
  <conditionalFormatting sqref="AS501">
    <cfRule type="cellIs" dxfId="299" priority="315" operator="greaterThan">
      <formula>1</formula>
    </cfRule>
  </conditionalFormatting>
  <conditionalFormatting sqref="AS507">
    <cfRule type="cellIs" dxfId="298" priority="313" operator="greaterThan">
      <formula>1</formula>
    </cfRule>
  </conditionalFormatting>
  <conditionalFormatting sqref="AS513">
    <cfRule type="cellIs" dxfId="297" priority="311" operator="greaterThan">
      <formula>1</formula>
    </cfRule>
  </conditionalFormatting>
  <conditionalFormatting sqref="AS519">
    <cfRule type="cellIs" dxfId="296" priority="309" operator="greaterThan">
      <formula>1</formula>
    </cfRule>
  </conditionalFormatting>
  <conditionalFormatting sqref="AS525">
    <cfRule type="cellIs" dxfId="295" priority="307" operator="greaterThan">
      <formula>1</formula>
    </cfRule>
  </conditionalFormatting>
  <conditionalFormatting sqref="AS531">
    <cfRule type="cellIs" dxfId="294" priority="305" operator="greaterThan">
      <formula>1</formula>
    </cfRule>
  </conditionalFormatting>
  <conditionalFormatting sqref="AS537">
    <cfRule type="cellIs" dxfId="293" priority="303" operator="greaterThan">
      <formula>1</formula>
    </cfRule>
  </conditionalFormatting>
  <conditionalFormatting sqref="AS543">
    <cfRule type="cellIs" dxfId="292" priority="301" operator="greaterThan">
      <formula>1</formula>
    </cfRule>
  </conditionalFormatting>
  <conditionalFormatting sqref="AS549">
    <cfRule type="cellIs" dxfId="291" priority="299" operator="greaterThan">
      <formula>1</formula>
    </cfRule>
  </conditionalFormatting>
  <conditionalFormatting sqref="AS555">
    <cfRule type="cellIs" dxfId="290" priority="297" operator="greaterThan">
      <formula>1</formula>
    </cfRule>
  </conditionalFormatting>
  <conditionalFormatting sqref="AS561">
    <cfRule type="cellIs" dxfId="289" priority="295" operator="greaterThan">
      <formula>1</formula>
    </cfRule>
  </conditionalFormatting>
  <conditionalFormatting sqref="AS567">
    <cfRule type="cellIs" dxfId="288" priority="293" operator="greaterThan">
      <formula>1</formula>
    </cfRule>
  </conditionalFormatting>
  <conditionalFormatting sqref="AS573">
    <cfRule type="cellIs" dxfId="287" priority="288" operator="greaterThan">
      <formula>1</formula>
    </cfRule>
  </conditionalFormatting>
  <conditionalFormatting sqref="AS579">
    <cfRule type="cellIs" dxfId="286" priority="290" operator="greaterThan">
      <formula>1</formula>
    </cfRule>
  </conditionalFormatting>
  <conditionalFormatting sqref="AS585">
    <cfRule type="cellIs" dxfId="285" priority="287" operator="greaterThan">
      <formula>1</formula>
    </cfRule>
  </conditionalFormatting>
  <conditionalFormatting sqref="AS591">
    <cfRule type="cellIs" dxfId="284" priority="285" operator="greaterThan">
      <formula>1</formula>
    </cfRule>
  </conditionalFormatting>
  <conditionalFormatting sqref="AS597 AS603">
    <cfRule type="cellIs" dxfId="283" priority="283" operator="greaterThan">
      <formula>1</formula>
    </cfRule>
  </conditionalFormatting>
  <conditionalFormatting sqref="AS609 AS615 AS621 AS627">
    <cfRule type="cellIs" dxfId="282" priority="281" operator="greaterThan">
      <formula>1</formula>
    </cfRule>
  </conditionalFormatting>
  <conditionalFormatting sqref="AS780:AS787">
    <cfRule type="cellIs" dxfId="281" priority="374" operator="greaterThan">
      <formula>1</formula>
    </cfRule>
  </conditionalFormatting>
  <conditionalFormatting sqref="AS821:AS856">
    <cfRule type="cellIs" dxfId="280" priority="263" operator="greaterThan">
      <formula>1</formula>
    </cfRule>
  </conditionalFormatting>
  <conditionalFormatting sqref="AT417">
    <cfRule type="cellIs" dxfId="279" priority="367" operator="greaterThan">
      <formula>1</formula>
    </cfRule>
  </conditionalFormatting>
  <conditionalFormatting sqref="AT423">
    <cfRule type="cellIs" dxfId="278" priority="340" operator="greaterThan">
      <formula>1</formula>
    </cfRule>
  </conditionalFormatting>
  <conditionalFormatting sqref="AT429">
    <cfRule type="cellIs" dxfId="277" priority="338" operator="greaterThan">
      <formula>1</formula>
    </cfRule>
  </conditionalFormatting>
  <conditionalFormatting sqref="AT435">
    <cfRule type="cellIs" dxfId="276" priority="336" operator="greaterThan">
      <formula>1</formula>
    </cfRule>
  </conditionalFormatting>
  <conditionalFormatting sqref="AT441">
    <cfRule type="cellIs" dxfId="275" priority="334" operator="greaterThan">
      <formula>1</formula>
    </cfRule>
  </conditionalFormatting>
  <conditionalFormatting sqref="AT447">
    <cfRule type="cellIs" dxfId="274" priority="332" operator="greaterThan">
      <formula>1</formula>
    </cfRule>
  </conditionalFormatting>
  <conditionalFormatting sqref="AT453">
    <cfRule type="cellIs" dxfId="273" priority="330" operator="greaterThan">
      <formula>1</formula>
    </cfRule>
  </conditionalFormatting>
  <conditionalFormatting sqref="AT459">
    <cfRule type="cellIs" dxfId="272" priority="328" operator="greaterThan">
      <formula>1</formula>
    </cfRule>
  </conditionalFormatting>
  <conditionalFormatting sqref="AT465">
    <cfRule type="cellIs" dxfId="271" priority="326" operator="greaterThan">
      <formula>1</formula>
    </cfRule>
  </conditionalFormatting>
  <conditionalFormatting sqref="AT471">
    <cfRule type="cellIs" dxfId="270" priority="324" operator="greaterThan">
      <formula>1</formula>
    </cfRule>
  </conditionalFormatting>
  <conditionalFormatting sqref="AT477">
    <cfRule type="cellIs" dxfId="269" priority="322" operator="greaterThan">
      <formula>1</formula>
    </cfRule>
  </conditionalFormatting>
  <conditionalFormatting sqref="AT483">
    <cfRule type="cellIs" dxfId="268" priority="320" operator="greaterThan">
      <formula>1</formula>
    </cfRule>
  </conditionalFormatting>
  <conditionalFormatting sqref="AT489">
    <cfRule type="cellIs" dxfId="267" priority="318" operator="greaterThan">
      <formula>1</formula>
    </cfRule>
  </conditionalFormatting>
  <conditionalFormatting sqref="AT495">
    <cfRule type="cellIs" dxfId="266" priority="316" operator="greaterThan">
      <formula>1</formula>
    </cfRule>
  </conditionalFormatting>
  <conditionalFormatting sqref="AT501">
    <cfRule type="cellIs" dxfId="265" priority="314" operator="greaterThan">
      <formula>1</formula>
    </cfRule>
  </conditionalFormatting>
  <conditionalFormatting sqref="AT507">
    <cfRule type="cellIs" dxfId="264" priority="312" operator="greaterThan">
      <formula>1</formula>
    </cfRule>
  </conditionalFormatting>
  <conditionalFormatting sqref="AT513">
    <cfRule type="cellIs" dxfId="263" priority="310" operator="greaterThan">
      <formula>1</formula>
    </cfRule>
  </conditionalFormatting>
  <conditionalFormatting sqref="AT519">
    <cfRule type="cellIs" dxfId="262" priority="308" operator="greaterThan">
      <formula>1</formula>
    </cfRule>
  </conditionalFormatting>
  <conditionalFormatting sqref="AT525">
    <cfRule type="cellIs" dxfId="261" priority="306" operator="greaterThan">
      <formula>1</formula>
    </cfRule>
  </conditionalFormatting>
  <conditionalFormatting sqref="AT531">
    <cfRule type="cellIs" dxfId="260" priority="304" operator="greaterThan">
      <formula>1</formula>
    </cfRule>
  </conditionalFormatting>
  <conditionalFormatting sqref="AT537">
    <cfRule type="cellIs" dxfId="259" priority="302" operator="greaterThan">
      <formula>1</formula>
    </cfRule>
  </conditionalFormatting>
  <conditionalFormatting sqref="AT543">
    <cfRule type="cellIs" dxfId="258" priority="300" operator="greaterThan">
      <formula>1</formula>
    </cfRule>
  </conditionalFormatting>
  <conditionalFormatting sqref="AT549">
    <cfRule type="cellIs" dxfId="257" priority="298" operator="greaterThan">
      <formula>1</formula>
    </cfRule>
  </conditionalFormatting>
  <conditionalFormatting sqref="AT555">
    <cfRule type="cellIs" dxfId="256" priority="296" operator="greaterThan">
      <formula>1</formula>
    </cfRule>
  </conditionalFormatting>
  <conditionalFormatting sqref="AT561">
    <cfRule type="cellIs" dxfId="255" priority="294" operator="greaterThan">
      <formula>1</formula>
    </cfRule>
  </conditionalFormatting>
  <conditionalFormatting sqref="AT567">
    <cfRule type="cellIs" dxfId="254" priority="292" operator="greaterThan">
      <formula>1</formula>
    </cfRule>
  </conditionalFormatting>
  <conditionalFormatting sqref="AT573">
    <cfRule type="cellIs" dxfId="253" priority="291" operator="greaterThan">
      <formula>1</formula>
    </cfRule>
  </conditionalFormatting>
  <conditionalFormatting sqref="AT579">
    <cfRule type="cellIs" dxfId="252" priority="289" operator="greaterThan">
      <formula>1</formula>
    </cfRule>
  </conditionalFormatting>
  <conditionalFormatting sqref="AT585">
    <cfRule type="cellIs" dxfId="251" priority="286" operator="greaterThan">
      <formula>1</formula>
    </cfRule>
  </conditionalFormatting>
  <conditionalFormatting sqref="AT591">
    <cfRule type="cellIs" dxfId="250" priority="284" operator="greaterThan">
      <formula>1</formula>
    </cfRule>
  </conditionalFormatting>
  <conditionalFormatting sqref="AT597 AT603">
    <cfRule type="cellIs" dxfId="249" priority="282" operator="greaterThan">
      <formula>1</formula>
    </cfRule>
  </conditionalFormatting>
  <conditionalFormatting sqref="AT609 AT615 AT621 AT627">
    <cfRule type="cellIs" dxfId="248" priority="280" operator="greaterThan">
      <formula>1</formula>
    </cfRule>
  </conditionalFormatting>
  <conditionalFormatting sqref="AT780:AT787">
    <cfRule type="cellIs" dxfId="247" priority="373" operator="greaterThan">
      <formula>1</formula>
    </cfRule>
  </conditionalFormatting>
  <conditionalFormatting sqref="AT821:AT856">
    <cfRule type="cellIs" dxfId="246" priority="262" operator="greaterThan">
      <formula>1</formula>
    </cfRule>
  </conditionalFormatting>
  <conditionalFormatting sqref="K561:K565">
    <cfRule type="cellIs" dxfId="245" priority="246" stopIfTrue="1" operator="lessThan">
      <formula>0</formula>
    </cfRule>
  </conditionalFormatting>
  <conditionalFormatting sqref="K417:K421">
    <cfRule type="cellIs" dxfId="244" priority="245" stopIfTrue="1" operator="lessThan">
      <formula>0</formula>
    </cfRule>
  </conditionalFormatting>
  <conditionalFormatting sqref="K405:K408">
    <cfRule type="cellIs" dxfId="243" priority="244" stopIfTrue="1" operator="lessThan">
      <formula>0</formula>
    </cfRule>
  </conditionalFormatting>
  <conditionalFormatting sqref="K395:K398">
    <cfRule type="cellIs" dxfId="242" priority="243" stopIfTrue="1" operator="lessThan">
      <formula>0</formula>
    </cfRule>
  </conditionalFormatting>
  <conditionalFormatting sqref="K400:K403">
    <cfRule type="cellIs" dxfId="241" priority="242" stopIfTrue="1" operator="lessThan">
      <formula>0</formula>
    </cfRule>
  </conditionalFormatting>
  <conditionalFormatting sqref="K390:K393">
    <cfRule type="cellIs" dxfId="240" priority="241" stopIfTrue="1" operator="lessThan">
      <formula>0</formula>
    </cfRule>
  </conditionalFormatting>
  <conditionalFormatting sqref="P390:P393">
    <cfRule type="containsText" dxfId="239" priority="237" operator="containsText" text="VENCIDO">
      <formula>NOT(ISERROR(SEARCH("VENCIDO",P390)))</formula>
    </cfRule>
    <cfRule type="containsText" dxfId="238" priority="238" operator="containsText" text="VERDE">
      <formula>NOT(ISERROR(SEARCH("VERDE",P390)))</formula>
    </cfRule>
    <cfRule type="containsText" dxfId="237" priority="239" stopIfTrue="1" operator="containsText" text="AMARILLO">
      <formula>NOT(ISERROR(SEARCH("AMARILLO",P390)))</formula>
    </cfRule>
    <cfRule type="containsText" dxfId="236" priority="240" operator="containsText" text="ROJO">
      <formula>NOT(ISERROR(SEARCH("ROJO",P390)))</formula>
    </cfRule>
  </conditionalFormatting>
  <conditionalFormatting sqref="P395:P398">
    <cfRule type="containsText" dxfId="235" priority="233" operator="containsText" text="VENCIDO">
      <formula>NOT(ISERROR(SEARCH("VENCIDO",P395)))</formula>
    </cfRule>
    <cfRule type="containsText" dxfId="234" priority="234" operator="containsText" text="VERDE">
      <formula>NOT(ISERROR(SEARCH("VERDE",P395)))</formula>
    </cfRule>
    <cfRule type="containsText" dxfId="233" priority="235" stopIfTrue="1" operator="containsText" text="AMARILLO">
      <formula>NOT(ISERROR(SEARCH("AMARILLO",P395)))</formula>
    </cfRule>
    <cfRule type="containsText" dxfId="232" priority="236" operator="containsText" text="ROJO">
      <formula>NOT(ISERROR(SEARCH("ROJO",P395)))</formula>
    </cfRule>
  </conditionalFormatting>
  <conditionalFormatting sqref="P400:P403">
    <cfRule type="containsText" dxfId="231" priority="229" operator="containsText" text="VENCIDO">
      <formula>NOT(ISERROR(SEARCH("VENCIDO",P400)))</formula>
    </cfRule>
    <cfRule type="containsText" dxfId="230" priority="230" operator="containsText" text="VERDE">
      <formula>NOT(ISERROR(SEARCH("VERDE",P400)))</formula>
    </cfRule>
    <cfRule type="containsText" dxfId="229" priority="231" stopIfTrue="1" operator="containsText" text="AMARILLO">
      <formula>NOT(ISERROR(SEARCH("AMARILLO",P400)))</formula>
    </cfRule>
    <cfRule type="containsText" dxfId="228" priority="232" operator="containsText" text="ROJO">
      <formula>NOT(ISERROR(SEARCH("ROJO",P400)))</formula>
    </cfRule>
  </conditionalFormatting>
  <conditionalFormatting sqref="P405:P408">
    <cfRule type="containsText" dxfId="227" priority="225" operator="containsText" text="VENCIDO">
      <formula>NOT(ISERROR(SEARCH("VENCIDO",P405)))</formula>
    </cfRule>
    <cfRule type="containsText" dxfId="226" priority="226" operator="containsText" text="VERDE">
      <formula>NOT(ISERROR(SEARCH("VERDE",P405)))</formula>
    </cfRule>
    <cfRule type="containsText" dxfId="225" priority="227" stopIfTrue="1" operator="containsText" text="AMARILLO">
      <formula>NOT(ISERROR(SEARCH("AMARILLO",P405)))</formula>
    </cfRule>
    <cfRule type="containsText" dxfId="224" priority="228" operator="containsText" text="ROJO">
      <formula>NOT(ISERROR(SEARCH("ROJO",P405)))</formula>
    </cfRule>
  </conditionalFormatting>
  <conditionalFormatting sqref="K640:K644 K646:K650 K652:K656 K658:K662 K664:K668 K670:K674 K676:K680 K682:K686 K688:K692 K694:K698 K700:K704">
    <cfRule type="cellIs" dxfId="223" priority="181" stopIfTrue="1" operator="lessThan">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dxfId="222" priority="224" stopIfTrue="1" operator="lessThan">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dxfId="221" priority="220" operator="containsText" text="VENCIDO">
      <formula>NOT(ISERROR(SEARCH("VENCIDO",P19)))</formula>
    </cfRule>
    <cfRule type="containsText" dxfId="220" priority="221" operator="containsText" text="VERDE">
      <formula>NOT(ISERROR(SEARCH("VERDE",P19)))</formula>
    </cfRule>
    <cfRule type="containsText" dxfId="219" priority="222" stopIfTrue="1" operator="containsText" text="AMARILLO">
      <formula>NOT(ISERROR(SEARCH("AMARILLO",P19)))</formula>
    </cfRule>
    <cfRule type="containsText" dxfId="218" priority="223" operator="containsText" text="ROJO">
      <formula>NOT(ISERROR(SEARCH("ROJO",P19)))</formula>
    </cfRule>
  </conditionalFormatting>
  <conditionalFormatting sqref="K230:K234 K236:K240 K242:K246 K248:K252 K254:K258 K260:K264 K266:K270 K272:K276 K278:K282 K284:K288 K290:K294 K296:K300">
    <cfRule type="cellIs" dxfId="217" priority="219" stopIfTrue="1" operator="lessThan">
      <formula>0</formula>
    </cfRule>
  </conditionalFormatting>
  <conditionalFormatting sqref="P230:P234 P236:P240 P242:P246 P248:P252 P254:P258 P260:P264 P266:P270 P272:P276 P278:P282 P284:P288 P290:P294 P296:P300">
    <cfRule type="containsText" dxfId="216" priority="215" operator="containsText" text="VENCIDO">
      <formula>NOT(ISERROR(SEARCH("VENCIDO",P230)))</formula>
    </cfRule>
    <cfRule type="containsText" dxfId="215" priority="216" operator="containsText" text="VERDE">
      <formula>NOT(ISERROR(SEARCH("VERDE",P230)))</formula>
    </cfRule>
    <cfRule type="containsText" dxfId="214" priority="217" stopIfTrue="1" operator="containsText" text="AMARILLO">
      <formula>NOT(ISERROR(SEARCH("AMARILLO",P230)))</formula>
    </cfRule>
    <cfRule type="containsText" dxfId="213" priority="218" operator="containsText" text="ROJO">
      <formula>NOT(ISERROR(SEARCH("ROJO",P230)))</formula>
    </cfRule>
  </conditionalFormatting>
  <conditionalFormatting sqref="K316 K323 K330 K337 K344 K351 K358 K365 K372">
    <cfRule type="containsText" dxfId="212" priority="214" operator="containsText" text="Falso">
      <formula>NOT(ISERROR(SEARCH("Falso",K316)))</formula>
    </cfRule>
  </conditionalFormatting>
  <conditionalFormatting sqref="P310:P315 P317:P322 P324:P329 P331:P336 P338:P343 P345:P350 P352:P357 P359:P364 P366:P371">
    <cfRule type="containsText" dxfId="211" priority="210" operator="containsText" text="VENCIDO">
      <formula>NOT(ISERROR(SEARCH("VENCIDO",P310)))</formula>
    </cfRule>
    <cfRule type="containsText" dxfId="210" priority="211" operator="containsText" text="VERDE">
      <formula>NOT(ISERROR(SEARCH("VERDE",P310)))</formula>
    </cfRule>
    <cfRule type="containsText" dxfId="209" priority="212" stopIfTrue="1" operator="containsText" text="AMARILLO">
      <formula>NOT(ISERROR(SEARCH("AMARILLO",P310)))</formula>
    </cfRule>
    <cfRule type="containsText" dxfId="208" priority="213" operator="containsText" text="ROJO">
      <formula>NOT(ISERROR(SEARCH("ROJO",P310)))</formula>
    </cfRule>
  </conditionalFormatting>
  <conditionalFormatting sqref="K310:K315">
    <cfRule type="cellIs" dxfId="207" priority="209" stopIfTrue="1" operator="lessThan">
      <formula>0</formula>
    </cfRule>
  </conditionalFormatting>
  <conditionalFormatting sqref="K317:K322">
    <cfRule type="cellIs" dxfId="206" priority="208" stopIfTrue="1" operator="lessThan">
      <formula>0</formula>
    </cfRule>
  </conditionalFormatting>
  <conditionalFormatting sqref="K324:K329">
    <cfRule type="cellIs" dxfId="205" priority="207" stopIfTrue="1" operator="lessThan">
      <formula>0</formula>
    </cfRule>
  </conditionalFormatting>
  <conditionalFormatting sqref="K331:K336">
    <cfRule type="cellIs" dxfId="204" priority="206" stopIfTrue="1" operator="lessThan">
      <formula>0</formula>
    </cfRule>
  </conditionalFormatting>
  <conditionalFormatting sqref="K338:K343">
    <cfRule type="cellIs" dxfId="203" priority="205" stopIfTrue="1" operator="lessThan">
      <formula>0</formula>
    </cfRule>
  </conditionalFormatting>
  <conditionalFormatting sqref="K345:K350">
    <cfRule type="cellIs" dxfId="202" priority="204" stopIfTrue="1" operator="lessThan">
      <formula>0</formula>
    </cfRule>
  </conditionalFormatting>
  <conditionalFormatting sqref="K352:K357">
    <cfRule type="cellIs" dxfId="201" priority="203" stopIfTrue="1" operator="lessThan">
      <formula>0</formula>
    </cfRule>
  </conditionalFormatting>
  <conditionalFormatting sqref="K359:K364">
    <cfRule type="cellIs" dxfId="200" priority="202" stopIfTrue="1" operator="lessThan">
      <formula>0</formula>
    </cfRule>
  </conditionalFormatting>
  <conditionalFormatting sqref="K366:K371">
    <cfRule type="cellIs" dxfId="199" priority="201" stopIfTrue="1" operator="lessThan">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dxfId="198" priority="197" operator="containsText" text="VENCIDO">
      <formula>NOT(ISERROR(SEARCH("VENCIDO",P423)))</formula>
    </cfRule>
    <cfRule type="containsText" dxfId="197" priority="198" operator="containsText" text="VERDE">
      <formula>NOT(ISERROR(SEARCH("VERDE",P423)))</formula>
    </cfRule>
    <cfRule type="containsText" dxfId="196" priority="199" stopIfTrue="1" operator="containsText" text="AMARILLO">
      <formula>NOT(ISERROR(SEARCH("AMARILLO",P423)))</formula>
    </cfRule>
    <cfRule type="containsText" dxfId="195" priority="200" operator="containsText"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dxfId="194" priority="196" stopIfTrue="1" operator="lessThan">
      <formula>0</formula>
    </cfRule>
  </conditionalFormatting>
  <conditionalFormatting sqref="P567:P571">
    <cfRule type="containsText" dxfId="193" priority="192" operator="containsText" text="VENCIDO">
      <formula>NOT(ISERROR(SEARCH("VENCIDO",P567)))</formula>
    </cfRule>
    <cfRule type="containsText" dxfId="192" priority="193" operator="containsText" text="VERDE">
      <formula>NOT(ISERROR(SEARCH("VERDE",P567)))</formula>
    </cfRule>
    <cfRule type="containsText" dxfId="191" priority="194" stopIfTrue="1" operator="containsText" text="AMARILLO">
      <formula>NOT(ISERROR(SEARCH("AMARILLO",P567)))</formula>
    </cfRule>
    <cfRule type="containsText" dxfId="190" priority="195" operator="containsText" text="ROJO">
      <formula>NOT(ISERROR(SEARCH("ROJO",P567)))</formula>
    </cfRule>
  </conditionalFormatting>
  <conditionalFormatting sqref="K567:K571">
    <cfRule type="cellIs" dxfId="189" priority="191" stopIfTrue="1" operator="lessThan">
      <formula>0</formula>
    </cfRule>
  </conditionalFormatting>
  <conditionalFormatting sqref="P573:P577 P579:P583 P585:P589 P591:P595 P597:P601 P603:P607 P609:P613 P615:P619 P621:P625 P627:P631">
    <cfRule type="containsText" dxfId="188" priority="187" operator="containsText" text="VENCIDO">
      <formula>NOT(ISERROR(SEARCH("VENCIDO",P573)))</formula>
    </cfRule>
    <cfRule type="containsText" dxfId="187" priority="188" operator="containsText" text="VERDE">
      <formula>NOT(ISERROR(SEARCH("VERDE",P573)))</formula>
    </cfRule>
    <cfRule type="containsText" dxfId="186" priority="189" stopIfTrue="1" operator="containsText" text="AMARILLO">
      <formula>NOT(ISERROR(SEARCH("AMARILLO",P573)))</formula>
    </cfRule>
    <cfRule type="containsText" dxfId="185" priority="190" operator="containsText" text="ROJO">
      <formula>NOT(ISERROR(SEARCH("ROJO",P573)))</formula>
    </cfRule>
  </conditionalFormatting>
  <conditionalFormatting sqref="K573:K577 K579:K583 K585:K589 K591:K595 K597:K601 K603:K607 K609:K613 K615:K619 K621:K625 K627:K631">
    <cfRule type="cellIs" dxfId="184" priority="186" stopIfTrue="1" operator="lessThan">
      <formula>0</formula>
    </cfRule>
  </conditionalFormatting>
  <conditionalFormatting sqref="P634:P638">
    <cfRule type="containsText" dxfId="183" priority="182" operator="containsText" text="VENCIDO">
      <formula>NOT(ISERROR(SEARCH("VENCIDO",P634)))</formula>
    </cfRule>
    <cfRule type="containsText" dxfId="182" priority="183" operator="containsText" text="VERDE">
      <formula>NOT(ISERROR(SEARCH("VERDE",P634)))</formula>
    </cfRule>
    <cfRule type="containsText" dxfId="181" priority="184" stopIfTrue="1" operator="containsText" text="AMARILLO">
      <formula>NOT(ISERROR(SEARCH("AMARILLO",P634)))</formula>
    </cfRule>
    <cfRule type="containsText" dxfId="180" priority="185" operator="containsText" text="ROJO">
      <formula>NOT(ISERROR(SEARCH("ROJO",P634)))</formula>
    </cfRule>
  </conditionalFormatting>
  <conditionalFormatting sqref="P640:P644 P646:P650 P652:P656 P658:P662 P664:P668 P670:P674 P676:P680 P682:P686 P688:P692 P694:P698 P700:P704">
    <cfRule type="containsText" dxfId="179" priority="177" operator="containsText" text="VENCIDO">
      <formula>NOT(ISERROR(SEARCH("VENCIDO",P640)))</formula>
    </cfRule>
    <cfRule type="containsText" dxfId="178" priority="178" operator="containsText" text="VERDE">
      <formula>NOT(ISERROR(SEARCH("VERDE",P640)))</formula>
    </cfRule>
    <cfRule type="containsText" dxfId="177" priority="179" stopIfTrue="1" operator="containsText" text="AMARILLO">
      <formula>NOT(ISERROR(SEARCH("AMARILLO",P640)))</formula>
    </cfRule>
    <cfRule type="containsText" dxfId="176" priority="180" operator="containsText" text="ROJO">
      <formula>NOT(ISERROR(SEARCH("ROJO",P640)))</formula>
    </cfRule>
  </conditionalFormatting>
  <conditionalFormatting sqref="P714:P719">
    <cfRule type="containsText" dxfId="175" priority="173" operator="containsText" text="VENCIDO">
      <formula>NOT(ISERROR(SEARCH("VENCIDO",P714)))</formula>
    </cfRule>
    <cfRule type="containsText" dxfId="174" priority="174" operator="containsText" text="VERDE">
      <formula>NOT(ISERROR(SEARCH("VERDE",P714)))</formula>
    </cfRule>
    <cfRule type="containsText" dxfId="173" priority="175" stopIfTrue="1" operator="containsText" text="AMARILLO">
      <formula>NOT(ISERROR(SEARCH("AMARILLO",P714)))</formula>
    </cfRule>
    <cfRule type="containsText" dxfId="172" priority="176" operator="containsText" text="ROJO">
      <formula>NOT(ISERROR(SEARCH("ROJO",P714)))</formula>
    </cfRule>
  </conditionalFormatting>
  <conditionalFormatting sqref="P721:P726">
    <cfRule type="containsText" dxfId="171" priority="169" operator="containsText" text="VENCIDO">
      <formula>NOT(ISERROR(SEARCH("VENCIDO",P721)))</formula>
    </cfRule>
    <cfRule type="containsText" dxfId="170" priority="170" operator="containsText" text="VERDE">
      <formula>NOT(ISERROR(SEARCH("VERDE",P721)))</formula>
    </cfRule>
    <cfRule type="containsText" dxfId="169" priority="171" stopIfTrue="1" operator="containsText" text="AMARILLO">
      <formula>NOT(ISERROR(SEARCH("AMARILLO",P721)))</formula>
    </cfRule>
    <cfRule type="containsText" dxfId="168" priority="172" operator="containsText" text="ROJO">
      <formula>NOT(ISERROR(SEARCH("ROJO",P721)))</formula>
    </cfRule>
  </conditionalFormatting>
  <conditionalFormatting sqref="P728:P733">
    <cfRule type="containsText" dxfId="167" priority="165" operator="containsText" text="VENCIDO">
      <formula>NOT(ISERROR(SEARCH("VENCIDO",P728)))</formula>
    </cfRule>
    <cfRule type="containsText" dxfId="166" priority="166" operator="containsText" text="VERDE">
      <formula>NOT(ISERROR(SEARCH("VERDE",P728)))</formula>
    </cfRule>
    <cfRule type="containsText" dxfId="165" priority="167" stopIfTrue="1" operator="containsText" text="AMARILLO">
      <formula>NOT(ISERROR(SEARCH("AMARILLO",P728)))</formula>
    </cfRule>
    <cfRule type="containsText" dxfId="164" priority="168" operator="containsText" text="ROJO">
      <formula>NOT(ISERROR(SEARCH("ROJO",P728)))</formula>
    </cfRule>
  </conditionalFormatting>
  <conditionalFormatting sqref="P735:P740">
    <cfRule type="containsText" dxfId="163" priority="161" operator="containsText" text="VENCIDO">
      <formula>NOT(ISERROR(SEARCH("VENCIDO",P735)))</formula>
    </cfRule>
    <cfRule type="containsText" dxfId="162" priority="162" operator="containsText" text="VERDE">
      <formula>NOT(ISERROR(SEARCH("VERDE",P735)))</formula>
    </cfRule>
    <cfRule type="containsText" dxfId="161" priority="163" stopIfTrue="1" operator="containsText" text="AMARILLO">
      <formula>NOT(ISERROR(SEARCH("AMARILLO",P735)))</formula>
    </cfRule>
    <cfRule type="containsText" dxfId="160" priority="164" operator="containsText" text="ROJO">
      <formula>NOT(ISERROR(SEARCH("ROJO",P735)))</formula>
    </cfRule>
  </conditionalFormatting>
  <conditionalFormatting sqref="P742:P747">
    <cfRule type="containsText" dxfId="159" priority="157" operator="containsText" text="VENCIDO">
      <formula>NOT(ISERROR(SEARCH("VENCIDO",P742)))</formula>
    </cfRule>
    <cfRule type="containsText" dxfId="158" priority="158" operator="containsText" text="VERDE">
      <formula>NOT(ISERROR(SEARCH("VERDE",P742)))</formula>
    </cfRule>
    <cfRule type="containsText" dxfId="157" priority="159" stopIfTrue="1" operator="containsText" text="AMARILLO">
      <formula>NOT(ISERROR(SEARCH("AMARILLO",P742)))</formula>
    </cfRule>
    <cfRule type="containsText" dxfId="156" priority="160" operator="containsText" text="ROJO">
      <formula>NOT(ISERROR(SEARCH("ROJO",P742)))</formula>
    </cfRule>
  </conditionalFormatting>
  <conditionalFormatting sqref="P749:P754">
    <cfRule type="containsText" dxfId="155" priority="153" operator="containsText" text="VENCIDO">
      <formula>NOT(ISERROR(SEARCH("VENCIDO",P749)))</formula>
    </cfRule>
    <cfRule type="containsText" dxfId="154" priority="154" operator="containsText" text="VERDE">
      <formula>NOT(ISERROR(SEARCH("VERDE",P749)))</formula>
    </cfRule>
    <cfRule type="containsText" dxfId="153" priority="155" stopIfTrue="1" operator="containsText" text="AMARILLO">
      <formula>NOT(ISERROR(SEARCH("AMARILLO",P749)))</formula>
    </cfRule>
    <cfRule type="containsText" dxfId="152" priority="156" operator="containsText" text="ROJO">
      <formula>NOT(ISERROR(SEARCH("ROJO",P749)))</formula>
    </cfRule>
  </conditionalFormatting>
  <conditionalFormatting sqref="P756:P761">
    <cfRule type="containsText" dxfId="151" priority="149" operator="containsText" text="VENCIDO">
      <formula>NOT(ISERROR(SEARCH("VENCIDO",P756)))</formula>
    </cfRule>
    <cfRule type="containsText" dxfId="150" priority="150" operator="containsText" text="VERDE">
      <formula>NOT(ISERROR(SEARCH("VERDE",P756)))</formula>
    </cfRule>
    <cfRule type="containsText" dxfId="149" priority="151" stopIfTrue="1" operator="containsText" text="AMARILLO">
      <formula>NOT(ISERROR(SEARCH("AMARILLO",P756)))</formula>
    </cfRule>
    <cfRule type="containsText" dxfId="148" priority="152" operator="containsText" text="ROJO">
      <formula>NOT(ISERROR(SEARCH("ROJO",P756)))</formula>
    </cfRule>
  </conditionalFormatting>
  <conditionalFormatting sqref="P763:P768">
    <cfRule type="containsText" dxfId="147" priority="145" operator="containsText" text="VENCIDO">
      <formula>NOT(ISERROR(SEARCH("VENCIDO",P763)))</formula>
    </cfRule>
    <cfRule type="containsText" dxfId="146" priority="146" operator="containsText" text="VERDE">
      <formula>NOT(ISERROR(SEARCH("VERDE",P763)))</formula>
    </cfRule>
    <cfRule type="containsText" dxfId="145" priority="147" stopIfTrue="1" operator="containsText" text="AMARILLO">
      <formula>NOT(ISERROR(SEARCH("AMARILLO",P763)))</formula>
    </cfRule>
    <cfRule type="containsText" dxfId="144" priority="148" operator="containsText" text="ROJO">
      <formula>NOT(ISERROR(SEARCH("ROJO",P763)))</formula>
    </cfRule>
  </conditionalFormatting>
  <conditionalFormatting sqref="P770:P775">
    <cfRule type="containsText" dxfId="143" priority="141" operator="containsText" text="VENCIDO">
      <formula>NOT(ISERROR(SEARCH("VENCIDO",P770)))</formula>
    </cfRule>
    <cfRule type="containsText" dxfId="142" priority="142" operator="containsText" text="VERDE">
      <formula>NOT(ISERROR(SEARCH("VERDE",P770)))</formula>
    </cfRule>
    <cfRule type="containsText" dxfId="141" priority="143" stopIfTrue="1" operator="containsText" text="AMARILLO">
      <formula>NOT(ISERROR(SEARCH("AMARILLO",P770)))</formula>
    </cfRule>
    <cfRule type="containsText" dxfId="140" priority="144" operator="containsText" text="ROJO">
      <formula>NOT(ISERROR(SEARCH("ROJO",P770)))</formula>
    </cfRule>
  </conditionalFormatting>
  <conditionalFormatting sqref="P789:P792">
    <cfRule type="containsText" dxfId="139" priority="137" operator="containsText" text="VENCIDO">
      <formula>NOT(ISERROR(SEARCH("VENCIDO",P789)))</formula>
    </cfRule>
    <cfRule type="containsText" dxfId="138" priority="138" operator="containsText" text="VERDE">
      <formula>NOT(ISERROR(SEARCH("VERDE",P789)))</formula>
    </cfRule>
    <cfRule type="containsText" dxfId="137" priority="139" stopIfTrue="1" operator="containsText" text="AMARILLO">
      <formula>NOT(ISERROR(SEARCH("AMARILLO",P789)))</formula>
    </cfRule>
    <cfRule type="containsText" dxfId="136" priority="140" operator="containsText" text="ROJO">
      <formula>NOT(ISERROR(SEARCH("ROJO",P789)))</formula>
    </cfRule>
  </conditionalFormatting>
  <conditionalFormatting sqref="P794:P797">
    <cfRule type="containsText" dxfId="135" priority="133" operator="containsText" text="VENCIDO">
      <formula>NOT(ISERROR(SEARCH("VENCIDO",P794)))</formula>
    </cfRule>
    <cfRule type="containsText" dxfId="134" priority="134" operator="containsText" text="VERDE">
      <formula>NOT(ISERROR(SEARCH("VERDE",P794)))</formula>
    </cfRule>
    <cfRule type="containsText" dxfId="133" priority="135" stopIfTrue="1" operator="containsText" text="AMARILLO">
      <formula>NOT(ISERROR(SEARCH("AMARILLO",P794)))</formula>
    </cfRule>
    <cfRule type="containsText" dxfId="132" priority="136" operator="containsText" text="ROJO">
      <formula>NOT(ISERROR(SEARCH("ROJO",P794)))</formula>
    </cfRule>
  </conditionalFormatting>
  <conditionalFormatting sqref="P799:P802 P804:P807 P809:P812">
    <cfRule type="containsText" dxfId="131" priority="129" operator="containsText" text="VENCIDO">
      <formula>NOT(ISERROR(SEARCH("VENCIDO",P799)))</formula>
    </cfRule>
    <cfRule type="containsText" dxfId="130" priority="130" operator="containsText" text="VERDE">
      <formula>NOT(ISERROR(SEARCH("VERDE",P799)))</formula>
    </cfRule>
    <cfRule type="containsText" dxfId="129" priority="131" stopIfTrue="1" operator="containsText" text="AMARILLO">
      <formula>NOT(ISERROR(SEARCH("AMARILLO",P799)))</formula>
    </cfRule>
    <cfRule type="containsText" dxfId="128" priority="132" operator="containsText" text="ROJO">
      <formula>NOT(ISERROR(SEARCH("ROJO",P799)))</formula>
    </cfRule>
  </conditionalFormatting>
  <conditionalFormatting sqref="K789:K792">
    <cfRule type="cellIs" dxfId="127" priority="128" stopIfTrue="1" operator="lessThan">
      <formula>0</formula>
    </cfRule>
  </conditionalFormatting>
  <conditionalFormatting sqref="K794:K797">
    <cfRule type="cellIs" dxfId="126" priority="127" stopIfTrue="1" operator="lessThan">
      <formula>0</formula>
    </cfRule>
  </conditionalFormatting>
  <conditionalFormatting sqref="K799:K802">
    <cfRule type="cellIs" dxfId="125" priority="126" stopIfTrue="1" operator="lessThan">
      <formula>0</formula>
    </cfRule>
  </conditionalFormatting>
  <conditionalFormatting sqref="K804:K807">
    <cfRule type="cellIs" dxfId="124" priority="125" stopIfTrue="1" operator="lessThan">
      <formula>0</formula>
    </cfRule>
  </conditionalFormatting>
  <conditionalFormatting sqref="K809:K812">
    <cfRule type="cellIs" dxfId="123" priority="124" stopIfTrue="1" operator="lessThan">
      <formula>0</formula>
    </cfRule>
  </conditionalFormatting>
  <conditionalFormatting sqref="AT789">
    <cfRule type="cellIs" dxfId="122" priority="123" operator="greaterThan">
      <formula>1</formula>
    </cfRule>
  </conditionalFormatting>
  <conditionalFormatting sqref="AT794 AT799 AT804 AT809">
    <cfRule type="cellIs" dxfId="121" priority="122" operator="greaterThan">
      <formula>1</formula>
    </cfRule>
  </conditionalFormatting>
  <conditionalFormatting sqref="E895:G897">
    <cfRule type="cellIs" dxfId="120" priority="121" stopIfTrue="1" operator="lessThan">
      <formula>0</formula>
    </cfRule>
  </conditionalFormatting>
  <conditionalFormatting sqref="K895:K897 M895:N897">
    <cfRule type="cellIs" dxfId="119" priority="120" stopIfTrue="1" operator="lessThan">
      <formula>0</formula>
    </cfRule>
  </conditionalFormatting>
  <conditionalFormatting sqref="K301">
    <cfRule type="containsText" dxfId="118" priority="119" operator="containsText" text="Falso">
      <formula>NOT(ISERROR(SEARCH("Falso",K301)))</formula>
    </cfRule>
  </conditionalFormatting>
  <conditionalFormatting sqref="K295">
    <cfRule type="containsText" dxfId="117" priority="118" operator="containsText" text="Falso">
      <formula>NOT(ISERROR(SEARCH("Falso",K295)))</formula>
    </cfRule>
  </conditionalFormatting>
  <conditionalFormatting sqref="K289">
    <cfRule type="containsText" dxfId="116" priority="117" operator="containsText" text="Falso">
      <formula>NOT(ISERROR(SEARCH("Falso",K289)))</formula>
    </cfRule>
  </conditionalFormatting>
  <conditionalFormatting sqref="K283">
    <cfRule type="containsText" dxfId="115" priority="116" operator="containsText" text="Falso">
      <formula>NOT(ISERROR(SEARCH("Falso",K283)))</formula>
    </cfRule>
  </conditionalFormatting>
  <conditionalFormatting sqref="K277">
    <cfRule type="containsText" dxfId="114" priority="115" operator="containsText" text="Falso">
      <formula>NOT(ISERROR(SEARCH("Falso",K277)))</formula>
    </cfRule>
  </conditionalFormatting>
  <conditionalFormatting sqref="K271">
    <cfRule type="containsText" dxfId="113" priority="114" operator="containsText" text="Falso">
      <formula>NOT(ISERROR(SEARCH("Falso",K271)))</formula>
    </cfRule>
  </conditionalFormatting>
  <conditionalFormatting sqref="K265">
    <cfRule type="containsText" dxfId="112" priority="113" operator="containsText" text="Falso">
      <formula>NOT(ISERROR(SEARCH("Falso",K265)))</formula>
    </cfRule>
  </conditionalFormatting>
  <conditionalFormatting sqref="K259">
    <cfRule type="containsText" dxfId="111" priority="112" operator="containsText" text="Falso">
      <formula>NOT(ISERROR(SEARCH("Falso",K259)))</formula>
    </cfRule>
  </conditionalFormatting>
  <conditionalFormatting sqref="K253">
    <cfRule type="containsText" dxfId="110" priority="111" operator="containsText" text="Falso">
      <formula>NOT(ISERROR(SEARCH("Falso",K253)))</formula>
    </cfRule>
  </conditionalFormatting>
  <conditionalFormatting sqref="K247">
    <cfRule type="containsText" dxfId="109" priority="110" operator="containsText" text="Falso">
      <formula>NOT(ISERROR(SEARCH("Falso",K247)))</formula>
    </cfRule>
  </conditionalFormatting>
  <conditionalFormatting sqref="K235">
    <cfRule type="containsText" dxfId="108" priority="109" operator="containsText" text="Falso">
      <formula>NOT(ISERROR(SEARCH("Falso",K235)))</formula>
    </cfRule>
  </conditionalFormatting>
  <conditionalFormatting sqref="K241">
    <cfRule type="containsText" dxfId="107" priority="108" operator="containsText" text="Falso">
      <formula>NOT(ISERROR(SEARCH("Falso",K241)))</formula>
    </cfRule>
  </conditionalFormatting>
  <conditionalFormatting sqref="K228">
    <cfRule type="containsText" dxfId="106" priority="107" operator="containsText" text="Falso">
      <formula>NOT(ISERROR(SEARCH("Falso",K228)))</formula>
    </cfRule>
  </conditionalFormatting>
  <conditionalFormatting sqref="K222">
    <cfRule type="containsText" dxfId="105" priority="106" operator="containsText" text="Falso">
      <formula>NOT(ISERROR(SEARCH("Falso",K222)))</formula>
    </cfRule>
  </conditionalFormatting>
  <conditionalFormatting sqref="K216">
    <cfRule type="containsText" dxfId="104" priority="105" operator="containsText" text="Falso">
      <formula>NOT(ISERROR(SEARCH("Falso",K216)))</formula>
    </cfRule>
  </conditionalFormatting>
  <conditionalFormatting sqref="K210">
    <cfRule type="containsText" dxfId="103" priority="104" operator="containsText" text="Falso">
      <formula>NOT(ISERROR(SEARCH("Falso",K210)))</formula>
    </cfRule>
  </conditionalFormatting>
  <conditionalFormatting sqref="K204">
    <cfRule type="containsText" dxfId="102" priority="103" operator="containsText" text="Falso">
      <formula>NOT(ISERROR(SEARCH("Falso",K204)))</formula>
    </cfRule>
  </conditionalFormatting>
  <conditionalFormatting sqref="K198">
    <cfRule type="containsText" dxfId="101" priority="102" operator="containsText" text="Falso">
      <formula>NOT(ISERROR(SEARCH("Falso",K198)))</formula>
    </cfRule>
  </conditionalFormatting>
  <conditionalFormatting sqref="K192">
    <cfRule type="containsText" dxfId="100" priority="101" operator="containsText" text="Falso">
      <formula>NOT(ISERROR(SEARCH("Falso",K192)))</formula>
    </cfRule>
  </conditionalFormatting>
  <conditionalFormatting sqref="K186">
    <cfRule type="containsText" dxfId="99" priority="100" operator="containsText" text="Falso">
      <formula>NOT(ISERROR(SEARCH("Falso",K186)))</formula>
    </cfRule>
  </conditionalFormatting>
  <conditionalFormatting sqref="K180">
    <cfRule type="containsText" dxfId="98" priority="99" operator="containsText" text="Falso">
      <formula>NOT(ISERROR(SEARCH("Falso",K180)))</formula>
    </cfRule>
  </conditionalFormatting>
  <conditionalFormatting sqref="K174">
    <cfRule type="containsText" dxfId="97" priority="98" operator="containsText" text="Falso">
      <formula>NOT(ISERROR(SEARCH("Falso",K174)))</formula>
    </cfRule>
  </conditionalFormatting>
  <conditionalFormatting sqref="K168">
    <cfRule type="containsText" dxfId="96" priority="97" operator="containsText" text="Falso">
      <formula>NOT(ISERROR(SEARCH("Falso",K168)))</formula>
    </cfRule>
  </conditionalFormatting>
  <conditionalFormatting sqref="K162">
    <cfRule type="containsText" dxfId="95" priority="96" operator="containsText" text="Falso">
      <formula>NOT(ISERROR(SEARCH("Falso",K162)))</formula>
    </cfRule>
  </conditionalFormatting>
  <conditionalFormatting sqref="K156">
    <cfRule type="containsText" dxfId="94" priority="95" operator="containsText" text="Falso">
      <formula>NOT(ISERROR(SEARCH("Falso",K156)))</formula>
    </cfRule>
  </conditionalFormatting>
  <conditionalFormatting sqref="K150">
    <cfRule type="containsText" dxfId="93" priority="94" operator="containsText" text="Falso">
      <formula>NOT(ISERROR(SEARCH("Falso",K150)))</formula>
    </cfRule>
  </conditionalFormatting>
  <conditionalFormatting sqref="K144">
    <cfRule type="containsText" dxfId="92" priority="93" operator="containsText" text="Falso">
      <formula>NOT(ISERROR(SEARCH("Falso",K144)))</formula>
    </cfRule>
  </conditionalFormatting>
  <conditionalFormatting sqref="K138">
    <cfRule type="containsText" dxfId="91" priority="92" operator="containsText" text="Falso">
      <formula>NOT(ISERROR(SEARCH("Falso",K138)))</formula>
    </cfRule>
  </conditionalFormatting>
  <conditionalFormatting sqref="K132">
    <cfRule type="containsText" dxfId="90" priority="91" operator="containsText" text="Falso">
      <formula>NOT(ISERROR(SEARCH("Falso",K132)))</formula>
    </cfRule>
  </conditionalFormatting>
  <conditionalFormatting sqref="K126">
    <cfRule type="containsText" dxfId="89" priority="90" operator="containsText" text="Falso">
      <formula>NOT(ISERROR(SEARCH("Falso",K126)))</formula>
    </cfRule>
  </conditionalFormatting>
  <conditionalFormatting sqref="K120">
    <cfRule type="containsText" dxfId="88" priority="89" operator="containsText" text="Falso">
      <formula>NOT(ISERROR(SEARCH("Falso",K120)))</formula>
    </cfRule>
  </conditionalFormatting>
  <conditionalFormatting sqref="K114">
    <cfRule type="containsText" dxfId="87" priority="88" operator="containsText" text="Falso">
      <formula>NOT(ISERROR(SEARCH("Falso",K114)))</formula>
    </cfRule>
  </conditionalFormatting>
  <conditionalFormatting sqref="K108">
    <cfRule type="containsText" dxfId="86" priority="87" operator="containsText" text="Falso">
      <formula>NOT(ISERROR(SEARCH("Falso",K108)))</formula>
    </cfRule>
  </conditionalFormatting>
  <conditionalFormatting sqref="K102">
    <cfRule type="containsText" dxfId="85" priority="86" operator="containsText" text="Falso">
      <formula>NOT(ISERROR(SEARCH("Falso",K102)))</formula>
    </cfRule>
  </conditionalFormatting>
  <conditionalFormatting sqref="K96">
    <cfRule type="containsText" dxfId="84" priority="85" operator="containsText" text="Falso">
      <formula>NOT(ISERROR(SEARCH("Falso",K96)))</formula>
    </cfRule>
  </conditionalFormatting>
  <conditionalFormatting sqref="K90">
    <cfRule type="containsText" dxfId="83" priority="84" operator="containsText" text="Falso">
      <formula>NOT(ISERROR(SEARCH("Falso",K90)))</formula>
    </cfRule>
  </conditionalFormatting>
  <conditionalFormatting sqref="K84">
    <cfRule type="containsText" dxfId="82" priority="83" operator="containsText" text="Falso">
      <formula>NOT(ISERROR(SEARCH("Falso",K84)))</formula>
    </cfRule>
  </conditionalFormatting>
  <conditionalFormatting sqref="K78">
    <cfRule type="containsText" dxfId="81" priority="82" operator="containsText" text="Falso">
      <formula>NOT(ISERROR(SEARCH("Falso",K78)))</formula>
    </cfRule>
  </conditionalFormatting>
  <conditionalFormatting sqref="K72">
    <cfRule type="containsText" dxfId="80" priority="81" operator="containsText" text="Falso">
      <formula>NOT(ISERROR(SEARCH("Falso",K72)))</formula>
    </cfRule>
  </conditionalFormatting>
  <conditionalFormatting sqref="K66">
    <cfRule type="containsText" dxfId="79" priority="80" operator="containsText" text="Falso">
      <formula>NOT(ISERROR(SEARCH("Falso",K66)))</formula>
    </cfRule>
  </conditionalFormatting>
  <conditionalFormatting sqref="K60">
    <cfRule type="containsText" dxfId="78" priority="79" operator="containsText" text="Falso">
      <formula>NOT(ISERROR(SEARCH("Falso",K60)))</formula>
    </cfRule>
  </conditionalFormatting>
  <conditionalFormatting sqref="K54">
    <cfRule type="containsText" dxfId="77" priority="78" operator="containsText" text="Falso">
      <formula>NOT(ISERROR(SEARCH("Falso",K54)))</formula>
    </cfRule>
  </conditionalFormatting>
  <conditionalFormatting sqref="K48">
    <cfRule type="containsText" dxfId="76" priority="77" operator="containsText" text="Falso">
      <formula>NOT(ISERROR(SEARCH("Falso",K48)))</formula>
    </cfRule>
  </conditionalFormatting>
  <conditionalFormatting sqref="K42">
    <cfRule type="containsText" dxfId="75" priority="76" operator="containsText" text="Falso">
      <formula>NOT(ISERROR(SEARCH("Falso",K42)))</formula>
    </cfRule>
  </conditionalFormatting>
  <conditionalFormatting sqref="K36">
    <cfRule type="containsText" dxfId="74" priority="75" operator="containsText" text="Falso">
      <formula>NOT(ISERROR(SEARCH("Falso",K36)))</formula>
    </cfRule>
  </conditionalFormatting>
  <conditionalFormatting sqref="K30">
    <cfRule type="containsText" dxfId="73" priority="74" operator="containsText" text="Falso">
      <formula>NOT(ISERROR(SEARCH("Falso",K30)))</formula>
    </cfRule>
  </conditionalFormatting>
  <conditionalFormatting sqref="K24">
    <cfRule type="containsText" dxfId="72" priority="73" operator="containsText" text="Falso">
      <formula>NOT(ISERROR(SEARCH("Falso",K24)))</formula>
    </cfRule>
  </conditionalFormatting>
  <conditionalFormatting sqref="K18">
    <cfRule type="containsText" dxfId="71" priority="72" operator="containsText" text="Falso">
      <formula>NOT(ISERROR(SEARCH("Falso",K18)))</formula>
    </cfRule>
  </conditionalFormatting>
  <conditionalFormatting sqref="K422">
    <cfRule type="containsText" dxfId="70" priority="71" operator="containsText" text="Falso">
      <formula>NOT(ISERROR(SEARCH("Falso",K422)))</formula>
    </cfRule>
  </conditionalFormatting>
  <conditionalFormatting sqref="K428">
    <cfRule type="containsText" dxfId="69" priority="70" operator="containsText" text="Falso">
      <formula>NOT(ISERROR(SEARCH("Falso",K428)))</formula>
    </cfRule>
  </conditionalFormatting>
  <conditionalFormatting sqref="K434">
    <cfRule type="containsText" dxfId="68" priority="69" operator="containsText" text="Falso">
      <formula>NOT(ISERROR(SEARCH("Falso",K434)))</formula>
    </cfRule>
  </conditionalFormatting>
  <conditionalFormatting sqref="K440">
    <cfRule type="containsText" dxfId="67" priority="68" operator="containsText" text="Falso">
      <formula>NOT(ISERROR(SEARCH("Falso",K440)))</formula>
    </cfRule>
  </conditionalFormatting>
  <conditionalFormatting sqref="K446">
    <cfRule type="containsText" dxfId="66" priority="67" operator="containsText" text="Falso">
      <formula>NOT(ISERROR(SEARCH("Falso",K446)))</formula>
    </cfRule>
  </conditionalFormatting>
  <conditionalFormatting sqref="K452">
    <cfRule type="containsText" dxfId="65" priority="66" operator="containsText" text="Falso">
      <formula>NOT(ISERROR(SEARCH("Falso",K452)))</formula>
    </cfRule>
  </conditionalFormatting>
  <conditionalFormatting sqref="K458">
    <cfRule type="containsText" dxfId="64" priority="65" operator="containsText" text="Falso">
      <formula>NOT(ISERROR(SEARCH("Falso",K458)))</formula>
    </cfRule>
  </conditionalFormatting>
  <conditionalFormatting sqref="K464">
    <cfRule type="containsText" dxfId="63" priority="64" operator="containsText" text="Falso">
      <formula>NOT(ISERROR(SEARCH("Falso",K464)))</formula>
    </cfRule>
  </conditionalFormatting>
  <conditionalFormatting sqref="K470">
    <cfRule type="containsText" dxfId="62" priority="63" operator="containsText" text="Falso">
      <formula>NOT(ISERROR(SEARCH("Falso",K470)))</formula>
    </cfRule>
  </conditionalFormatting>
  <conditionalFormatting sqref="K476">
    <cfRule type="containsText" dxfId="61" priority="62" operator="containsText" text="Falso">
      <formula>NOT(ISERROR(SEARCH("Falso",K476)))</formula>
    </cfRule>
  </conditionalFormatting>
  <conditionalFormatting sqref="K482">
    <cfRule type="containsText" dxfId="60" priority="61" operator="containsText" text="Falso">
      <formula>NOT(ISERROR(SEARCH("Falso",K482)))</formula>
    </cfRule>
  </conditionalFormatting>
  <conditionalFormatting sqref="K488">
    <cfRule type="containsText" dxfId="59" priority="60" operator="containsText" text="Falso">
      <formula>NOT(ISERROR(SEARCH("Falso",K488)))</formula>
    </cfRule>
  </conditionalFormatting>
  <conditionalFormatting sqref="K494">
    <cfRule type="containsText" dxfId="58" priority="59" operator="containsText" text="Falso">
      <formula>NOT(ISERROR(SEARCH("Falso",K494)))</formula>
    </cfRule>
  </conditionalFormatting>
  <conditionalFormatting sqref="K500">
    <cfRule type="containsText" dxfId="57" priority="58" operator="containsText" text="Falso">
      <formula>NOT(ISERROR(SEARCH("Falso",K500)))</formula>
    </cfRule>
  </conditionalFormatting>
  <conditionalFormatting sqref="K506">
    <cfRule type="containsText" dxfId="56" priority="57" operator="containsText" text="Falso">
      <formula>NOT(ISERROR(SEARCH("Falso",K506)))</formula>
    </cfRule>
  </conditionalFormatting>
  <conditionalFormatting sqref="K512">
    <cfRule type="containsText" dxfId="55" priority="56" operator="containsText" text="Falso">
      <formula>NOT(ISERROR(SEARCH("Falso",K512)))</formula>
    </cfRule>
  </conditionalFormatting>
  <conditionalFormatting sqref="K518">
    <cfRule type="containsText" dxfId="54" priority="55" operator="containsText" text="Falso">
      <formula>NOT(ISERROR(SEARCH("Falso",K518)))</formula>
    </cfRule>
  </conditionalFormatting>
  <conditionalFormatting sqref="K524">
    <cfRule type="containsText" dxfId="53" priority="54" operator="containsText" text="Falso">
      <formula>NOT(ISERROR(SEARCH("Falso",K524)))</formula>
    </cfRule>
  </conditionalFormatting>
  <conditionalFormatting sqref="K530">
    <cfRule type="containsText" dxfId="52" priority="53" operator="containsText" text="Falso">
      <formula>NOT(ISERROR(SEARCH("Falso",K530)))</formula>
    </cfRule>
  </conditionalFormatting>
  <conditionalFormatting sqref="K536">
    <cfRule type="containsText" dxfId="51" priority="52" operator="containsText" text="Falso">
      <formula>NOT(ISERROR(SEARCH("Falso",K536)))</formula>
    </cfRule>
  </conditionalFormatting>
  <conditionalFormatting sqref="K542">
    <cfRule type="containsText" dxfId="50" priority="51" operator="containsText" text="Falso">
      <formula>NOT(ISERROR(SEARCH("Falso",K542)))</formula>
    </cfRule>
  </conditionalFormatting>
  <conditionalFormatting sqref="K548">
    <cfRule type="containsText" dxfId="49" priority="50" operator="containsText" text="Falso">
      <formula>NOT(ISERROR(SEARCH("Falso",K548)))</formula>
    </cfRule>
  </conditionalFormatting>
  <conditionalFormatting sqref="K554">
    <cfRule type="containsText" dxfId="48" priority="49" operator="containsText" text="Falso">
      <formula>NOT(ISERROR(SEARCH("Falso",K554)))</formula>
    </cfRule>
  </conditionalFormatting>
  <conditionalFormatting sqref="K560">
    <cfRule type="containsText" dxfId="47" priority="48" operator="containsText" text="Falso">
      <formula>NOT(ISERROR(SEARCH("Falso",K560)))</formula>
    </cfRule>
  </conditionalFormatting>
  <conditionalFormatting sqref="K566">
    <cfRule type="containsText" dxfId="46" priority="47" operator="containsText" text="Falso">
      <formula>NOT(ISERROR(SEARCH("Falso",K566)))</formula>
    </cfRule>
  </conditionalFormatting>
  <conditionalFormatting sqref="K572">
    <cfRule type="containsText" dxfId="45" priority="46" operator="containsText" text="Falso">
      <formula>NOT(ISERROR(SEARCH("Falso",K572)))</formula>
    </cfRule>
  </conditionalFormatting>
  <conditionalFormatting sqref="K578">
    <cfRule type="containsText" dxfId="44" priority="45" operator="containsText" text="Falso">
      <formula>NOT(ISERROR(SEARCH("Falso",K578)))</formula>
    </cfRule>
  </conditionalFormatting>
  <conditionalFormatting sqref="K584">
    <cfRule type="containsText" dxfId="43" priority="44" operator="containsText" text="Falso">
      <formula>NOT(ISERROR(SEARCH("Falso",K584)))</formula>
    </cfRule>
  </conditionalFormatting>
  <conditionalFormatting sqref="K590">
    <cfRule type="containsText" dxfId="42" priority="43" operator="containsText" text="Falso">
      <formula>NOT(ISERROR(SEARCH("Falso",K590)))</formula>
    </cfRule>
  </conditionalFormatting>
  <conditionalFormatting sqref="K596">
    <cfRule type="containsText" dxfId="41" priority="42" operator="containsText" text="Falso">
      <formula>NOT(ISERROR(SEARCH("Falso",K596)))</formula>
    </cfRule>
  </conditionalFormatting>
  <conditionalFormatting sqref="K602">
    <cfRule type="containsText" dxfId="40" priority="41" operator="containsText" text="Falso">
      <formula>NOT(ISERROR(SEARCH("Falso",K602)))</formula>
    </cfRule>
  </conditionalFormatting>
  <conditionalFormatting sqref="K608">
    <cfRule type="containsText" dxfId="39" priority="40" operator="containsText" text="Falso">
      <formula>NOT(ISERROR(SEARCH("Falso",K608)))</formula>
    </cfRule>
  </conditionalFormatting>
  <conditionalFormatting sqref="K614">
    <cfRule type="containsText" dxfId="38" priority="39" operator="containsText" text="Falso">
      <formula>NOT(ISERROR(SEARCH("Falso",K614)))</formula>
    </cfRule>
  </conditionalFormatting>
  <conditionalFormatting sqref="K620">
    <cfRule type="containsText" dxfId="37" priority="38" operator="containsText" text="Falso">
      <formula>NOT(ISERROR(SEARCH("Falso",K620)))</formula>
    </cfRule>
  </conditionalFormatting>
  <conditionalFormatting sqref="K626">
    <cfRule type="containsText" dxfId="36" priority="37" operator="containsText" text="Falso">
      <formula>NOT(ISERROR(SEARCH("Falso",K626)))</formula>
    </cfRule>
  </conditionalFormatting>
  <conditionalFormatting sqref="K632">
    <cfRule type="containsText" dxfId="35" priority="36" operator="containsText" text="Falso">
      <formula>NOT(ISERROR(SEARCH("Falso",K632)))</formula>
    </cfRule>
  </conditionalFormatting>
  <conditionalFormatting sqref="K639">
    <cfRule type="containsText" dxfId="34" priority="35" operator="containsText" text="Falso">
      <formula>NOT(ISERROR(SEARCH("Falso",K639)))</formula>
    </cfRule>
  </conditionalFormatting>
  <conditionalFormatting sqref="K645">
    <cfRule type="containsText" dxfId="33" priority="34" operator="containsText" text="Falso">
      <formula>NOT(ISERROR(SEARCH("Falso",K645)))</formula>
    </cfRule>
  </conditionalFormatting>
  <conditionalFormatting sqref="K651">
    <cfRule type="containsText" dxfId="32" priority="33" operator="containsText" text="Falso">
      <formula>NOT(ISERROR(SEARCH("Falso",K651)))</formula>
    </cfRule>
  </conditionalFormatting>
  <conditionalFormatting sqref="K657">
    <cfRule type="containsText" dxfId="31" priority="32" operator="containsText" text="Falso">
      <formula>NOT(ISERROR(SEARCH("Falso",K657)))</formula>
    </cfRule>
  </conditionalFormatting>
  <conditionalFormatting sqref="K663">
    <cfRule type="containsText" dxfId="30" priority="31" operator="containsText" text="Falso">
      <formula>NOT(ISERROR(SEARCH("Falso",K663)))</formula>
    </cfRule>
  </conditionalFormatting>
  <conditionalFormatting sqref="K669">
    <cfRule type="containsText" dxfId="29" priority="30" operator="containsText" text="Falso">
      <formula>NOT(ISERROR(SEARCH("Falso",K669)))</formula>
    </cfRule>
  </conditionalFormatting>
  <conditionalFormatting sqref="K675">
    <cfRule type="containsText" dxfId="28" priority="29" operator="containsText" text="Falso">
      <formula>NOT(ISERROR(SEARCH("Falso",K675)))</formula>
    </cfRule>
  </conditionalFormatting>
  <conditionalFormatting sqref="K681">
    <cfRule type="containsText" dxfId="27" priority="28" operator="containsText" text="Falso">
      <formula>NOT(ISERROR(SEARCH("Falso",K681)))</formula>
    </cfRule>
  </conditionalFormatting>
  <conditionalFormatting sqref="K687">
    <cfRule type="containsText" dxfId="26" priority="27" operator="containsText" text="Falso">
      <formula>NOT(ISERROR(SEARCH("Falso",K687)))</formula>
    </cfRule>
  </conditionalFormatting>
  <conditionalFormatting sqref="K693">
    <cfRule type="containsText" dxfId="25" priority="26" operator="containsText" text="Falso">
      <formula>NOT(ISERROR(SEARCH("Falso",K693)))</formula>
    </cfRule>
  </conditionalFormatting>
  <conditionalFormatting sqref="K699">
    <cfRule type="containsText" dxfId="24" priority="25" operator="containsText" text="Falso">
      <formula>NOT(ISERROR(SEARCH("Falso",K699)))</formula>
    </cfRule>
  </conditionalFormatting>
  <conditionalFormatting sqref="K705">
    <cfRule type="containsText" dxfId="23" priority="24" operator="containsText" text="Falso">
      <formula>NOT(ISERROR(SEARCH("Falso",K705)))</formula>
    </cfRule>
  </conditionalFormatting>
  <conditionalFormatting sqref="K713">
    <cfRule type="containsText" dxfId="22" priority="23" operator="containsText" text="Falso">
      <formula>NOT(ISERROR(SEARCH("Falso",K713)))</formula>
    </cfRule>
  </conditionalFormatting>
  <conditionalFormatting sqref="K720">
    <cfRule type="containsText" dxfId="21" priority="22" operator="containsText" text="Falso">
      <formula>NOT(ISERROR(SEARCH("Falso",K720)))</formula>
    </cfRule>
  </conditionalFormatting>
  <conditionalFormatting sqref="K727">
    <cfRule type="containsText" dxfId="20" priority="21" operator="containsText" text="Falso">
      <formula>NOT(ISERROR(SEARCH("Falso",K727)))</formula>
    </cfRule>
  </conditionalFormatting>
  <conditionalFormatting sqref="K734">
    <cfRule type="containsText" dxfId="19" priority="20" operator="containsText" text="Falso">
      <formula>NOT(ISERROR(SEARCH("Falso",K734)))</formula>
    </cfRule>
  </conditionalFormatting>
  <conditionalFormatting sqref="K741">
    <cfRule type="containsText" dxfId="18" priority="19" operator="containsText" text="Falso">
      <formula>NOT(ISERROR(SEARCH("Falso",K741)))</formula>
    </cfRule>
  </conditionalFormatting>
  <conditionalFormatting sqref="K748">
    <cfRule type="containsText" dxfId="17" priority="18" operator="containsText" text="Falso">
      <formula>NOT(ISERROR(SEARCH("Falso",K748)))</formula>
    </cfRule>
  </conditionalFormatting>
  <conditionalFormatting sqref="K755">
    <cfRule type="containsText" dxfId="16" priority="17" operator="containsText" text="Falso">
      <formula>NOT(ISERROR(SEARCH("Falso",K755)))</formula>
    </cfRule>
  </conditionalFormatting>
  <conditionalFormatting sqref="K762">
    <cfRule type="containsText" dxfId="15" priority="16" operator="containsText" text="Falso">
      <formula>NOT(ISERROR(SEARCH("Falso",K762)))</formula>
    </cfRule>
  </conditionalFormatting>
  <conditionalFormatting sqref="K769">
    <cfRule type="containsText" dxfId="14" priority="15" operator="containsText" text="Falso">
      <formula>NOT(ISERROR(SEARCH("Falso",K769)))</formula>
    </cfRule>
  </conditionalFormatting>
  <conditionalFormatting sqref="K776">
    <cfRule type="containsText" dxfId="13" priority="14" operator="containsText" text="Falso">
      <formula>NOT(ISERROR(SEARCH("Falso",K776)))</formula>
    </cfRule>
  </conditionalFormatting>
  <conditionalFormatting sqref="K793">
    <cfRule type="containsText" dxfId="12" priority="13" operator="containsText" text="Falso">
      <formula>NOT(ISERROR(SEARCH("Falso",K793)))</formula>
    </cfRule>
  </conditionalFormatting>
  <conditionalFormatting sqref="K798">
    <cfRule type="containsText" dxfId="11" priority="12" operator="containsText" text="Falso">
      <formula>NOT(ISERROR(SEARCH("Falso",K798)))</formula>
    </cfRule>
  </conditionalFormatting>
  <conditionalFormatting sqref="K803">
    <cfRule type="containsText" dxfId="10" priority="11" operator="containsText" text="Falso">
      <formula>NOT(ISERROR(SEARCH("Falso",K803)))</formula>
    </cfRule>
  </conditionalFormatting>
  <conditionalFormatting sqref="K808">
    <cfRule type="containsText" dxfId="9" priority="10" operator="containsText" text="Falso">
      <formula>NOT(ISERROR(SEARCH("Falso",K808)))</formula>
    </cfRule>
  </conditionalFormatting>
  <conditionalFormatting sqref="K813">
    <cfRule type="containsText" dxfId="8" priority="9" operator="containsText" text="Falso">
      <formula>NOT(ISERROR(SEARCH("Falso",K813)))</formula>
    </cfRule>
  </conditionalFormatting>
  <conditionalFormatting sqref="O858:O869">
    <cfRule type="cellIs" dxfId="7" priority="8" stopIfTrue="1" operator="lessThan">
      <formula>0</formula>
    </cfRule>
  </conditionalFormatting>
  <conditionalFormatting sqref="O871:O887">
    <cfRule type="cellIs" dxfId="6" priority="7" stopIfTrue="1" operator="lessThan">
      <formula>0</formula>
    </cfRule>
  </conditionalFormatting>
  <conditionalFormatting sqref="O893:O897">
    <cfRule type="cellIs" dxfId="5" priority="6" stopIfTrue="1" operator="lessThan">
      <formula>0</formula>
    </cfRule>
  </conditionalFormatting>
  <conditionalFormatting sqref="L888">
    <cfRule type="cellIs" dxfId="4" priority="5" stopIfTrue="1" operator="lessThan">
      <formula>0</formula>
    </cfRule>
  </conditionalFormatting>
  <conditionalFormatting sqref="L821:L856">
    <cfRule type="cellIs" dxfId="3" priority="4" stopIfTrue="1" operator="lessThan">
      <formula>0</formula>
    </cfRule>
  </conditionalFormatting>
  <conditionalFormatting sqref="L858:L869">
    <cfRule type="cellIs" dxfId="2" priority="3" stopIfTrue="1" operator="lessThan">
      <formula>0</formula>
    </cfRule>
  </conditionalFormatting>
  <conditionalFormatting sqref="L871:L887">
    <cfRule type="cellIs" dxfId="1" priority="2" stopIfTrue="1" operator="lessThan">
      <formula>0</formula>
    </cfRule>
  </conditionalFormatting>
  <conditionalFormatting sqref="L893:L897">
    <cfRule type="cellIs" dxfId="0" priority="1" stopIfTrue="1" operator="lessThan">
      <formula>0</formula>
    </cfRule>
  </conditionalFormatting>
  <dataValidations count="3">
    <dataValidation type="list" allowBlank="1" showInputMessage="1" showErrorMessage="1" sqref="C903:C907 C912:C913" xr:uid="{31CAA891-5182-430A-8605-B0AB74ACD1C2}">
      <formula1>"SI,NO"</formula1>
    </dataValidation>
    <dataValidation type="list" allowBlank="1" showInputMessage="1" showErrorMessage="1" sqref="R694:R698 R707:R712 T871:T888 T893:T897 T858:T869 R714:R719 T821:T856 R700:R704 R721:R726 R728:R733 R735:R740 R742:R747 R749:R754 R756:R761 R763:R768 R770:R775 R777:R783 R634:R638 R640:R644 R646:R650 R652:R656 R658:R662 R664:R668 R670:R674 R676:R680 R682:R686 R688:R692 R789:R792 R794:R797 R799:R802 R804:R807 R809:R812" xr:uid="{8392375E-B436-406A-9250-ABAF00E96B39}">
      <formula1>"VENCIDO,NO VENCIDO"</formula1>
    </dataValidation>
    <dataValidation type="date" operator="greaterThan" allowBlank="1" showInputMessage="1" showErrorMessage="1" errorTitle="INGRESE LA FECHA" error="FECHA DE VENCIMIENTO" sqref="O278:O279 O292 O284:O285" xr:uid="{BB1182B3-5C10-44D3-9532-9BCD6666F788}">
      <formula1>39083</formula1>
    </dataValidation>
  </dataValidations>
  <pageMargins left="0.70866141732283472" right="0.70866141732283472" top="0.74803149606299213" bottom="0.74803149606299213" header="0.31496062992125984" footer="0.31496062992125984"/>
  <pageSetup paperSize="5" scale="50" orientation="landscape"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01898A108CCE74CACE961DECD00718D" ma:contentTypeVersion="10" ma:contentTypeDescription="Create a new document." ma:contentTypeScope="" ma:versionID="3dd1bd9354a4d8cbe59d41c1570c3f70">
  <xsd:schema xmlns:xsd="http://www.w3.org/2001/XMLSchema" xmlns:xs="http://www.w3.org/2001/XMLSchema" xmlns:p="http://schemas.microsoft.com/office/2006/metadata/properties" xmlns:ns3="412c644a-fc2f-456d-9976-e6bbccc747cc" targetNamespace="http://schemas.microsoft.com/office/2006/metadata/properties" ma:root="true" ma:fieldsID="0435835792f644b01ea65d0164b36074" ns3:_="">
    <xsd:import namespace="412c644a-fc2f-456d-9976-e6bbccc747c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LengthInSeconds"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2c644a-fc2f-456d-9976-e6bbccc747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246CDF-E437-42C0-B824-080CE19B00F4}">
  <ds:schemaRefs>
    <ds:schemaRef ds:uri="http://purl.org/dc/terms/"/>
    <ds:schemaRef ds:uri="http://schemas.microsoft.com/office/2006/metadata/properties"/>
    <ds:schemaRef ds:uri="http://www.w3.org/XML/1998/namespace"/>
    <ds:schemaRef ds:uri="http://schemas.microsoft.com/office/2006/documentManagement/types"/>
    <ds:schemaRef ds:uri="412c644a-fc2f-456d-9976-e6bbccc747cc"/>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CAA34D0F-D7E3-45FE-A25C-75C5A78B5F5F}">
  <ds:schemaRefs>
    <ds:schemaRef ds:uri="http://schemas.microsoft.com/office/2006/metadata/contentType"/>
    <ds:schemaRef ds:uri="http://schemas.microsoft.com/office/2006/metadata/properties/metaAttributes"/>
    <ds:schemaRef ds:uri="http://www.w3.org/2000/xmlns/"/>
    <ds:schemaRef ds:uri="http://www.w3.org/2001/XMLSchema"/>
    <ds:schemaRef ds:uri="412c644a-fc2f-456d-9976-e6bbccc747cc"/>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E851838-F232-49F6-9C2E-A07063BB7C4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Validador</vt:lpstr>
      <vt:lpstr>ET</vt:lpstr>
      <vt:lpstr>SIG.A</vt:lpstr>
      <vt:lpstr>CLASF. PERDIDAS</vt:lpstr>
      <vt:lpstr>INSTRUCTIVO</vt:lpstr>
      <vt:lpstr>ENERO</vt:lpstr>
      <vt:lpstr>FEBRERO</vt:lpstr>
      <vt:lpstr>MARZO</vt:lpstr>
      <vt:lpstr>ABRIL</vt:lpstr>
      <vt:lpstr>MAYO</vt:lpstr>
      <vt:lpstr>JUNIO</vt:lpstr>
      <vt:lpstr>JULIO</vt:lpstr>
      <vt:lpstr>AGOSTO</vt:lpstr>
      <vt:lpstr>SEPTIEMBRE</vt:lpstr>
      <vt:lpstr>OCTUBRE</vt:lpstr>
      <vt:lpstr>NOVIEMBRE</vt:lpstr>
      <vt:lpstr>DICIEMBRE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Farid Romero</cp:lastModifiedBy>
  <cp:revision/>
  <cp:lastPrinted>2024-06-17T23:09:25Z</cp:lastPrinted>
  <dcterms:created xsi:type="dcterms:W3CDTF">2022-10-10T15:56:50Z</dcterms:created>
  <dcterms:modified xsi:type="dcterms:W3CDTF">2026-08-17T14:31:05Z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0x010100501898A108CCE74CACE961DECD00718D</vt:lpwstr>
  </property>
</Properties>
</file>